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always"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Seguimiento/IV Trimestre/"/>
    </mc:Choice>
  </mc:AlternateContent>
  <xr:revisionPtr revIDLastSave="957" documentId="8_{BAE733F4-A857-4090-9308-DDF89E69A85D}" xr6:coauthVersionLast="47" xr6:coauthVersionMax="47" xr10:uidLastSave="{DD0B5EAF-BAFE-45BD-A535-88D097632469}"/>
  <bookViews>
    <workbookView xWindow="-120" yWindow="-120" windowWidth="20730" windowHeight="11160" tabRatio="586" firstSheet="1" activeTab="1" xr2:uid="{00000000-000D-0000-FFFF-FFFF00000000}"/>
  </bookViews>
  <sheets>
    <sheet name="LISTAS DESPLEGABLES " sheetId="3" state="hidden" r:id="rId1"/>
    <sheet name="PLAN DE ACCIÓN INTEGRADO " sheetId="2" r:id="rId2"/>
    <sheet name="INDICADORES" sheetId="9" r:id="rId3"/>
    <sheet name="MAPA Y PLAN DE RIESGOS" sheetId="10" r:id="rId4"/>
    <sheet name="Control de cambios" sheetId="8"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2" hidden="1">INDICADORES!$B$12:$CB$104</definedName>
    <definedName name="_xlnm._FilterDatabase" localSheetId="0" hidden="1">'LISTAS DESPLEGABLES '!$AD$1:$AE$13</definedName>
    <definedName name="_xlnm._FilterDatabase" localSheetId="1" hidden="1">'PLAN DE ACCIÓN INTEGRADO '!$AU$13:$AX$165</definedName>
    <definedName name="_xlnm.Print_Area" localSheetId="3">'MAPA Y PLAN DE RIESGOS'!$A$1:$AR$79</definedName>
    <definedName name="Direccion" localSheetId="2">'[26]Listas desplegables'!#REF!</definedName>
    <definedName name="Direccion">'[1]Listas desplegables'!#REF!</definedName>
    <definedName name="Discapacidad" localSheetId="2">'[27]Listas desplegables'!$D$52:$D$56</definedName>
    <definedName name="Discapacidad">'[2]Listas desplegables'!$D$52:$D$56</definedName>
    <definedName name="EJE" localSheetId="2">#REF!,#REF!,#REF!,#REF!,#REF!,#REF!,#REF!,#REF!,#REF!,#REF!,#REF!,#REF!,#REF!</definedName>
    <definedName name="EJE">#REF!,#REF!,#REF!,#REF!,#REF!,#REF!,#REF!,#REF!,#REF!,#REF!,#REF!,#REF!,#REF!</definedName>
    <definedName name="Eje_Pilar" localSheetId="2">'[26]Listas desplegables'!#REF!</definedName>
    <definedName name="Eje_Pilar">'[1]Listas desplegables'!#REF!</definedName>
    <definedName name="ejecut" localSheetId="2">#REF!,#REF!,#REF!,#REF!,#REF!,#REF!,#REF!,#REF!,#REF!,#REF!,#REF!,#REF!,#REF!</definedName>
    <definedName name="ejecut">#REF!,#REF!,#REF!,#REF!,#REF!,#REF!,#REF!,#REF!,#REF!,#REF!,#REF!,#REF!,#REF!</definedName>
    <definedName name="EstadoUNDOPE" localSheetId="2">'[26]Listas desplegables'!#REF!</definedName>
    <definedName name="EstadoUNDOPE">'[1]Listas desplegables'!#REF!</definedName>
    <definedName name="Étnico" localSheetId="2">'[27]Listas desplegables'!$F$52:$F$56</definedName>
    <definedName name="Étnico">'[2]Listas desplegables'!$F$52:$F$56</definedName>
    <definedName name="GerenteProy" localSheetId="2">'[26]Listas desplegables'!#REF!</definedName>
    <definedName name="GerenteProy">'[1]Listas desplegables'!#REF!</definedName>
    <definedName name="localidad" localSheetId="2">[28]Hoja6!$A$192:$A$212</definedName>
    <definedName name="localidad">[3]Hoja6!$A$192:$A$212</definedName>
    <definedName name="Localidades" localSheetId="2">'[26]Listas desplegables'!#REF!</definedName>
    <definedName name="Localidades">'[1]Listas desplegables'!#REF!</definedName>
    <definedName name="medida" localSheetId="2">[28]Hoja6!$A$132:$A$135</definedName>
    <definedName name="medida">[3]Hoja6!$A$132:$A$135</definedName>
    <definedName name="Meses" localSheetId="2">'[26]Listas desplegables'!$A$2:$A$13</definedName>
    <definedName name="Meses">'[4]Listas desplegables'!$A$2:$A$13</definedName>
    <definedName name="metas" localSheetId="2">[29]Hoja1!$M$2:$M$19</definedName>
    <definedName name="metas">[5]Hoja1!$M$2:$M$19</definedName>
    <definedName name="MetaSect">[6]Listas!$I$51:$I$93</definedName>
    <definedName name="ObjEstratégico" localSheetId="2">'[26]Listas desplegables'!#REF!</definedName>
    <definedName name="ObjEstratégico">'[1]Listas desplegables'!#REF!</definedName>
    <definedName name="Objetivosestratégicos" localSheetId="2">[30]Hoja1!$C$1:$C$5</definedName>
    <definedName name="Objetivosestratégicos">[7]Hoja1!$C$1:$C$5</definedName>
    <definedName name="ObjGeneral" localSheetId="2">'[26]Listas desplegables'!#REF!</definedName>
    <definedName name="ObjGeneral">'[1]Listas desplegables'!#REF!</definedName>
    <definedName name="periodicidad" localSheetId="2">'[26]Listas desplegables'!#REF!</definedName>
    <definedName name="periodicidad">'[1]Listas desplegables'!#REF!</definedName>
    <definedName name="Periodicidadindicador" localSheetId="2">[30]Hoja1!$D$1:$D$4</definedName>
    <definedName name="Periodicidadindicador">[7]Hoja1!$D$1:$D$4</definedName>
    <definedName name="Procesos" localSheetId="2">'[26]Listas desplegables'!#REF!</definedName>
    <definedName name="Procesos">'[1]Listas desplegables'!#REF!</definedName>
    <definedName name="Prog_PPD" localSheetId="2">'[26]Listas desplegables'!#REF!</definedName>
    <definedName name="Prog_PPD">'[1]Listas desplegables'!#REF!</definedName>
    <definedName name="PROY4022" localSheetId="2">#REF!</definedName>
    <definedName name="PROY4022">#REF!</definedName>
    <definedName name="PROY4024" localSheetId="2">#REF!</definedName>
    <definedName name="PROY4024">#REF!</definedName>
    <definedName name="proy4025" localSheetId="2">#REF!</definedName>
    <definedName name="proy4025">#REF!</definedName>
    <definedName name="PROY4027">#REF!</definedName>
    <definedName name="PROY4028">#REF!</definedName>
    <definedName name="PROY4029">#REF!</definedName>
    <definedName name="PROY4125">#REF!</definedName>
    <definedName name="PROY4280">#REF!</definedName>
    <definedName name="PROY4281">#REF!</definedName>
    <definedName name="ProyectoInv" localSheetId="2">'[26]Listas desplegables'!#REF!</definedName>
    <definedName name="ProyectoInv">'[1]Listas desplegables'!#REF!</definedName>
    <definedName name="PROYECTOS" localSheetId="2">[29]Hoja1!$A:$A</definedName>
    <definedName name="PROYECTOS">[5]Hoja1!$A:$A</definedName>
    <definedName name="ServicioUNDOPE" localSheetId="2">'[26]Listas desplegables'!#REF!</definedName>
    <definedName name="ServicioUNDOPE">'[1]Listas desplegables'!#REF!</definedName>
    <definedName name="Subdireccion" localSheetId="2">'[26]Listas desplegables'!#REF!</definedName>
    <definedName name="Subdireccion">'[1]Listas desplegables'!#REF!</definedName>
    <definedName name="Subsistema" localSheetId="2">'[26]Listas desplegables'!#REF!</definedName>
    <definedName name="Subsistema">'[1]Listas desplegables'!#REF!</definedName>
    <definedName name="Tenencia" localSheetId="2">'[26]Listas desplegables'!#REF!</definedName>
    <definedName name="Tenencia">'[1]Listas desplegables'!#REF!</definedName>
    <definedName name="Tipo" localSheetId="2">[30]Hoja1!$B$1:$B$3</definedName>
    <definedName name="Tipo">[7]Hoja1!$B$1:$B$3</definedName>
    <definedName name="Tipo_Meta" localSheetId="2">'[26]Listas desplegables'!#REF!</definedName>
    <definedName name="Tipo_Meta">'[1]Listas desplegables'!#REF!</definedName>
    <definedName name="TipoInd" localSheetId="2">'[26]Listas desplegables'!#REF!</definedName>
    <definedName name="TipoInd">'[1]Listas desplegables'!#REF!</definedName>
    <definedName name="TipoMeta" localSheetId="2">'[26]Listas desplegables'!#REF!</definedName>
    <definedName name="TipoMeta">'[1]Listas desplegables'!#REF!</definedName>
    <definedName name="TipoOperación" localSheetId="2">'[26]Listas desplegables'!#REF!</definedName>
    <definedName name="TipoOperación">'[1]Listas desplegables'!#REF!</definedName>
    <definedName name="UO" localSheetId="2">'[27]Listas desplegables'!$H$35:$H$69</definedName>
    <definedName name="UO">'[2]Listas desplegables'!$H$35:$H$69</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Z36" i="10" l="1"/>
  <c r="Z35" i="10"/>
  <c r="Z15" i="10"/>
  <c r="Z14" i="10"/>
  <c r="CI102" i="9"/>
  <c r="CJ102" i="9" s="1"/>
  <c r="CF102" i="9"/>
  <c r="CE102" i="9"/>
  <c r="CG102" i="9" s="1"/>
  <c r="BZ102" i="9"/>
  <c r="BK102" i="9"/>
  <c r="CI101" i="9"/>
  <c r="CF101" i="9"/>
  <c r="CE101" i="9"/>
  <c r="CG101" i="9" s="1"/>
  <c r="CH101" i="9" s="1"/>
  <c r="CJ101" i="9" s="1"/>
  <c r="BZ101" i="9"/>
  <c r="BK101" i="9"/>
  <c r="AV101" i="9"/>
  <c r="AG101" i="9"/>
  <c r="CI100" i="9"/>
  <c r="CG100" i="9"/>
  <c r="CH100" i="9" s="1"/>
  <c r="CJ100" i="9" s="1"/>
  <c r="CF100" i="9"/>
  <c r="CE100" i="9"/>
  <c r="BZ100" i="9"/>
  <c r="BK100" i="9"/>
  <c r="AV100" i="9"/>
  <c r="AG100" i="9"/>
  <c r="CI99" i="9"/>
  <c r="CF99" i="9"/>
  <c r="CE99" i="9"/>
  <c r="CG99" i="9" s="1"/>
  <c r="CH99" i="9" s="1"/>
  <c r="CJ99" i="9" s="1"/>
  <c r="BZ99" i="9"/>
  <c r="BK99" i="9"/>
  <c r="AV99" i="9"/>
  <c r="AG99" i="9"/>
  <c r="CI98" i="9"/>
  <c r="CG98" i="9"/>
  <c r="CH98" i="9" s="1"/>
  <c r="CJ98" i="9" s="1"/>
  <c r="CF98" i="9"/>
  <c r="CE98" i="9"/>
  <c r="BZ98" i="9"/>
  <c r="AV98" i="9"/>
  <c r="CI97" i="9"/>
  <c r="CG97" i="9"/>
  <c r="CH97" i="9" s="1"/>
  <c r="CJ97" i="9" s="1"/>
  <c r="CF97" i="9"/>
  <c r="CE97" i="9"/>
  <c r="BZ97" i="9"/>
  <c r="AV97" i="9"/>
  <c r="CI96" i="9"/>
  <c r="CG96" i="9"/>
  <c r="CH96" i="9" s="1"/>
  <c r="CJ96" i="9" s="1"/>
  <c r="CF96" i="9"/>
  <c r="CE96" i="9"/>
  <c r="BZ96" i="9"/>
  <c r="AV96" i="9"/>
  <c r="CI95" i="9"/>
  <c r="CG95" i="9"/>
  <c r="CH95" i="9" s="1"/>
  <c r="CJ95" i="9" s="1"/>
  <c r="CF95" i="9"/>
  <c r="CE95" i="9"/>
  <c r="BZ95" i="9"/>
  <c r="BK95" i="9"/>
  <c r="AV95" i="9"/>
  <c r="AG95" i="9"/>
  <c r="CI94" i="9"/>
  <c r="CF94" i="9"/>
  <c r="CE94" i="9"/>
  <c r="CG94" i="9" s="1"/>
  <c r="CH94" i="9" s="1"/>
  <c r="CJ94" i="9" s="1"/>
  <c r="BZ94" i="9"/>
  <c r="BK94" i="9"/>
  <c r="AV94" i="9"/>
  <c r="AG94" i="9"/>
  <c r="CI93" i="9"/>
  <c r="CG93" i="9"/>
  <c r="CH93" i="9" s="1"/>
  <c r="CJ93" i="9" s="1"/>
  <c r="CF93" i="9"/>
  <c r="CE93" i="9"/>
  <c r="BZ93" i="9"/>
  <c r="AV93" i="9"/>
  <c r="CI92" i="9"/>
  <c r="CG92" i="9"/>
  <c r="CH92" i="9" s="1"/>
  <c r="CJ92" i="9" s="1"/>
  <c r="CF92" i="9"/>
  <c r="CE92" i="9"/>
  <c r="BZ92" i="9"/>
  <c r="BK92" i="9"/>
  <c r="AV92" i="9"/>
  <c r="CI91" i="9"/>
  <c r="CH91" i="9"/>
  <c r="CJ91" i="9" s="1"/>
  <c r="CG91" i="9"/>
  <c r="CF91" i="9"/>
  <c r="CE91" i="9"/>
  <c r="BZ91" i="9"/>
  <c r="BK91" i="9"/>
  <c r="AV91" i="9"/>
  <c r="CI90" i="9"/>
  <c r="CF90" i="9"/>
  <c r="CE90" i="9"/>
  <c r="CG90" i="9" s="1"/>
  <c r="CH90" i="9" s="1"/>
  <c r="CJ90" i="9" s="1"/>
  <c r="BZ90" i="9"/>
  <c r="BK90" i="9"/>
  <c r="AV90" i="9"/>
  <c r="AG90" i="9"/>
  <c r="CI89" i="9"/>
  <c r="CF89" i="9"/>
  <c r="BX89" i="9"/>
  <c r="BZ89" i="9" s="1"/>
  <c r="BK89" i="9"/>
  <c r="BI89" i="9"/>
  <c r="CE89" i="9" s="1"/>
  <c r="CG89" i="9" s="1"/>
  <c r="CH89" i="9" s="1"/>
  <c r="CJ89" i="9" s="1"/>
  <c r="AV89" i="9"/>
  <c r="AG89" i="9"/>
  <c r="CI88" i="9"/>
  <c r="CG88" i="9"/>
  <c r="CH88" i="9" s="1"/>
  <c r="CJ88" i="9" s="1"/>
  <c r="CF88" i="9"/>
  <c r="CE88" i="9"/>
  <c r="BZ88" i="9"/>
  <c r="BK88" i="9"/>
  <c r="AV88" i="9"/>
  <c r="AG88" i="9"/>
  <c r="BZ87" i="9"/>
  <c r="BK87" i="9"/>
  <c r="AV87" i="9"/>
  <c r="CI86" i="9"/>
  <c r="CH86" i="9"/>
  <c r="CJ86" i="9" s="1"/>
  <c r="CG86" i="9"/>
  <c r="CF86" i="9"/>
  <c r="CE86" i="9"/>
  <c r="BZ86" i="9"/>
  <c r="CI85" i="9"/>
  <c r="CG85" i="9"/>
  <c r="CH85" i="9" s="1"/>
  <c r="CJ85" i="9" s="1"/>
  <c r="CF85" i="9"/>
  <c r="CE85" i="9"/>
  <c r="BZ85" i="9"/>
  <c r="CI84" i="9"/>
  <c r="CF84" i="9"/>
  <c r="CE84" i="9"/>
  <c r="CG84" i="9" s="1"/>
  <c r="CH84" i="9" s="1"/>
  <c r="CJ84" i="9" s="1"/>
  <c r="BZ84" i="9"/>
  <c r="AV84" i="9"/>
  <c r="CI83" i="9"/>
  <c r="CF83" i="9"/>
  <c r="CE83" i="9"/>
  <c r="CG83" i="9" s="1"/>
  <c r="CH83" i="9" s="1"/>
  <c r="CJ83" i="9" s="1"/>
  <c r="BZ83" i="9"/>
  <c r="BK83" i="9"/>
  <c r="AV83" i="9"/>
  <c r="AG83" i="9"/>
  <c r="CG82" i="9"/>
  <c r="CH82" i="9" s="1"/>
  <c r="CJ82" i="9" s="1"/>
  <c r="CF82" i="9"/>
  <c r="CE82" i="9"/>
  <c r="BZ82" i="9"/>
  <c r="BK82" i="9"/>
  <c r="AV82" i="9"/>
  <c r="AG82" i="9"/>
  <c r="CI81" i="9"/>
  <c r="CF81" i="9"/>
  <c r="CE81" i="9"/>
  <c r="CG81" i="9" s="1"/>
  <c r="CH81" i="9" s="1"/>
  <c r="CJ81" i="9" s="1"/>
  <c r="BK81" i="9"/>
  <c r="CI80" i="9"/>
  <c r="CH80" i="9"/>
  <c r="CJ80" i="9" s="1"/>
  <c r="CG80" i="9"/>
  <c r="CF80" i="9"/>
  <c r="CE80" i="9"/>
  <c r="BK80" i="9"/>
  <c r="CI79" i="9"/>
  <c r="CG79" i="9"/>
  <c r="CH79" i="9" s="1"/>
  <c r="CJ79" i="9" s="1"/>
  <c r="CF79" i="9"/>
  <c r="CE79" i="9"/>
  <c r="BZ79" i="9"/>
  <c r="AV79" i="9"/>
  <c r="BZ78" i="9"/>
  <c r="BK78" i="9"/>
  <c r="AV78" i="9"/>
  <c r="AG78" i="9"/>
  <c r="BZ77" i="9"/>
  <c r="BK77" i="9"/>
  <c r="AV77" i="9"/>
  <c r="AG77" i="9"/>
  <c r="CI76" i="9"/>
  <c r="CG76" i="9"/>
  <c r="CH76" i="9" s="1"/>
  <c r="CJ76" i="9" s="1"/>
  <c r="CF76" i="9"/>
  <c r="CE76" i="9"/>
  <c r="BZ76" i="9"/>
  <c r="BK76" i="9"/>
  <c r="AV76" i="9"/>
  <c r="AG76" i="9"/>
  <c r="CI75" i="9"/>
  <c r="CF75" i="9"/>
  <c r="CE75" i="9"/>
  <c r="CG75" i="9" s="1"/>
  <c r="CH75" i="9" s="1"/>
  <c r="CJ75" i="9" s="1"/>
  <c r="BU75" i="9"/>
  <c r="BP75" i="9"/>
  <c r="BK75" i="9"/>
  <c r="BF75" i="9"/>
  <c r="BA75" i="9"/>
  <c r="AV75" i="9"/>
  <c r="AQ75" i="9"/>
  <c r="AL75" i="9"/>
  <c r="AG75" i="9"/>
  <c r="AB75" i="9"/>
  <c r="CI74" i="9"/>
  <c r="CF74" i="9"/>
  <c r="CE74" i="9"/>
  <c r="CG74" i="9" s="1"/>
  <c r="CH74" i="9" s="1"/>
  <c r="CJ74" i="9" s="1"/>
  <c r="BU74" i="9"/>
  <c r="BP74" i="9"/>
  <c r="BK74" i="9"/>
  <c r="BF74" i="9"/>
  <c r="BA74" i="9"/>
  <c r="AV74" i="9"/>
  <c r="AQ74" i="9"/>
  <c r="AL74" i="9"/>
  <c r="AG74" i="9"/>
  <c r="AB74" i="9"/>
  <c r="CI73" i="9"/>
  <c r="CH73" i="9"/>
  <c r="CJ73" i="9" s="1"/>
  <c r="CG73" i="9"/>
  <c r="CE73" i="9"/>
  <c r="BZ73" i="9"/>
  <c r="CI72" i="9"/>
  <c r="CG72" i="9"/>
  <c r="CH72" i="9" s="1"/>
  <c r="CJ72" i="9" s="1"/>
  <c r="CF72" i="9"/>
  <c r="CE72" i="9"/>
  <c r="BU72" i="9"/>
  <c r="BP72" i="9"/>
  <c r="BK72" i="9"/>
  <c r="BF72" i="9"/>
  <c r="BA72" i="9"/>
  <c r="AV72" i="9"/>
  <c r="AQ72" i="9"/>
  <c r="AL72" i="9"/>
  <c r="CI71" i="9"/>
  <c r="CF71" i="9"/>
  <c r="CE71" i="9"/>
  <c r="CG71" i="9" s="1"/>
  <c r="CH71" i="9" s="1"/>
  <c r="CJ71" i="9" s="1"/>
  <c r="BZ71" i="9"/>
  <c r="CI70" i="9"/>
  <c r="CH70" i="9"/>
  <c r="CJ70" i="9" s="1"/>
  <c r="CG70" i="9"/>
  <c r="CF70" i="9"/>
  <c r="CE70" i="9"/>
  <c r="BZ70" i="9"/>
  <c r="BK70" i="9"/>
  <c r="AV70" i="9"/>
  <c r="AG70" i="9"/>
  <c r="CI69" i="9"/>
  <c r="CE69" i="9"/>
  <c r="CG69" i="9" s="1"/>
  <c r="CH69" i="9" s="1"/>
  <c r="CJ69" i="9" s="1"/>
  <c r="BZ69" i="9"/>
  <c r="BU69" i="9"/>
  <c r="BP69" i="9"/>
  <c r="BK69" i="9"/>
  <c r="BF69" i="9"/>
  <c r="BA69" i="9"/>
  <c r="AV69" i="9"/>
  <c r="AQ69" i="9"/>
  <c r="AL69" i="9"/>
  <c r="AG69" i="9"/>
  <c r="AB69" i="9"/>
  <c r="W69" i="9"/>
  <c r="CI68" i="9"/>
  <c r="CG68" i="9"/>
  <c r="CH68" i="9" s="1"/>
  <c r="CJ68" i="9" s="1"/>
  <c r="CF68" i="9"/>
  <c r="CE68" i="9"/>
  <c r="BZ68" i="9"/>
  <c r="BK68" i="9"/>
  <c r="AV68" i="9"/>
  <c r="AG68" i="9"/>
  <c r="CI67" i="9"/>
  <c r="CH67" i="9"/>
  <c r="CJ67" i="9" s="1"/>
  <c r="CG67" i="9"/>
  <c r="CE67" i="9"/>
  <c r="BZ67" i="9"/>
  <c r="BU67" i="9"/>
  <c r="BP67" i="9"/>
  <c r="BK67" i="9"/>
  <c r="BF67" i="9"/>
  <c r="BA67" i="9"/>
  <c r="AV67" i="9"/>
  <c r="AQ67" i="9"/>
  <c r="AL67" i="9"/>
  <c r="AG67" i="9"/>
  <c r="AB67" i="9"/>
  <c r="W67" i="9"/>
  <c r="CI66" i="9"/>
  <c r="CE66" i="9"/>
  <c r="CG66" i="9" s="1"/>
  <c r="CH66" i="9" s="1"/>
  <c r="CJ66" i="9" s="1"/>
  <c r="BZ66" i="9"/>
  <c r="CI65" i="9"/>
  <c r="CH65" i="9"/>
  <c r="CJ65" i="9" s="1"/>
  <c r="CG65" i="9"/>
  <c r="CE65" i="9"/>
  <c r="BZ65" i="9"/>
  <c r="BU65" i="9"/>
  <c r="BP65" i="9"/>
  <c r="BK65" i="9"/>
  <c r="BF65" i="9"/>
  <c r="BA65" i="9"/>
  <c r="AV65" i="9"/>
  <c r="AQ65" i="9"/>
  <c r="AL65" i="9"/>
  <c r="AG65" i="9"/>
  <c r="AB65" i="9"/>
  <c r="W65" i="9"/>
  <c r="CI64" i="9"/>
  <c r="CF64" i="9"/>
  <c r="CE64" i="9"/>
  <c r="CG64" i="9" s="1"/>
  <c r="CH64" i="9" s="1"/>
  <c r="CJ64" i="9" s="1"/>
  <c r="BZ64" i="9"/>
  <c r="CI63" i="9"/>
  <c r="CH63" i="9"/>
  <c r="CJ63" i="9" s="1"/>
  <c r="CG63" i="9"/>
  <c r="CF63" i="9"/>
  <c r="CE63" i="9"/>
  <c r="BZ63" i="9"/>
  <c r="BA63" i="9"/>
  <c r="CI62" i="9"/>
  <c r="CH62" i="9"/>
  <c r="CJ62" i="9" s="1"/>
  <c r="CG62" i="9"/>
  <c r="CF62" i="9"/>
  <c r="CE62" i="9"/>
  <c r="BZ62" i="9"/>
  <c r="BA62" i="9"/>
  <c r="CI61" i="9"/>
  <c r="CH61" i="9"/>
  <c r="CJ61" i="9" s="1"/>
  <c r="CG61" i="9"/>
  <c r="CF61" i="9"/>
  <c r="CE61" i="9"/>
  <c r="BZ61" i="9"/>
  <c r="BA61" i="9"/>
  <c r="CI60" i="9"/>
  <c r="CH60" i="9"/>
  <c r="CJ60" i="9" s="1"/>
  <c r="CG60" i="9"/>
  <c r="CF60" i="9"/>
  <c r="CE60" i="9"/>
  <c r="BZ60" i="9"/>
  <c r="BU60" i="9"/>
  <c r="BP60" i="9"/>
  <c r="BK60" i="9"/>
  <c r="AG60" i="9"/>
  <c r="AB60" i="9"/>
  <c r="CI59" i="9"/>
  <c r="CF59" i="9"/>
  <c r="CG59" i="9" s="1"/>
  <c r="CH59" i="9" s="1"/>
  <c r="CE59" i="9"/>
  <c r="BZ59" i="9"/>
  <c r="BK59" i="9"/>
  <c r="AV59" i="9"/>
  <c r="AG59" i="9"/>
  <c r="CI58" i="9"/>
  <c r="CF58" i="9"/>
  <c r="CE58" i="9"/>
  <c r="CG58" i="9" s="1"/>
  <c r="CH58" i="9" s="1"/>
  <c r="CJ58" i="9" s="1"/>
  <c r="BZ58" i="9"/>
  <c r="BK58" i="9"/>
  <c r="AG58" i="9"/>
  <c r="CI57" i="9"/>
  <c r="CF57" i="9"/>
  <c r="CE57" i="9"/>
  <c r="CG57" i="9" s="1"/>
  <c r="CH57" i="9" s="1"/>
  <c r="CJ57" i="9" s="1"/>
  <c r="BZ57" i="9"/>
  <c r="AV57" i="9"/>
  <c r="CI56" i="9"/>
  <c r="CF56" i="9"/>
  <c r="CE56" i="9"/>
  <c r="CG56" i="9" s="1"/>
  <c r="CH56" i="9" s="1"/>
  <c r="CJ56" i="9" s="1"/>
  <c r="BZ56" i="9"/>
  <c r="BU56" i="9"/>
  <c r="BP56" i="9"/>
  <c r="BK56" i="9"/>
  <c r="BF56" i="9"/>
  <c r="BA56" i="9"/>
  <c r="AV56" i="9"/>
  <c r="AQ56" i="9"/>
  <c r="AL56" i="9"/>
  <c r="AG56" i="9"/>
  <c r="AB56" i="9"/>
  <c r="W56" i="9"/>
  <c r="BZ55" i="9"/>
  <c r="BK55" i="9"/>
  <c r="AV55" i="9"/>
  <c r="AG55" i="9"/>
  <c r="BZ54" i="9"/>
  <c r="BK54" i="9"/>
  <c r="AV54" i="9"/>
  <c r="AG54" i="9"/>
  <c r="BZ53" i="9"/>
  <c r="BK53" i="9"/>
  <c r="AV53" i="9"/>
  <c r="AG53" i="9"/>
  <c r="CI52" i="9"/>
  <c r="CG52" i="9"/>
  <c r="CH52" i="9" s="1"/>
  <c r="CJ52" i="9" s="1"/>
  <c r="CF52" i="9"/>
  <c r="CE52" i="9"/>
  <c r="CI51" i="9"/>
  <c r="CF51" i="9"/>
  <c r="CE51" i="9"/>
  <c r="CG51" i="9" s="1"/>
  <c r="CH51" i="9" s="1"/>
  <c r="CJ51" i="9" s="1"/>
  <c r="CI50" i="9"/>
  <c r="CG50" i="9"/>
  <c r="CH50" i="9" s="1"/>
  <c r="CJ50" i="9" s="1"/>
  <c r="CF50" i="9"/>
  <c r="CE50" i="9"/>
  <c r="CI49" i="9"/>
  <c r="CF49" i="9"/>
  <c r="CE49" i="9"/>
  <c r="CG49" i="9" s="1"/>
  <c r="CH49" i="9" s="1"/>
  <c r="CJ49" i="9" s="1"/>
  <c r="CI48" i="9"/>
  <c r="CG48" i="9"/>
  <c r="CH48" i="9" s="1"/>
  <c r="CJ48" i="9" s="1"/>
  <c r="CF48" i="9"/>
  <c r="CE48" i="9"/>
  <c r="BZ48" i="9"/>
  <c r="BU48" i="9"/>
  <c r="BP48" i="9"/>
  <c r="BK48" i="9"/>
  <c r="BF48" i="9"/>
  <c r="BA48" i="9"/>
  <c r="AV48" i="9"/>
  <c r="AQ48" i="9"/>
  <c r="AL48" i="9"/>
  <c r="AG48" i="9"/>
  <c r="AB48" i="9"/>
  <c r="W48" i="9"/>
  <c r="CI47" i="9"/>
  <c r="CF47" i="9"/>
  <c r="CE47" i="9"/>
  <c r="CG47" i="9" s="1"/>
  <c r="CH47" i="9" s="1"/>
  <c r="CJ47" i="9" s="1"/>
  <c r="BZ47" i="9"/>
  <c r="AV47" i="9"/>
  <c r="CI46" i="9"/>
  <c r="CF46" i="9"/>
  <c r="CE46" i="9"/>
  <c r="CG46" i="9" s="1"/>
  <c r="CH46" i="9" s="1"/>
  <c r="CJ46" i="9" s="1"/>
  <c r="BZ46" i="9"/>
  <c r="AV46" i="9"/>
  <c r="CI45" i="9"/>
  <c r="CF45" i="9"/>
  <c r="CE45" i="9"/>
  <c r="CG45" i="9" s="1"/>
  <c r="CH45" i="9" s="1"/>
  <c r="CJ45" i="9" s="1"/>
  <c r="BZ45" i="9"/>
  <c r="AV45" i="9"/>
  <c r="BZ44" i="9"/>
  <c r="BU44" i="9"/>
  <c r="BP44" i="9"/>
  <c r="BK44" i="9"/>
  <c r="BF44" i="9"/>
  <c r="BA44" i="9"/>
  <c r="AQ44" i="9"/>
  <c r="AL44" i="9"/>
  <c r="AG44" i="9"/>
  <c r="AB44" i="9"/>
  <c r="W44" i="9"/>
  <c r="BZ43" i="9"/>
  <c r="BU43" i="9"/>
  <c r="BP43" i="9"/>
  <c r="BK43" i="9"/>
  <c r="BF43" i="9"/>
  <c r="BA43" i="9"/>
  <c r="AQ43" i="9"/>
  <c r="AL43" i="9"/>
  <c r="AG43" i="9"/>
  <c r="AB43" i="9"/>
  <c r="W43" i="9"/>
  <c r="CI42" i="9"/>
  <c r="CG42" i="9"/>
  <c r="CH42" i="9" s="1"/>
  <c r="CJ42" i="9" s="1"/>
  <c r="CF42" i="9"/>
  <c r="CE42" i="9"/>
  <c r="BZ42" i="9"/>
  <c r="AV42" i="9"/>
  <c r="CI41" i="9"/>
  <c r="CG41" i="9"/>
  <c r="CH41" i="9" s="1"/>
  <c r="CJ41" i="9" s="1"/>
  <c r="CF41" i="9"/>
  <c r="CE41" i="9"/>
  <c r="BZ41" i="9"/>
  <c r="AV41" i="9"/>
  <c r="CI40" i="9"/>
  <c r="CG40" i="9"/>
  <c r="CH40" i="9" s="1"/>
  <c r="CJ40" i="9" s="1"/>
  <c r="CF40" i="9"/>
  <c r="CE40" i="9"/>
  <c r="BZ40" i="9"/>
  <c r="BP40" i="9"/>
  <c r="BF40" i="9"/>
  <c r="AV40" i="9"/>
  <c r="AL40" i="9"/>
  <c r="CI39" i="9"/>
  <c r="CF39" i="9"/>
  <c r="CG39" i="9" s="1"/>
  <c r="CH39" i="9" s="1"/>
  <c r="CJ39" i="9" s="1"/>
  <c r="CE39" i="9"/>
  <c r="CI38" i="9"/>
  <c r="CF38" i="9"/>
  <c r="CE38" i="9"/>
  <c r="CG38" i="9" s="1"/>
  <c r="CH38" i="9" s="1"/>
  <c r="CJ38" i="9" s="1"/>
  <c r="CI37" i="9"/>
  <c r="CF37" i="9"/>
  <c r="CG37" i="9" s="1"/>
  <c r="CH37" i="9" s="1"/>
  <c r="CJ37" i="9" s="1"/>
  <c r="CE37" i="9"/>
  <c r="BZ37" i="9"/>
  <c r="BK37" i="9"/>
  <c r="AV37" i="9"/>
  <c r="AF37" i="9"/>
  <c r="AG37" i="9" s="1"/>
  <c r="CF36" i="9"/>
  <c r="CE36" i="9"/>
  <c r="CG36" i="9" s="1"/>
  <c r="CH36" i="9" s="1"/>
  <c r="CJ36" i="9" s="1"/>
  <c r="BZ36" i="9"/>
  <c r="BU36" i="9"/>
  <c r="BP36" i="9"/>
  <c r="BK36" i="9"/>
  <c r="BF36" i="9"/>
  <c r="BA36" i="9"/>
  <c r="AV36" i="9"/>
  <c r="AG36" i="9"/>
  <c r="CI35" i="9"/>
  <c r="CF35" i="9"/>
  <c r="CG35" i="9" s="1"/>
  <c r="CH35" i="9" s="1"/>
  <c r="CJ35" i="9" s="1"/>
  <c r="CE35" i="9"/>
  <c r="AV35" i="9"/>
  <c r="CI34" i="9"/>
  <c r="CF34" i="9"/>
  <c r="CE34" i="9"/>
  <c r="CG34" i="9" s="1"/>
  <c r="CH34" i="9" s="1"/>
  <c r="CJ34" i="9" s="1"/>
  <c r="BZ34" i="9"/>
  <c r="BK34" i="9"/>
  <c r="AV34" i="9"/>
  <c r="AG34" i="9"/>
  <c r="CI33" i="9"/>
  <c r="CG33" i="9"/>
  <c r="CH33" i="9" s="1"/>
  <c r="CJ33" i="9" s="1"/>
  <c r="CF33" i="9"/>
  <c r="CE33" i="9"/>
  <c r="BZ33" i="9"/>
  <c r="BK33" i="9"/>
  <c r="AV33" i="9"/>
  <c r="CI32" i="9"/>
  <c r="CF32" i="9"/>
  <c r="CE32" i="9"/>
  <c r="CG32" i="9" s="1"/>
  <c r="CH32" i="9" s="1"/>
  <c r="CJ32" i="9" s="1"/>
  <c r="AV32" i="9"/>
  <c r="CI31" i="9"/>
  <c r="CG31" i="9"/>
  <c r="CH31" i="9" s="1"/>
  <c r="CJ31" i="9" s="1"/>
  <c r="CF31" i="9"/>
  <c r="CE31" i="9"/>
  <c r="BZ31" i="9"/>
  <c r="BU31" i="9"/>
  <c r="BP31" i="9"/>
  <c r="BK31" i="9"/>
  <c r="BF31" i="9"/>
  <c r="BA31" i="9"/>
  <c r="AV31" i="9"/>
  <c r="AQ31" i="9"/>
  <c r="AL31" i="9"/>
  <c r="AG31" i="9"/>
  <c r="AB31" i="9"/>
  <c r="W31" i="9"/>
  <c r="CI30" i="9"/>
  <c r="CF30" i="9"/>
  <c r="CE30" i="9"/>
  <c r="CG30" i="9" s="1"/>
  <c r="CH30" i="9" s="1"/>
  <c r="CJ30" i="9" s="1"/>
  <c r="BZ30" i="9"/>
  <c r="BU30" i="9"/>
  <c r="BK30" i="9"/>
  <c r="BA30" i="9"/>
  <c r="AV30" i="9"/>
  <c r="AQ30" i="9"/>
  <c r="AL30" i="9"/>
  <c r="AG30" i="9"/>
  <c r="AB30" i="9"/>
  <c r="W30" i="9"/>
  <c r="CI29" i="9"/>
  <c r="CF29" i="9"/>
  <c r="CE29" i="9"/>
  <c r="CH29" i="9" s="1"/>
  <c r="CJ29" i="9" s="1"/>
  <c r="BZ29" i="9"/>
  <c r="CI28" i="9"/>
  <c r="CF28" i="9"/>
  <c r="CE28" i="9"/>
  <c r="CG28" i="9" s="1"/>
  <c r="CH28" i="9" s="1"/>
  <c r="CJ28" i="9" s="1"/>
  <c r="BZ28" i="9"/>
  <c r="AV28" i="9"/>
  <c r="CI27" i="9"/>
  <c r="CF27" i="9"/>
  <c r="CE27" i="9"/>
  <c r="CG27" i="9" s="1"/>
  <c r="CH27" i="9" s="1"/>
  <c r="CJ27" i="9" s="1"/>
  <c r="BZ27" i="9"/>
  <c r="BU27" i="9"/>
  <c r="BP27" i="9"/>
  <c r="BK27" i="9"/>
  <c r="BF27" i="9"/>
  <c r="BA27" i="9"/>
  <c r="AV27" i="9"/>
  <c r="AQ27" i="9"/>
  <c r="AL27" i="9"/>
  <c r="AG27" i="9"/>
  <c r="AB27" i="9"/>
  <c r="W27" i="9"/>
  <c r="CI26" i="9"/>
  <c r="CF26" i="9"/>
  <c r="CG26" i="9" s="1"/>
  <c r="CH26" i="9" s="1"/>
  <c r="CJ26" i="9" s="1"/>
  <c r="CE26" i="9"/>
  <c r="BZ26" i="9"/>
  <c r="BU26" i="9"/>
  <c r="BP26" i="9"/>
  <c r="BK26" i="9"/>
  <c r="BF26" i="9"/>
  <c r="BA26" i="9"/>
  <c r="AV26" i="9"/>
  <c r="AQ26" i="9"/>
  <c r="AL26" i="9"/>
  <c r="AG26" i="9"/>
  <c r="AB26" i="9"/>
  <c r="W26" i="9"/>
  <c r="CI25" i="9"/>
  <c r="CF25" i="9"/>
  <c r="CE25" i="9"/>
  <c r="CG25" i="9" s="1"/>
  <c r="CH25" i="9" s="1"/>
  <c r="CJ25" i="9" s="1"/>
  <c r="BZ25" i="9"/>
  <c r="BU25" i="9"/>
  <c r="BP25" i="9"/>
  <c r="BK25" i="9"/>
  <c r="BF25" i="9"/>
  <c r="BA25" i="9"/>
  <c r="AV25" i="9"/>
  <c r="AQ25" i="9"/>
  <c r="AL25" i="9"/>
  <c r="AG25" i="9"/>
  <c r="AB25" i="9"/>
  <c r="W25" i="9"/>
  <c r="CI24" i="9"/>
  <c r="CF24" i="9"/>
  <c r="CG24" i="9" s="1"/>
  <c r="CH24" i="9" s="1"/>
  <c r="CJ24" i="9" s="1"/>
  <c r="CE24" i="9"/>
  <c r="AV24" i="9"/>
  <c r="AG24" i="9"/>
  <c r="CI23" i="9"/>
  <c r="CF23" i="9"/>
  <c r="CG23" i="9" s="1"/>
  <c r="CH23" i="9" s="1"/>
  <c r="CJ23" i="9" s="1"/>
  <c r="CE23" i="9"/>
  <c r="AV23" i="9"/>
  <c r="CI22" i="9"/>
  <c r="CF22" i="9"/>
  <c r="CE22" i="9"/>
  <c r="CG22" i="9" s="1"/>
  <c r="CH22" i="9" s="1"/>
  <c r="CJ22" i="9" s="1"/>
  <c r="AV22" i="9"/>
  <c r="BZ21" i="9"/>
  <c r="AV21" i="9"/>
  <c r="CI20" i="9"/>
  <c r="CF20" i="9"/>
  <c r="CG20" i="9" s="1"/>
  <c r="CH20" i="9" s="1"/>
  <c r="CJ20" i="9" s="1"/>
  <c r="CE20" i="9"/>
  <c r="BZ20" i="9"/>
  <c r="BU20" i="9"/>
  <c r="BP20" i="9"/>
  <c r="BK20" i="9"/>
  <c r="BA20" i="9"/>
  <c r="AV20" i="9"/>
  <c r="AQ20" i="9"/>
  <c r="AL20" i="9"/>
  <c r="AG20" i="9"/>
  <c r="AB20" i="9"/>
  <c r="W20" i="9"/>
  <c r="CI19" i="9"/>
  <c r="CG19" i="9"/>
  <c r="CH19" i="9" s="1"/>
  <c r="CJ19" i="9" s="1"/>
  <c r="CF19" i="9"/>
  <c r="CE19" i="9"/>
  <c r="BZ19" i="9"/>
  <c r="BK19" i="9"/>
  <c r="AV19" i="9"/>
  <c r="AG19" i="9"/>
  <c r="CI18" i="9"/>
  <c r="CF18" i="9"/>
  <c r="CE18" i="9"/>
  <c r="CG18" i="9" s="1"/>
  <c r="CH18" i="9" s="1"/>
  <c r="CJ18" i="9" s="1"/>
  <c r="BZ18" i="9"/>
  <c r="BP18" i="9"/>
  <c r="AV18" i="9"/>
  <c r="CI17" i="9"/>
  <c r="CF17" i="9"/>
  <c r="CG17" i="9" s="1"/>
  <c r="CH17" i="9" s="1"/>
  <c r="CJ17" i="9" s="1"/>
  <c r="CE17" i="9"/>
  <c r="BK17" i="9"/>
  <c r="AV17" i="9"/>
  <c r="AG17" i="9"/>
  <c r="CJ16" i="9"/>
  <c r="BZ16" i="9"/>
  <c r="BK16" i="9"/>
  <c r="AV16" i="9"/>
  <c r="AG16" i="9"/>
  <c r="CJ15" i="9"/>
  <c r="BZ15" i="9"/>
  <c r="BU15" i="9"/>
  <c r="BK15" i="9"/>
  <c r="BF15" i="9"/>
  <c r="BA15" i="9"/>
  <c r="AV15" i="9"/>
  <c r="AQ15" i="9"/>
  <c r="AL15" i="9"/>
  <c r="AG15" i="9"/>
  <c r="AB15" i="9"/>
  <c r="W15" i="9"/>
  <c r="BZ14" i="9"/>
  <c r="BK14" i="9"/>
  <c r="AV14" i="9"/>
  <c r="AG14" i="9"/>
  <c r="BZ13" i="9"/>
  <c r="BK13" i="9"/>
  <c r="AV13" i="9"/>
  <c r="AG13"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CG29" i="9" l="1"/>
  <c r="AV123" i="2" l="1"/>
  <c r="AR92" i="2"/>
  <c r="AV100" i="2"/>
  <c r="AV98" i="2"/>
  <c r="AV101" i="2"/>
  <c r="AV124" i="2"/>
  <c r="AV122" i="2"/>
  <c r="AV121" i="2"/>
  <c r="AV120" i="2"/>
  <c r="AV119" i="2"/>
  <c r="AV118" i="2"/>
  <c r="AV117" i="2"/>
  <c r="AV162" i="2"/>
  <c r="AV125" i="2"/>
  <c r="AV94" i="2"/>
  <c r="AV63" i="2"/>
  <c r="AV62" i="2"/>
  <c r="AV16" i="2"/>
  <c r="AV128" i="2"/>
  <c r="AV126" i="2"/>
  <c r="AV129" i="2"/>
  <c r="AV130" i="2"/>
  <c r="AV131" i="2"/>
  <c r="AV132" i="2"/>
  <c r="AV133" i="2"/>
  <c r="AV134" i="2"/>
  <c r="AV74" i="2"/>
  <c r="AU74" i="2"/>
  <c r="AV152" i="2"/>
  <c r="AV151" i="2"/>
  <c r="AV146" i="2"/>
  <c r="AV157" i="2"/>
  <c r="AU157"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4" i="2"/>
  <c r="AR75" i="2"/>
  <c r="AR76" i="2"/>
  <c r="AR77" i="2"/>
  <c r="AR78" i="2"/>
  <c r="AR79" i="2"/>
  <c r="AR80" i="2"/>
  <c r="AR81" i="2"/>
  <c r="AR82" i="2"/>
  <c r="AR83" i="2"/>
  <c r="AR84" i="2"/>
  <c r="AR85" i="2"/>
  <c r="AR86" i="2"/>
  <c r="AR88" i="2"/>
  <c r="AR89" i="2"/>
  <c r="AR90" i="2"/>
  <c r="AR91" i="2"/>
  <c r="AR94" i="2"/>
  <c r="AR96" i="2"/>
  <c r="AR98" i="2"/>
  <c r="AR99" i="2"/>
  <c r="AR100" i="2"/>
  <c r="AR101" i="2"/>
  <c r="AR102" i="2"/>
  <c r="AR103" i="2"/>
  <c r="AR104" i="2"/>
  <c r="AR105" i="2"/>
  <c r="AR106" i="2"/>
  <c r="AR107" i="2"/>
  <c r="AR108" i="2"/>
  <c r="AR109" i="2"/>
  <c r="AR110" i="2"/>
  <c r="AR111" i="2"/>
  <c r="AR112" i="2"/>
  <c r="AR113" i="2"/>
  <c r="AR115" i="2"/>
  <c r="AR116" i="2"/>
  <c r="AR117" i="2"/>
  <c r="AR118" i="2"/>
  <c r="AR119" i="2"/>
  <c r="AR120" i="2"/>
  <c r="AR121" i="2"/>
  <c r="AR124" i="2"/>
  <c r="AR126" i="2"/>
  <c r="AR127" i="2"/>
  <c r="AR128" i="2"/>
  <c r="AR129" i="2"/>
  <c r="AR130" i="2"/>
  <c r="AR131" i="2"/>
  <c r="AR133" i="2"/>
  <c r="AR134" i="2"/>
  <c r="AR135" i="2"/>
  <c r="AR137" i="2"/>
  <c r="AR138" i="2"/>
  <c r="AR139" i="2"/>
  <c r="AR140" i="2"/>
  <c r="AR141" i="2"/>
  <c r="AR142" i="2"/>
  <c r="AR143" i="2"/>
  <c r="AR144" i="2"/>
  <c r="AR145" i="2"/>
  <c r="AR146" i="2"/>
  <c r="AR147" i="2"/>
  <c r="AR148" i="2"/>
  <c r="AR149" i="2"/>
  <c r="AR150" i="2"/>
  <c r="AR151" i="2"/>
  <c r="AR152" i="2"/>
  <c r="AR153" i="2"/>
  <c r="AR154" i="2"/>
  <c r="AR156" i="2"/>
  <c r="AR157" i="2"/>
  <c r="AR159" i="2"/>
  <c r="AR160" i="2"/>
  <c r="AR161" i="2"/>
  <c r="AR162" i="2"/>
  <c r="AR14" i="2"/>
  <c r="AU114" i="2"/>
  <c r="AV154" i="2"/>
  <c r="AV97" i="2"/>
  <c r="AU97" i="2"/>
  <c r="AU94" i="2"/>
  <c r="AV83" i="2"/>
  <c r="AU83" i="2"/>
  <c r="AV23" i="2"/>
  <c r="AU23"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80" i="2"/>
  <c r="AO81" i="2"/>
  <c r="AO82" i="2"/>
  <c r="AO83" i="2"/>
  <c r="AO84" i="2"/>
  <c r="AO85" i="2"/>
  <c r="AO86" i="2"/>
  <c r="AO87" i="2"/>
  <c r="AO88" i="2"/>
  <c r="AO89" i="2"/>
  <c r="AO91" i="2"/>
  <c r="AO92" i="2"/>
  <c r="AO94" i="2"/>
  <c r="AO96" i="2"/>
  <c r="AO97" i="2"/>
  <c r="AO98" i="2"/>
  <c r="AO99" i="2"/>
  <c r="AO100" i="2"/>
  <c r="AO101" i="2"/>
  <c r="AO102" i="2"/>
  <c r="AO103" i="2"/>
  <c r="AO105" i="2"/>
  <c r="AO106" i="2"/>
  <c r="AO108" i="2"/>
  <c r="AO109" i="2"/>
  <c r="AO110" i="2"/>
  <c r="AO111" i="2"/>
  <c r="AO113" i="2"/>
  <c r="AO115" i="2"/>
  <c r="AO116" i="2"/>
  <c r="AO117" i="2"/>
  <c r="AO118" i="2"/>
  <c r="AO119" i="2"/>
  <c r="AO120" i="2"/>
  <c r="AO121" i="2"/>
  <c r="AO122" i="2"/>
  <c r="AO124" i="2"/>
  <c r="AO125" i="2"/>
  <c r="AO126" i="2"/>
  <c r="AO127" i="2"/>
  <c r="AO128" i="2"/>
  <c r="AO129" i="2"/>
  <c r="AO130" i="2"/>
  <c r="AO131" i="2"/>
  <c r="AO132" i="2"/>
  <c r="AO134" i="2"/>
  <c r="AO135" i="2"/>
  <c r="AO137" i="2"/>
  <c r="AO139" i="2"/>
  <c r="AO140" i="2"/>
  <c r="AO141" i="2"/>
  <c r="AO142" i="2"/>
  <c r="AO143" i="2"/>
  <c r="AO144" i="2"/>
  <c r="AO145" i="2"/>
  <c r="AO147" i="2"/>
  <c r="AO148" i="2"/>
  <c r="AO149" i="2"/>
  <c r="AO150" i="2"/>
  <c r="AO151" i="2"/>
  <c r="AO152" i="2"/>
  <c r="AO153" i="2"/>
  <c r="AO154" i="2"/>
  <c r="AO156" i="2"/>
  <c r="AO159" i="2"/>
  <c r="AO160" i="2"/>
  <c r="AO161" i="2"/>
  <c r="AO162" i="2"/>
  <c r="AO14" i="2"/>
  <c r="AL133" i="2"/>
  <c r="AU62" i="2"/>
  <c r="AV158" i="2"/>
  <c r="AU146" i="2"/>
  <c r="AL14" i="2"/>
  <c r="AL15" i="2"/>
  <c r="AL16" i="2"/>
  <c r="AL18" i="2"/>
  <c r="AL19" i="2"/>
  <c r="AL20" i="2"/>
  <c r="AL21" i="2"/>
  <c r="AL22" i="2"/>
  <c r="AL23" i="2"/>
  <c r="AL24" i="2"/>
  <c r="AL25" i="2"/>
  <c r="AL26" i="2"/>
  <c r="AL27" i="2"/>
  <c r="AL28" i="2"/>
  <c r="AL29" i="2"/>
  <c r="AL30" i="2"/>
  <c r="AL31" i="2"/>
  <c r="AL32" i="2"/>
  <c r="AL33" i="2"/>
  <c r="AL34" i="2"/>
  <c r="AL35" i="2"/>
  <c r="AL52" i="2"/>
  <c r="AL53" i="2"/>
  <c r="AL55" i="2"/>
  <c r="AL56" i="2"/>
  <c r="AL57" i="2"/>
  <c r="AL62" i="2"/>
  <c r="AL63" i="2"/>
  <c r="AL64" i="2"/>
  <c r="AL65" i="2"/>
  <c r="AL66" i="2"/>
  <c r="AL67" i="2"/>
  <c r="AL68" i="2"/>
  <c r="AL70" i="2"/>
  <c r="AL71" i="2"/>
  <c r="AL72" i="2"/>
  <c r="AL73" i="2"/>
  <c r="AL80" i="2"/>
  <c r="AL81" i="2"/>
  <c r="AL82" i="2"/>
  <c r="AL83" i="2"/>
  <c r="AL84" i="2"/>
  <c r="AL86" i="2"/>
  <c r="AL87" i="2"/>
  <c r="AL89" i="2"/>
  <c r="AL90" i="2"/>
  <c r="AL94" i="2"/>
  <c r="AL97" i="2"/>
  <c r="AL98" i="2"/>
  <c r="AL99" i="2"/>
  <c r="AL100" i="2"/>
  <c r="AL101" i="2"/>
  <c r="AL102" i="2"/>
  <c r="AL103" i="2"/>
  <c r="AL105" i="2"/>
  <c r="AL106" i="2"/>
  <c r="AL107" i="2"/>
  <c r="AL108" i="2"/>
  <c r="AL109" i="2"/>
  <c r="AL110" i="2"/>
  <c r="AL111" i="2"/>
  <c r="AL112" i="2"/>
  <c r="AL113" i="2"/>
  <c r="AL114" i="2"/>
  <c r="AL115" i="2"/>
  <c r="AL116" i="2"/>
  <c r="AL117" i="2"/>
  <c r="AL118" i="2"/>
  <c r="AL119" i="2"/>
  <c r="AL120" i="2"/>
  <c r="AL121" i="2"/>
  <c r="AL122" i="2"/>
  <c r="AL124" i="2"/>
  <c r="AL125" i="2"/>
  <c r="AL126" i="2"/>
  <c r="AL127" i="2"/>
  <c r="AL128" i="2"/>
  <c r="AL129" i="2"/>
  <c r="AL130" i="2"/>
  <c r="AL131" i="2"/>
  <c r="AL134" i="2"/>
  <c r="AL135" i="2"/>
  <c r="AL137" i="2"/>
  <c r="AL139" i="2"/>
  <c r="AL140" i="2"/>
  <c r="AL141" i="2"/>
  <c r="AL142" i="2"/>
  <c r="AL143" i="2"/>
  <c r="AL144" i="2"/>
  <c r="AL145" i="2"/>
  <c r="AL146" i="2"/>
  <c r="AL147" i="2"/>
  <c r="AL148" i="2"/>
  <c r="AL149" i="2"/>
  <c r="AL150" i="2"/>
  <c r="AL153" i="2"/>
  <c r="AL154" i="2"/>
  <c r="AL156" i="2"/>
  <c r="AL157" i="2"/>
  <c r="AL158" i="2"/>
  <c r="AL159" i="2"/>
  <c r="AL160" i="2"/>
  <c r="AL161" i="2"/>
  <c r="AL162" i="2"/>
  <c r="AL163" i="2"/>
  <c r="AL164" i="2"/>
  <c r="AL165" i="2"/>
  <c r="AU80" i="2"/>
  <c r="AV80" i="2"/>
  <c r="AK88" i="2"/>
  <c r="AV88" i="2" s="1"/>
  <c r="AL88" i="2"/>
  <c r="AI16" i="2"/>
  <c r="AV165" i="2"/>
  <c r="AV164" i="2"/>
  <c r="AV163" i="2"/>
  <c r="AV136" i="2"/>
  <c r="AU117" i="2"/>
  <c r="AV113" i="2"/>
  <c r="AV111" i="2"/>
  <c r="AV106" i="2"/>
  <c r="AV104" i="2"/>
  <c r="AV103" i="2"/>
  <c r="AV102" i="2"/>
  <c r="AV99" i="2"/>
  <c r="AV84" i="2"/>
  <c r="AV64" i="2"/>
  <c r="AV53" i="2"/>
  <c r="AV52" i="2"/>
  <c r="AV15" i="2"/>
  <c r="AU14" i="2"/>
  <c r="AV14" i="2"/>
  <c r="AU165" i="2"/>
  <c r="AU164" i="2"/>
  <c r="AU163" i="2"/>
  <c r="AU162" i="2"/>
  <c r="AU158" i="2"/>
  <c r="AU154" i="2"/>
  <c r="AU152" i="2"/>
  <c r="AU151" i="2"/>
  <c r="AU136" i="2"/>
  <c r="AU134" i="2"/>
  <c r="AU133" i="2"/>
  <c r="AU132" i="2"/>
  <c r="AU131" i="2"/>
  <c r="AU130" i="2"/>
  <c r="AU129" i="2"/>
  <c r="AU128" i="2"/>
  <c r="AU123" i="2"/>
  <c r="AU122" i="2"/>
  <c r="AU121" i="2"/>
  <c r="AU120" i="2"/>
  <c r="AU119" i="2"/>
  <c r="AU118" i="2"/>
  <c r="AU113" i="2"/>
  <c r="AU111" i="2"/>
  <c r="AU106" i="2"/>
  <c r="AU104" i="2"/>
  <c r="AU103" i="2"/>
  <c r="AW103" i="2" s="1"/>
  <c r="AU102" i="2"/>
  <c r="AW102" i="2" s="1"/>
  <c r="AU101" i="2"/>
  <c r="AU100" i="2"/>
  <c r="AU99" i="2"/>
  <c r="AU98" i="2"/>
  <c r="AU63" i="2"/>
  <c r="AU53" i="2"/>
  <c r="AU52" i="2"/>
  <c r="AU16" i="2"/>
  <c r="AU156" i="2"/>
  <c r="AU149" i="2"/>
  <c r="AU135" i="2"/>
  <c r="AU127" i="2"/>
  <c r="AW127" i="2" s="1"/>
  <c r="AU109" i="2"/>
  <c r="AU105" i="2"/>
  <c r="AU91" i="2"/>
  <c r="AU90" i="2"/>
  <c r="AU89" i="2"/>
  <c r="AU88" i="2"/>
  <c r="AU84" i="2"/>
  <c r="AU67" i="2"/>
  <c r="AU66" i="2"/>
  <c r="AU64" i="2"/>
  <c r="AU15" i="2"/>
  <c r="AV156" i="2"/>
  <c r="AV149" i="2"/>
  <c r="AV135" i="2"/>
  <c r="AV109" i="2"/>
  <c r="AV105" i="2"/>
  <c r="AV91" i="2"/>
  <c r="AV90" i="2"/>
  <c r="AV89" i="2"/>
  <c r="AV67" i="2"/>
  <c r="AV66" i="2"/>
  <c r="AV161" i="2"/>
  <c r="AU161" i="2"/>
  <c r="AV160" i="2"/>
  <c r="AU160" i="2"/>
  <c r="AV159" i="2"/>
  <c r="AU159" i="2"/>
  <c r="AV155" i="2"/>
  <c r="AU155" i="2"/>
  <c r="AV153" i="2"/>
  <c r="AU153" i="2"/>
  <c r="AV150" i="2"/>
  <c r="AU150" i="2"/>
  <c r="AV148" i="2"/>
  <c r="AU148" i="2"/>
  <c r="AV147" i="2"/>
  <c r="AU147" i="2"/>
  <c r="AV145" i="2"/>
  <c r="AU145" i="2"/>
  <c r="AV144" i="2"/>
  <c r="AU144" i="2"/>
  <c r="AV143" i="2"/>
  <c r="AU143" i="2"/>
  <c r="AV142" i="2"/>
  <c r="AU142" i="2"/>
  <c r="AV141" i="2"/>
  <c r="AU141" i="2"/>
  <c r="AV140" i="2"/>
  <c r="AU140" i="2"/>
  <c r="AV139" i="2"/>
  <c r="AU139" i="2"/>
  <c r="AV138" i="2"/>
  <c r="AU138" i="2"/>
  <c r="AV137" i="2"/>
  <c r="AU137" i="2"/>
  <c r="AU126" i="2"/>
  <c r="AU125" i="2"/>
  <c r="AV116" i="2"/>
  <c r="AU116" i="2"/>
  <c r="AV115" i="2"/>
  <c r="AU115" i="2"/>
  <c r="AV114" i="2"/>
  <c r="AV112" i="2"/>
  <c r="AU112" i="2"/>
  <c r="AV110" i="2"/>
  <c r="AU110" i="2"/>
  <c r="AV108" i="2"/>
  <c r="AU108" i="2"/>
  <c r="AV107" i="2"/>
  <c r="AU107" i="2"/>
  <c r="AV96" i="2"/>
  <c r="AU96" i="2"/>
  <c r="AV95" i="2"/>
  <c r="AU95" i="2"/>
  <c r="AV93" i="2"/>
  <c r="AU93" i="2"/>
  <c r="AV92" i="2"/>
  <c r="AU92" i="2"/>
  <c r="AV87" i="2"/>
  <c r="AU87" i="2"/>
  <c r="AV86" i="2"/>
  <c r="AU86" i="2"/>
  <c r="AV85" i="2"/>
  <c r="AU85" i="2"/>
  <c r="AV82" i="2"/>
  <c r="AU82" i="2"/>
  <c r="AV81" i="2"/>
  <c r="AU81" i="2"/>
  <c r="AV79" i="2"/>
  <c r="AU79" i="2"/>
  <c r="AV78" i="2"/>
  <c r="AU78" i="2"/>
  <c r="AV77" i="2"/>
  <c r="AU77" i="2"/>
  <c r="AV76" i="2"/>
  <c r="AU76" i="2"/>
  <c r="AV75" i="2"/>
  <c r="AU75" i="2"/>
  <c r="AV73" i="2"/>
  <c r="AU73" i="2"/>
  <c r="AV72" i="2"/>
  <c r="AU72" i="2"/>
  <c r="AV71" i="2"/>
  <c r="AU71" i="2"/>
  <c r="AV70" i="2"/>
  <c r="AU70" i="2"/>
  <c r="AV69" i="2"/>
  <c r="AU69" i="2"/>
  <c r="AV68" i="2"/>
  <c r="AU68" i="2"/>
  <c r="AV65" i="2"/>
  <c r="AU65" i="2"/>
  <c r="AV61" i="2"/>
  <c r="AU61" i="2"/>
  <c r="AV60" i="2"/>
  <c r="AU60" i="2"/>
  <c r="AV59" i="2"/>
  <c r="AU59" i="2"/>
  <c r="AV58" i="2"/>
  <c r="AU58" i="2"/>
  <c r="AV57" i="2"/>
  <c r="AU57" i="2"/>
  <c r="AV56" i="2"/>
  <c r="AU56" i="2"/>
  <c r="AV55" i="2"/>
  <c r="AU55" i="2"/>
  <c r="AV54" i="2"/>
  <c r="AU54" i="2"/>
  <c r="AV51" i="2"/>
  <c r="AU51" i="2"/>
  <c r="AV50" i="2"/>
  <c r="AU50" i="2"/>
  <c r="AV49" i="2"/>
  <c r="AU49" i="2"/>
  <c r="AV48" i="2"/>
  <c r="AU48" i="2"/>
  <c r="AV47" i="2"/>
  <c r="AU47" i="2"/>
  <c r="AV46" i="2"/>
  <c r="AU46" i="2"/>
  <c r="AV45" i="2"/>
  <c r="AU45" i="2"/>
  <c r="AV44" i="2"/>
  <c r="AU44" i="2"/>
  <c r="AV43" i="2"/>
  <c r="AU43" i="2"/>
  <c r="AV42" i="2"/>
  <c r="AU42" i="2"/>
  <c r="AV41" i="2"/>
  <c r="AU41" i="2"/>
  <c r="AV40" i="2"/>
  <c r="AU40" i="2"/>
  <c r="AV39" i="2"/>
  <c r="AU39" i="2"/>
  <c r="AV38" i="2"/>
  <c r="AU38" i="2"/>
  <c r="AV37" i="2"/>
  <c r="AU37" i="2"/>
  <c r="AV36" i="2"/>
  <c r="AU36" i="2"/>
  <c r="AV35" i="2"/>
  <c r="AU35" i="2"/>
  <c r="AV34" i="2"/>
  <c r="AU34" i="2"/>
  <c r="AV33" i="2"/>
  <c r="AU33" i="2"/>
  <c r="AV32" i="2"/>
  <c r="AU32" i="2"/>
  <c r="AV31" i="2"/>
  <c r="AU31" i="2"/>
  <c r="AV30" i="2"/>
  <c r="AU30" i="2"/>
  <c r="AV29" i="2"/>
  <c r="AU29" i="2"/>
  <c r="AV28" i="2"/>
  <c r="AU28" i="2"/>
  <c r="AV27" i="2"/>
  <c r="AU27" i="2"/>
  <c r="AV26" i="2"/>
  <c r="AU26" i="2"/>
  <c r="AV25" i="2"/>
  <c r="AU25" i="2"/>
  <c r="AV24" i="2"/>
  <c r="AU24" i="2"/>
  <c r="AV22" i="2"/>
  <c r="AU22" i="2"/>
  <c r="AV21" i="2"/>
  <c r="AU21" i="2"/>
  <c r="AV20" i="2"/>
  <c r="AU20" i="2"/>
  <c r="AV19" i="2"/>
  <c r="AU19" i="2"/>
  <c r="AV18" i="2"/>
  <c r="AU18" i="2"/>
  <c r="AV17" i="2"/>
  <c r="AU17" i="2"/>
  <c r="AI161" i="2"/>
  <c r="AI158" i="2"/>
  <c r="AI156" i="2"/>
  <c r="AI155" i="2"/>
  <c r="AI153" i="2"/>
  <c r="AI150" i="2"/>
  <c r="AI149" i="2"/>
  <c r="AI148" i="2"/>
  <c r="AI147" i="2"/>
  <c r="AI146" i="2"/>
  <c r="AI145" i="2"/>
  <c r="AI144" i="2"/>
  <c r="AI143" i="2"/>
  <c r="AI142" i="2"/>
  <c r="AI141" i="2"/>
  <c r="AI140" i="2"/>
  <c r="AI139" i="2"/>
  <c r="AI135" i="2"/>
  <c r="AI134" i="2"/>
  <c r="AI133" i="2"/>
  <c r="AI131" i="2"/>
  <c r="AI130" i="2"/>
  <c r="AI128" i="2"/>
  <c r="AI127" i="2"/>
  <c r="AI125" i="2"/>
  <c r="AI124" i="2"/>
  <c r="AI121" i="2"/>
  <c r="AI120" i="2"/>
  <c r="AI119" i="2"/>
  <c r="AI118" i="2"/>
  <c r="AI117" i="2"/>
  <c r="AI116" i="2"/>
  <c r="AI115" i="2"/>
  <c r="AI114" i="2"/>
  <c r="AI113" i="2"/>
  <c r="AI111" i="2"/>
  <c r="AI110" i="2"/>
  <c r="AI109" i="2"/>
  <c r="AI108" i="2"/>
  <c r="AI105" i="2"/>
  <c r="AI94" i="2"/>
  <c r="AI93" i="2"/>
  <c r="AI92" i="2"/>
  <c r="AI91" i="2"/>
  <c r="AI90" i="2"/>
  <c r="AI89" i="2"/>
  <c r="AI88" i="2"/>
  <c r="AI86" i="2"/>
  <c r="AI84" i="2"/>
  <c r="AI83" i="2"/>
  <c r="AI82" i="2"/>
  <c r="AI81" i="2"/>
  <c r="AI68" i="2"/>
  <c r="AI67" i="2"/>
  <c r="AI66" i="2"/>
  <c r="AI65" i="2"/>
  <c r="AI64" i="2"/>
  <c r="AI53" i="2"/>
  <c r="AI52" i="2"/>
  <c r="AW117" i="2" l="1"/>
  <c r="AW99" i="2"/>
  <c r="AW104" i="2"/>
  <c r="AW64" i="2"/>
  <c r="AW100" i="2"/>
  <c r="AW118" i="2"/>
  <c r="AW52" i="2"/>
  <c r="AW130" i="2"/>
  <c r="AW134" i="2"/>
  <c r="AW69" i="2"/>
  <c r="AW165" i="2"/>
  <c r="AW105" i="2"/>
  <c r="AW157" i="2"/>
  <c r="AW121" i="2"/>
  <c r="AW150" i="2"/>
  <c r="AW135" i="2"/>
  <c r="AW66" i="2"/>
  <c r="AW19" i="2"/>
  <c r="AW21" i="2"/>
  <c r="AW24" i="2"/>
  <c r="AW26" i="2"/>
  <c r="AW28" i="2"/>
  <c r="AW30" i="2"/>
  <c r="AW32" i="2"/>
  <c r="AW34" i="2"/>
  <c r="AW36" i="2"/>
  <c r="AW40" i="2"/>
  <c r="AW42" i="2"/>
  <c r="AW44" i="2"/>
  <c r="AW46" i="2"/>
  <c r="AW48" i="2"/>
  <c r="AW50" i="2"/>
  <c r="AW56" i="2"/>
  <c r="AW58" i="2"/>
  <c r="AW60" i="2"/>
  <c r="AW65" i="2"/>
  <c r="AW71" i="2"/>
  <c r="AW73" i="2"/>
  <c r="AW33" i="2"/>
  <c r="AW115" i="2"/>
  <c r="AW153" i="2"/>
  <c r="AW67" i="2"/>
  <c r="AW138" i="2"/>
  <c r="AW75" i="2"/>
  <c r="AW77" i="2"/>
  <c r="AW79" i="2"/>
  <c r="AW82" i="2"/>
  <c r="AW86" i="2"/>
  <c r="AW107" i="2"/>
  <c r="AW110" i="2"/>
  <c r="AW152" i="2"/>
  <c r="AW17" i="2"/>
  <c r="AW20" i="2"/>
  <c r="AW31" i="2"/>
  <c r="AW37" i="2"/>
  <c r="AW38" i="2"/>
  <c r="AW47" i="2"/>
  <c r="AW61" i="2"/>
  <c r="AW78" i="2"/>
  <c r="AW88" i="2"/>
  <c r="AW15" i="2"/>
  <c r="AW98" i="2"/>
  <c r="AW164" i="2"/>
  <c r="AW63" i="2"/>
  <c r="AW23" i="2"/>
  <c r="AW162" i="2"/>
  <c r="AW116" i="2"/>
  <c r="AW142" i="2"/>
  <c r="AW147" i="2"/>
  <c r="AW155" i="2"/>
  <c r="AW122" i="2"/>
  <c r="AW163" i="2"/>
  <c r="AW113" i="2"/>
  <c r="AW54" i="2"/>
  <c r="AW126" i="2"/>
  <c r="AW140" i="2"/>
  <c r="AW144" i="2"/>
  <c r="AW160" i="2"/>
  <c r="AW91" i="2"/>
  <c r="AW149" i="2"/>
  <c r="AW18" i="2"/>
  <c r="AW22" i="2"/>
  <c r="AW25" i="2"/>
  <c r="AW27" i="2"/>
  <c r="AW29" i="2"/>
  <c r="AW35" i="2"/>
  <c r="AW39" i="2"/>
  <c r="AW41" i="2"/>
  <c r="AW43" i="2"/>
  <c r="AW45" i="2"/>
  <c r="AW49" i="2"/>
  <c r="AW51" i="2"/>
  <c r="AW55" i="2"/>
  <c r="AW57" i="2"/>
  <c r="AW59" i="2"/>
  <c r="AW68" i="2"/>
  <c r="AW70" i="2"/>
  <c r="AW72" i="2"/>
  <c r="AW74" i="2"/>
  <c r="AW76" i="2"/>
  <c r="AW81" i="2"/>
  <c r="AW85" i="2"/>
  <c r="AW125" i="2"/>
  <c r="AW137" i="2"/>
  <c r="AW139" i="2"/>
  <c r="AW141" i="2"/>
  <c r="AW143" i="2"/>
  <c r="AW145" i="2"/>
  <c r="AW148" i="2"/>
  <c r="AW159" i="2"/>
  <c r="AW161" i="2"/>
  <c r="AW156" i="2"/>
  <c r="AW90" i="2"/>
  <c r="AW111" i="2"/>
  <c r="AW120" i="2"/>
  <c r="AW128" i="2"/>
  <c r="AW132" i="2"/>
  <c r="AW151" i="2"/>
  <c r="AW16" i="2"/>
  <c r="AW84" i="2"/>
  <c r="AW101" i="2"/>
  <c r="AW106" i="2"/>
  <c r="AW80" i="2"/>
  <c r="AW146" i="2"/>
  <c r="AW94" i="2"/>
  <c r="AW131" i="2"/>
  <c r="AW154" i="2"/>
  <c r="AW119" i="2"/>
  <c r="AW87" i="2"/>
  <c r="AW96" i="2"/>
  <c r="AW108" i="2"/>
  <c r="AW112" i="2"/>
  <c r="AW89" i="2"/>
  <c r="AW109" i="2"/>
  <c r="AW53" i="2"/>
  <c r="AW136" i="2"/>
  <c r="AW158" i="2"/>
  <c r="AW83" i="2"/>
  <c r="AW97" i="2"/>
  <c r="AW129" i="2"/>
  <c r="AW133" i="2"/>
  <c r="AW114" i="2"/>
  <c r="AW62" i="2"/>
  <c r="AW14" i="2"/>
</calcChain>
</file>

<file path=xl/sharedStrings.xml><?xml version="1.0" encoding="utf-8"?>
<sst xmlns="http://schemas.openxmlformats.org/spreadsheetml/2006/main" count="10346" uniqueCount="5369">
  <si>
    <t>N.</t>
  </si>
  <si>
    <t xml:space="preserve">ODS </t>
  </si>
  <si>
    <t>Propósito Plan de Desarrollo</t>
  </si>
  <si>
    <t>Meta Plan de Desarrollo</t>
  </si>
  <si>
    <t>Objetivo estratégico sectorial</t>
  </si>
  <si>
    <t>Meta sectorial</t>
  </si>
  <si>
    <t>Política o componente MIPG</t>
  </si>
  <si>
    <t>Proceso relacionado</t>
  </si>
  <si>
    <t xml:space="preserve">Fuente de Financiación </t>
  </si>
  <si>
    <t xml:space="preserve">Meta proyecto de inversión </t>
  </si>
  <si>
    <t>Plan asociado</t>
  </si>
  <si>
    <t>Dependencia responsable</t>
  </si>
  <si>
    <t xml:space="preserve">Plan De Acción Política Pública Poblacional Asociada  </t>
  </si>
  <si>
    <t xml:space="preserve">1. Fin de la pobreza </t>
  </si>
  <si>
    <t xml:space="preserve">1. Hacer un nuevo contrato social con igualdad de oportunidades para la inclusión social, productiva
y política.
</t>
  </si>
  <si>
    <t xml:space="preserve">Atender 2.400 adolescentes y jóvenes con sanciones no privativas de la libertad o en apoyo al restablecimiento en administración de justicia en los Centros Forjar, con oportunidades que favorezcan sus proyectos de vida e inclusión social. </t>
  </si>
  <si>
    <t xml:space="preserve">Gestión Estratégica del Talento Humano </t>
  </si>
  <si>
    <t xml:space="preserve">Formulación y articulación de las políticas sociales </t>
  </si>
  <si>
    <t xml:space="preserve">Funcionamiento </t>
  </si>
  <si>
    <t xml:space="preserve">Implementar un (1) modelo itinerante e  intersectorial distrital para la atención de la población proveniente  flujos migratorios 
</t>
  </si>
  <si>
    <t xml:space="preserve">Plan institucional de archivos  PINAR </t>
  </si>
  <si>
    <t xml:space="preserve">Oficina asesora de Comunicaciones </t>
  </si>
  <si>
    <t>Política pública de infancia y adolescencia de Bogotá 2011-2021 - Decreto 520 de 2011</t>
  </si>
  <si>
    <t xml:space="preserve">2. Hambre Cero </t>
  </si>
  <si>
    <t xml:space="preserve">3. Inspirar confianza y legitimidad para vivir sin miedo y ser epicentro
de cultura ciudadana, paz y reconciliación
</t>
  </si>
  <si>
    <t>Implementar una estrategia de oportunidades juveniles, por medio de la entrega de transferencias monetarias condicionadas a 5.900 jóvenes con alto grado de vulnerabilidad</t>
  </si>
  <si>
    <t xml:space="preserve">Integridad </t>
  </si>
  <si>
    <t xml:space="preserve">Diseño e innovación de los servicios sociales </t>
  </si>
  <si>
    <t xml:space="preserve">7730. Servicio de atención a la  población proveniente de flujos migratorios mixtos en  Bogotá
</t>
  </si>
  <si>
    <t xml:space="preserve">Promover 16 alianzas  estratégicas
</t>
  </si>
  <si>
    <t>Plan anual de adquisiciones</t>
  </si>
  <si>
    <t xml:space="preserve">Oficina Asesora Jurídica </t>
  </si>
  <si>
    <t>Política pública de y para la adultez 2011-2044 - Decreto 544 de 2011</t>
  </si>
  <si>
    <t xml:space="preserve">3. Salud Y Bienestar </t>
  </si>
  <si>
    <t xml:space="preserve">5.Construir Bogotá-Región con gobierno abierto, ciudadanía
consciente
</t>
  </si>
  <si>
    <r>
      <t>Incrementar en 100% el número de jóvenes atendidos con estrategias móviles, canales virtuales y servicios sociales con especial énfasis en jóvenes NiNis y vulnerables, acordes a las necesidades de la población, teniendo en cuenta los impactos de la</t>
    </r>
    <r>
      <rPr>
        <sz val="11"/>
        <color rgb="FFFF0000"/>
        <rFont val="Calibri"/>
        <family val="2"/>
        <scheme val="minor"/>
      </rPr>
      <t xml:space="preserve"> </t>
    </r>
    <r>
      <rPr>
        <sz val="11"/>
        <rFont val="Calibri"/>
        <family val="2"/>
        <scheme val="minor"/>
      </rPr>
      <t>emergencia.</t>
    </r>
  </si>
  <si>
    <t xml:space="preserve">Planeación Institucional </t>
  </si>
  <si>
    <t xml:space="preserve">Prestación de Servicios sociales para la inclusión social </t>
  </si>
  <si>
    <t xml:space="preserve">7740.  Generación "SER JOVEN  CON DERECHOS” en Bogotá
</t>
  </si>
  <si>
    <t xml:space="preserve">Beneficiar a 51.369  personas de flujos  migratorios mixtos
mediante estabilización e  inclusión socioeconómica  y cultural.
</t>
  </si>
  <si>
    <t>Plan anual de vacantes</t>
  </si>
  <si>
    <t xml:space="preserve">Oficina de Control Interno </t>
  </si>
  <si>
    <t>Política pública de juventud 2019-2030 - CONPES D.C. 08 de 2020</t>
  </si>
  <si>
    <t xml:space="preserve">4. Educación de calidad </t>
  </si>
  <si>
    <t>Vincular 7.000 jóvenes del modelo pedagógico del IDIPRON a las estrategias de generación de oportunidades para su desarrollo socioeconómico.</t>
  </si>
  <si>
    <t>Gestión Presupuestal y Eficiencia del Gasto Público</t>
  </si>
  <si>
    <t xml:space="preserve">Atención a la ciudadanía </t>
  </si>
  <si>
    <t xml:space="preserve">7744. Generación de  Oportunidades para el Desarrollo Integral de la Niñez  y la Adolescencia de Bogotá
</t>
  </si>
  <si>
    <t xml:space="preserve">Incrementar en  100% el número de  jóvenes   atendidos  Con estrategias  móviles, canales  virtuales y servicios  sociales.
</t>
  </si>
  <si>
    <t>Plan de previsión de recursos humanos</t>
  </si>
  <si>
    <t xml:space="preserve">Oficina de asuntos disciplinarios </t>
  </si>
  <si>
    <t>Política pública para el fenómeno de habitabilidad en calle 2015-2025 - Decreto 560 de 2015</t>
  </si>
  <si>
    <t xml:space="preserve">5. gualdad de Género </t>
  </si>
  <si>
    <t>Desarrollar en las 20  localidades del Distrito una (1) estrategia de prevención, participación y movilización social que favorezca la transformación de imaginarios y la disminución del conflicto social asociado al fenómeno de habitabilidad en calle</t>
  </si>
  <si>
    <t xml:space="preserve">Fortalecimiento organizacional y simplificación de procesos
</t>
  </si>
  <si>
    <t xml:space="preserve">Gestión del Talento Humano </t>
  </si>
  <si>
    <t xml:space="preserve">7745. Compromiso por una  alimentación integral en Bogotá
</t>
  </si>
  <si>
    <t xml:space="preserve">Atender Al 2400 jóvenes y adolescentes con sanciones no privativas de la libertad
</t>
  </si>
  <si>
    <t>Plan estratégico de  Talento  humano</t>
  </si>
  <si>
    <t xml:space="preserve">Subsecretaria </t>
  </si>
  <si>
    <t>Política pública para las familias 2011-2025 - Decreto 545 de 2011</t>
  </si>
  <si>
    <t>10. Reducción de las desigualdades</t>
  </si>
  <si>
    <t xml:space="preserve">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</si>
  <si>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Gobierno digital</t>
  </si>
  <si>
    <t xml:space="preserve">Gestión de soporte y mantenimiento tecnológico </t>
  </si>
  <si>
    <t xml:space="preserve">7749. Implementación de la  estrategia de territorios  cuidadores en Bogotá
</t>
  </si>
  <si>
    <t xml:space="preserve">Coordinar la  implementación en el  distrito de (1) Política  Pública de Juventud
</t>
  </si>
  <si>
    <t>Plan institucional de capacitación</t>
  </si>
  <si>
    <t xml:space="preserve">Dirección de Gestión Corporativa </t>
  </si>
  <si>
    <t>Política pública social para el envejecimiento y para la vejez 2010-2025- Decreto 345 de 2010</t>
  </si>
  <si>
    <t xml:space="preserve">16. Paz, justicia e instituciones sólidas </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</si>
  <si>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</si>
  <si>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Seguridad digital</t>
  </si>
  <si>
    <t xml:space="preserve">Gestión contractual </t>
  </si>
  <si>
    <t xml:space="preserve">7752. Contribución a la  protección de los derechos de las familias  especialmente de sus  integrantes afectados por la  violencia intrafamiliar en la  ciudad de Bogotá
</t>
  </si>
  <si>
    <t xml:space="preserve">Diseñar e  implementar una estrategia de  comunicación y  difusión de los servicios sociales
</t>
  </si>
  <si>
    <t xml:space="preserve">Plan de incentivos institucionales o Plan de Bienestar e incentivos </t>
  </si>
  <si>
    <t xml:space="preserve">Subdirección de contratación </t>
  </si>
  <si>
    <t>Mujer y equidad de género - Decreto 166 de 2010</t>
  </si>
  <si>
    <t xml:space="preserve">17.Alianzas para lograr los objetivos </t>
  </si>
  <si>
    <t>Implementar una estrategia móvil de abordaje en calle dirigida a ciudadanos y ciudadanas habitantes de calle acorde al contexto social y sanitario de la emergencia.</t>
  </si>
  <si>
    <t>Defensa jurídica</t>
  </si>
  <si>
    <t xml:space="preserve">Gestión Financiera </t>
  </si>
  <si>
    <t xml:space="preserve"> 7753. Prevención de la  maternidad y la paternidad temprana en Bogotá
</t>
  </si>
  <si>
    <t xml:space="preserve">Entregar a 5900 jóvenes transferencias monetarias condicionadas en el marco de la estrategia de oportunidades. 
</t>
  </si>
  <si>
    <t>Plan de trabajo anual de seguridad y salud en el trabajo</t>
  </si>
  <si>
    <t xml:space="preserve">Sub dirección administrativa y Financiera </t>
  </si>
  <si>
    <t xml:space="preserve"> Discapacidad- Acuerdo 470 de 2007</t>
  </si>
  <si>
    <t>N/A</t>
  </si>
  <si>
    <t>Incrementar en 825 cupos la atención integral de ciudadanas y ciudadanos  habitantes de calle en los  servicios sociales que  tiene la Secretaría Distrital de Integración Social dispuestos para su atención, que considere los impactos sociales y sanitario</t>
  </si>
  <si>
    <t>Mejora normativa</t>
  </si>
  <si>
    <t xml:space="preserve">Gestión de Infraestructura Física </t>
  </si>
  <si>
    <t xml:space="preserve">7756. Compromiso Social Por la Diversidad en Bogotá </t>
  </si>
  <si>
    <t xml:space="preserve">Atender a 15.000 niñas,  niños y adolescentes del en riesgo de  trabajo infantil y  violencias sexuales
</t>
  </si>
  <si>
    <t xml:space="preserve">Plan anticorrupción y de atención al ciudadano </t>
  </si>
  <si>
    <t xml:space="preserve">Subdirección de plantas Físicas </t>
  </si>
  <si>
    <t>Población LGBTI- Acuerdo 371 de 2009</t>
  </si>
  <si>
    <t>Subir 9,45 puntos porcentuales los NNAJ que se vinculan al Modelo Pedagógico y son identificados por el IDIPRON como población vulnerable por las dinámicas del Fenómeno de Habitabilidad en Calle.</t>
  </si>
  <si>
    <t>Servicio al ciudadano</t>
  </si>
  <si>
    <t xml:space="preserve">Gestión ambiental </t>
  </si>
  <si>
    <t xml:space="preserve">7757. Implementación de  estrategias y servicios integrales para el abordaje  del fenómeno de  habitabilidad en calle en  Bogotá
</t>
  </si>
  <si>
    <t xml:space="preserve">Atender a 8.300 niñas niños y adolescentes  víctimas y afectados por  el conflicto armado 
</t>
  </si>
  <si>
    <t xml:space="preserve">Plan estratégico de tecnologías de la información y las comunicaciones PETI </t>
  </si>
  <si>
    <t xml:space="preserve">Subdirección de Gestión y Desarrollo del Talento Humano </t>
  </si>
  <si>
    <t>Población Afrodescendiente - Decreto 151 de 2008</t>
  </si>
  <si>
    <t>Atender en las 20 localidades del distrito a la población en flujos migratorios mixtos y retornados que solicitan la oferta de servicios de la SDIS</t>
  </si>
  <si>
    <t>Racionalización de trámites</t>
  </si>
  <si>
    <t xml:space="preserve">Gestión documental </t>
  </si>
  <si>
    <t xml:space="preserve">7768.  Implementación de una estrategia  de acompañamiento a hogares con  mayor pobreza evidente y oculta de  Bogotá
</t>
  </si>
  <si>
    <t xml:space="preserve">Atender con enfoque  diferencial a 71.000 niñas y niños
</t>
  </si>
  <si>
    <t>Plan de tratamiento de riesgos de seguridad y privacidad de la información</t>
  </si>
  <si>
    <t xml:space="preserve">Dirección de Análisis y diseño estratégico </t>
  </si>
  <si>
    <t>Población Raizal - Decreto 554 de 2011</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</si>
  <si>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</si>
  <si>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Participación ciudadana en la gestión pública</t>
  </si>
  <si>
    <t xml:space="preserve">Gestión Logística </t>
  </si>
  <si>
    <t xml:space="preserve">7770. Compromiso con el  envejecimiento activo y una Bogotá cuidadora e  incluyente
</t>
  </si>
  <si>
    <t xml:space="preserve">Atender 18,500 niños y niñas con discapacidad 
</t>
  </si>
  <si>
    <t>Plan de seguridad y privacidad de la información</t>
  </si>
  <si>
    <t xml:space="preserve">subdirección de diseño, evolución, y sistematización </t>
  </si>
  <si>
    <t>Pueblo Rom  o Gitano - Decreto 2957 de 2010-</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</si>
  <si>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</si>
  <si>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Control Interno </t>
  </si>
  <si>
    <t xml:space="preserve">Gestión Jurídica </t>
  </si>
  <si>
    <t xml:space="preserve">7771. Fortalecimiento de las  oportunidades de inclusión de las personas con  discapacidad y sus familias,  cuidadores-as en Bogotá
</t>
  </si>
  <si>
    <t xml:space="preserve">Consolidar 1 herramienta de medición de la atención integral a niñas, niños y adolescentes 
</t>
  </si>
  <si>
    <t xml:space="preserve">Plan del Gasto público  </t>
  </si>
  <si>
    <t xml:space="preserve">Subdirección de investigación e información </t>
  </si>
  <si>
    <t>Pueblos indígenas - Decreto 543 de 2011</t>
  </si>
  <si>
    <t>Reducir la maternidad y paternidad temprana  en mujeres menores o iguales a 19 años, así como la violencia sexual contra niñas y mujeres jóvenes, fortaleciendo capacidades de niñas, niños, adolescentes, jóvenes y sus familias sobre derechos sexuales y de</t>
  </si>
  <si>
    <t xml:space="preserve">Seguimiento y evaluación del desempeño institucional </t>
  </si>
  <si>
    <t>Gestión del sistema integrado  - SIG-</t>
  </si>
  <si>
    <t xml:space="preserve">7565. Suministro de espacios  adecuados, inclusivos y seguros para el desarrollo  social integral en Bogotá
</t>
  </si>
  <si>
    <t>Actualizar la política pública</t>
  </si>
  <si>
    <t xml:space="preserve">Plan conservación Documental </t>
  </si>
  <si>
    <t xml:space="preserve">Dirección territorial </t>
  </si>
  <si>
    <t>Ley de víctimas</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</si>
  <si>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</si>
  <si>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 xml:space="preserve">Archivos y gestión documental </t>
  </si>
  <si>
    <t xml:space="preserve">Auditoría y Control </t>
  </si>
  <si>
    <t xml:space="preserve">7735. Fortalecimiento De Los Procesos Territoriales Y La Construcción De Respuestas Integradoras E Innovadoras En Los Territorios De La Bogotá – Región
</t>
  </si>
  <si>
    <t xml:space="preserve">Formular e implementar  una estrategia de inclusión  social
</t>
  </si>
  <si>
    <t xml:space="preserve">Plan de Preservancia Digital </t>
  </si>
  <si>
    <t xml:space="preserve">Subdirección para la gestión Integral Local </t>
  </si>
  <si>
    <t xml:space="preserve">  Seguridad alimentaria y Nutricional - CONPES D.C.06 de 2019</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</si>
  <si>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</si>
  <si>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Transparencia , acceso a la información pública y lucha contra la corrupción.</t>
  </si>
  <si>
    <t xml:space="preserve">Inspección, vigilancia y control </t>
  </si>
  <si>
    <t xml:space="preserve">7748. Fortalecimiento De La  Gestión Institucional Y  Desarrollo Integral Del Talento Humano En Bogotá
</t>
  </si>
  <si>
    <t xml:space="preserve">Implementar 1  estrategia de agricultura  urbana orgánica, manejo,
disposición y  aprovechamiento de  residuos sólidos para los  servicios sociales de la  Secretaría.
</t>
  </si>
  <si>
    <t xml:space="preserve">Plan de Estrategia de participación
</t>
  </si>
  <si>
    <t xml:space="preserve">Subdirección para la identificación, caracterización e integración  </t>
  </si>
  <si>
    <t xml:space="preserve"> Prevención y atención del consumo de SPA - Decreto 691 de 2011</t>
  </si>
  <si>
    <t xml:space="preserve">Atender con enfoque diferencial y de manera flexible a 15.000 niñas, niños y adolescentes del distrito en riesgo de trabajo infantil y violencias sexuales; y migrantes en riesgo de vulneración de sus derechos.
</t>
  </si>
  <si>
    <t xml:space="preserve">Gestión de la información estadística </t>
  </si>
  <si>
    <t xml:space="preserve">Planeación estratégica </t>
  </si>
  <si>
    <t xml:space="preserve">7733. Fortalecimiento  Institucional Para Una  Gestión Pública Efectiva Y Transparente En La  Ciudad De Bogotá
</t>
  </si>
  <si>
    <t xml:space="preserve">Beneficiar a 15.000 mujeres gestantes,  lactantes y niños menores  de 2 años con un apoyo  alimentario articulado a la  estrategia de nutrición,  alimentación y salud  basada en "1.000 días de  oportunidades para la vida”
</t>
  </si>
  <si>
    <t>Plan Institucional de Gestión Ambiental</t>
  </si>
  <si>
    <t xml:space="preserve"> Subdirección Local Rafael Uribe Uribe </t>
  </si>
  <si>
    <t xml:space="preserve">N/A </t>
  </si>
  <si>
    <t>Atender integralmente al 100% de niñas y niños en ubicación institucional, generando procesos de fortalecimiento de sus familias para la garantía de sus derechos y para el reintegro familiar.</t>
  </si>
  <si>
    <t xml:space="preserve">Gestión del conocimiento y la innovación </t>
  </si>
  <si>
    <t xml:space="preserve">Comunicación estratégica </t>
  </si>
  <si>
    <t xml:space="preserve">7741. Fortalecimiento De La Gestión De La Información Y El Conocimiento Con  Enfoque Participativo Y Territorial
</t>
  </si>
  <si>
    <t xml:space="preserve">Beneficiar a 4.500  hogares mediante  apoyos económicos
</t>
  </si>
  <si>
    <t>Plan de ajuste y sostenibilidad MIPG</t>
  </si>
  <si>
    <t xml:space="preserve"> Subdirección Local Santa Fe - La Candelaria </t>
  </si>
  <si>
    <t>Beneficiar a 15.000 mujeres gestantes, lactantes y niños menores de 2 años con servicios nutricionales, con énfasis en los mil días de oportunidades para la vida</t>
  </si>
  <si>
    <t xml:space="preserve">Componente Ambiental </t>
  </si>
  <si>
    <t xml:space="preserve">Tecnologías de la información </t>
  </si>
  <si>
    <t xml:space="preserve">7564. Mejoramiento de la  capacidad de respuesta institucional de las  Comisarías de Familia en  Bogotá
</t>
  </si>
  <si>
    <t xml:space="preserve">Beneficiar al 100% de personas programadas mediante raciones de comida caliente en comedores comunitarios.
</t>
  </si>
  <si>
    <t xml:space="preserve">OTRO </t>
  </si>
  <si>
    <t xml:space="preserve"> Subdirección Local Usme- Suma Paz </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</si>
  <si>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</si>
  <si>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Gestión del conocimiento </t>
  </si>
  <si>
    <t xml:space="preserve"> Entregar el 100%  de ayudas humanitarias dirigidas a atender  emergencias sociales
</t>
  </si>
  <si>
    <t xml:space="preserve"> Subdirección Local Puente Aranda- Antonio Nariño </t>
  </si>
  <si>
    <t>Contribuir a la construcción de la memoria, la convivencia y la reconciliación en el marco del acuerdo de paz, a través de la atención de 8.300 niños, niñas y adolescentes víctimas y afectados por el conflicto armado, desde un enfoque territorial.</t>
  </si>
  <si>
    <t xml:space="preserve">Implementar 2  comedores móviles  para la entrega de
comida caliente
</t>
  </si>
  <si>
    <t xml:space="preserve"> Subdirección Local Fontibón </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</si>
  <si>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</si>
  <si>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 xml:space="preserve"> Beneficiar al 100%  de personas programadas con la entrega de  los apoyos  alimentarios   mediante Bonos  canjeables por alimentos  y apoyos en  especie.
</t>
  </si>
  <si>
    <t xml:space="preserve"> Subdirección Local Suba </t>
  </si>
  <si>
    <t>Entregar el 100% de apoyos alimentarios a través de los comedores comunitarios en sus diferentes modalidades,  teniendo en cuenta las necesidades de los territorios y poblaciones</t>
  </si>
  <si>
    <t>Entregar el 100%  de kits alimentarios  humanitarios  programados para  atender necesidades  poblacionales  territoriales</t>
  </si>
  <si>
    <t xml:space="preserve">  Subdirección Local Barrios Unidos - Teusaquillo </t>
  </si>
  <si>
    <t>Entregar el 100% de los apoyos alimentarios requeridos por la población beneficiaria de los servicios sociales de integración social</t>
  </si>
  <si>
    <t xml:space="preserve">Fortalecer las  capacidades de 1.200 profesionales vinculados a la prestación de los  servicios sociales de la  Secretaría, en acciones de  vigilancia nutricional
</t>
  </si>
  <si>
    <t xml:space="preserve">  Subdirección Local San Cristóbal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</si>
  <si>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</si>
  <si>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Orientar a 36.000  personas frente a la promoción de estilos de
vida saludable con énfasis  alimentación, nutrición y  actividad física
</t>
  </si>
  <si>
    <t xml:space="preserve"> Subdirección Local Los Mártires </t>
  </si>
  <si>
    <t>Formular, implementar, monitorear y evaluar un Plan Distrital de Prevención Integral de las Violencias contra las niñas, los niños, adolescentes, mujeres y personas mayores, de carácter interinstitucional e intersectorial con enfoque de derechos, diferen</t>
  </si>
  <si>
    <t xml:space="preserve">Diseñar una estrategia en territorios cuidadores
</t>
  </si>
  <si>
    <t xml:space="preserve"> Subdirección Local Usaquén </t>
  </si>
  <si>
    <t>Implementar una (1) estrategia territorial para cuidadores y cuidadoras de personas con discapacidad, que contribuya al reconocimiento socioeconómico y redistribución de roles en el marco del Sistema Distrital de Cuidado.</t>
  </si>
  <si>
    <t xml:space="preserve">Caracterizar 412 territorios  cuidadores 
</t>
  </si>
  <si>
    <t xml:space="preserve"> Subdirección Local Ciudad Bolívar </t>
  </si>
  <si>
    <t>Incrementar en 30% la atención de las personas  con discapacidad en Bogotá, mediante procesos de articulación intersectorial, con mayor capacidad de respuesta integral teniendo en cuenta el contexto social  e implementar el registro distrital de cuidador</t>
  </si>
  <si>
    <t xml:space="preserve">Atender a  106680 personas: Emergencia natural y Gestión del riesgo 
</t>
  </si>
  <si>
    <t xml:space="preserve">  Subdirección Local Chapinero </t>
  </si>
  <si>
    <t>Incrementar en 40% los procesos de inclusión educativa y productiva de las personas   con discapacidad, sus cuidadores y cuidadoras.</t>
  </si>
  <si>
    <t xml:space="preserve">Fortalecer 20 redes comunitarias de cuidado y gestión del riesgo en las localidades
</t>
  </si>
  <si>
    <t xml:space="preserve"> Subdirección Local Kennedy </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</si>
  <si>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</si>
  <si>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 xml:space="preserve">Atender integralmente al 100%  de niñas, niños y adolescentes en centros proteger
</t>
  </si>
  <si>
    <t xml:space="preserve"> Subdirección Local Bosa </t>
  </si>
  <si>
    <t>Incrementar progresivamente en un 60% el valor de los apoyos económicos y ampliar los cupos para personas mayores contribuyendo a mejorar su calidad de vida e incrementar su autonomía en el entorno familiar y social</t>
  </si>
  <si>
    <t xml:space="preserve">Implementar un Plan Distrital de Prevención Integral de las Violencias contra las niñas, los niños, adolescentes, mujeres y personas mayores
</t>
  </si>
  <si>
    <t xml:space="preserve"> Subdirección Local Engativá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</si>
  <si>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</si>
  <si>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Implementar un Plan de acción para coordinar la implementación y el seguimiento de la PPPF. 
</t>
  </si>
  <si>
    <t xml:space="preserve"> Subdirección Local Tunjuelito </t>
  </si>
  <si>
    <t>Promover en las 20 localidades una estrategia de territorios cuidadores a partir de la identificación y caracterización de las acciones para la respuesta a emergencias sociales, sanitarias, naturales, antrópicas y de vulnerabilidad inminente.</t>
  </si>
  <si>
    <t xml:space="preserve">Formar e informar a 70,000 niño, niñas adolescentes y sus familias en  derechos sexuales y reproductivos 
</t>
  </si>
  <si>
    <t xml:space="preserve">Dirección Poblacional </t>
  </si>
  <si>
    <t>Suministrar el 100% de apoyos humanitarios, impulsando las compras locales y el consumo sostenible, teniendo en cuenta las necesidades territoriales y poblacionales diferenciales.</t>
  </si>
  <si>
    <t xml:space="preserve">Fortalecer las capacidades de 10.000 agentes de cambio social, servidores públicos y contratistas
</t>
  </si>
  <si>
    <t xml:space="preserve">Subdirección para la infancia </t>
  </si>
  <si>
    <t>Fortalecer el 100% de las Comisarías de Familia en su estructura organizacional y su capacidad operativa, humana y tecnológica, para garantizar a las víctimas de violencia intrafamiliar el oportuno acceso a la justicia y la garantía integral de sus derecho</t>
  </si>
  <si>
    <t xml:space="preserve">Implementar un plan de acción intra e interinstitucional para la promoción de los derechos sexuales y derechos reproductivos de niñas, niños, adolescentes y jóvenes 
</t>
  </si>
  <si>
    <t xml:space="preserve">Subdirección para la juventud </t>
  </si>
  <si>
    <t>Aumentar 5 puntos en la calificación del índice distrital de servicio a la ciudadanía, de la Secretaría Distrital de Integración Social</t>
  </si>
  <si>
    <t xml:space="preserve">Desarrollar una estrategia de comunicación para la prevención de la maternidad y la paternidad temprana,  embarazo en niñas menores de 14 años y la violencia sexual contra niñas, niños, adolescentes y jóvenes 
</t>
  </si>
  <si>
    <t xml:space="preserve">Subdirección para la adultez </t>
  </si>
  <si>
    <t>Aumentar en un 43% la inspección y vigilancia en los servicios y programas prestados por la Secretaria Distrital de Integración Social que cuentan con estándares de calidad</t>
  </si>
  <si>
    <t xml:space="preserve">Implementar un  modelo de inclusión  social que permita la
vinculación de  personas de los  sectores LGBTI en  vulnerabilidad social  a la oferta de  servicios sociales de  la SDIS
</t>
  </si>
  <si>
    <t xml:space="preserve">Subdirección para la vejez </t>
  </si>
  <si>
    <t>Garantizar  la eficiencia  y la eficacia  ambiental, logística, operativa y de gestión documental de la entidad, para la oportuna prestación de los servicios sociales incluyendo componentes que demanden la reformulación de los programas.</t>
  </si>
  <si>
    <t xml:space="preserve">Apoyar a  7.164  personas de los  sectores LGBTI  identificadas en  vulnerabilidad con  apoyos económicos  para la ampliación
de capacidades
</t>
  </si>
  <si>
    <t xml:space="preserve">Subdirección para la Familia </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</si>
  <si>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</si>
  <si>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Implementar un  plan de acción para  la transversalización  de la PPLGBTI desde el sector social
</t>
  </si>
  <si>
    <t>Subdirección para los asuntos LGTB</t>
  </si>
  <si>
    <t>Fortalecer procesos territoriales en las 20 localidades, a partir de la Estrategia Territorial Social - ETIS, vinculando instancias de participación local,   formas organizativas solidarias y comunitarias de la ciudadanía.</t>
  </si>
  <si>
    <t xml:space="preserve">Poner en  funcionamiento dos centros comunitarios para la  atención de  personas de los  sectores LGBTI en  los territorios  priorizados
</t>
  </si>
  <si>
    <t xml:space="preserve">Dirección de Nutrición y abastecimiento </t>
  </si>
  <si>
    <t>Implementar (1) una estrategia de innovación social que permita la construcción de acciones transectoriales para aprender y responder a las necesidades emergentes de los territorios de Bogotá y de ésta con la Región Central</t>
  </si>
  <si>
    <t xml:space="preserve"> Brindar atención a 16.000 personas de  los sectores LGBTI,  sus familias y redes de apoyo a los  servicios sociales de  la Subdirección para  asuntos LGBTI y  demás servicios de  la SDIS
</t>
  </si>
  <si>
    <t xml:space="preserve">Subdirección de nutrición </t>
  </si>
  <si>
    <t>Diseñar e implementar una estrategia de focalización ajustada a las realidades poblacionales y territoriales en el marco de la Estrategia Territorial Integral Social - ETIS.</t>
  </si>
  <si>
    <t xml:space="preserve">Implementar  una (1) estrategia  territorial para el desarrollo de
procesos de  prevención y  atención a la  población en  riesgo de habitar  en calle.
</t>
  </si>
  <si>
    <t xml:space="preserve">Sub dirección de abastecimiento </t>
  </si>
  <si>
    <t>Diseñar e implementar una solución tecnológica que facilite la participación de la ciudadanía en la gestión y oferta institucional</t>
  </si>
  <si>
    <t xml:space="preserve">Implementar una (1) estrategia  de abordaje  comunitaria del  fenómeno de  habitabilidad en  calle dirigida al  mejoramiento de  la convivencia  ciudadana
</t>
  </si>
  <si>
    <t xml:space="preserve">Despacho </t>
  </si>
  <si>
    <t xml:space="preserve">Realizar 17.000  atenciones a  ciudadanos y  ciudadanas  habitantes de calle a través de la  estrategia móvil  de abordaje en  calle
</t>
  </si>
  <si>
    <t xml:space="preserve">Atender 9795  ciudadanas y  ciudadanos en riesgo y  habitantes de
calle mediante la mitigación de  riesgos y daños  asociados al  fenómeno de  habitabilidad en  calle.
</t>
  </si>
  <si>
    <t xml:space="preserve">Desarrollar un (1) estrategia de  seguimiento y  monitoreo de las
acciones que contribuyen con la  implementación y  articulación de la  Política Pública  Distrital para la  Habitabilidad en  Calle.
</t>
  </si>
  <si>
    <t xml:space="preserve">Identificar el 100% de los territorios a intervenir con la estrategia, las dinámicas de segregación socio espacial 
</t>
  </si>
  <si>
    <t xml:space="preserve">Acompañar 22.720  hogares pobres o en  pobreza emergente
</t>
  </si>
  <si>
    <t xml:space="preserve">Monitorear la movilidad social 15.000 hogares pobres o en pobreza emergente acompañados a través  de la estrategia contra  la pobreza
</t>
  </si>
  <si>
    <t>Apoyar la reactivación económica de 4000 personas adultas y sus familias con pobreza oculta, vulnerabilidad, fragilidad social o afectados por emergencia sanitaria , identificadas en la estrategia.</t>
  </si>
  <si>
    <t xml:space="preserve">Ofertar 92.500 cupos para  personas mayores  en el servicio de  apoyos económicos,  proporcionándoles  un ingreso  económico para  mejorar su  autonomía y calidad  de vida
</t>
  </si>
  <si>
    <t xml:space="preserve">Vincular 38.300 personas mayores a  procesos  ocupacionales y de  participación social  que contribuyan  con la realización de  su proyecto de vida  a través de la  atención integral
</t>
  </si>
  <si>
    <t>Atender 2800 personas mayores en servicios de cuidado integral y protección en modalidad institucionalizada</t>
  </si>
  <si>
    <t xml:space="preserve"> Atender 940 personas mayores en procesos de autocuidado y dignificación a través de servicios de cuidado transitorio (día-noche)</t>
  </si>
  <si>
    <t>Dinamizar en 20  localidades de  Bogotá redes de cuidado  comunitario entre las personas  mayores y actores del territorio con la participación de  5000 personas</t>
  </si>
  <si>
    <t xml:space="preserve">Implementar el  100% de acciones  del Plan de Acción
de la PPSEV
</t>
  </si>
  <si>
    <t xml:space="preserve">Realizar 3 estudios que aporten las bases para la re - formulación de la Política Pública Social para el Envejecimiento y la Vejez
</t>
  </si>
  <si>
    <t xml:space="preserve">Atender 10.000 cuidadores-as en la estrategia territorial, para cuidadores y cuidadoras de personas con discapacidad, que contribuya al reconocimiento socioeconómico y redistribución de roles en el marco del Sistema Distrital de Cuidado
</t>
  </si>
  <si>
    <t xml:space="preserve">Atender 4.275 personas con discapacidad, sus familias y cuidadores-as, en los servicios sociales a cargo del proyecto, a través de procesos de articulación transectoriales. .
</t>
  </si>
  <si>
    <t xml:space="preserve">Brindar a 3.200 personas con discapacidad, sus familias y cuidadores-as apoyo en el desarrollo de sus competencias  orientadas a la inclusión social, en el marco de una articulación transectoriales
</t>
  </si>
  <si>
    <t>Contribuir en una (1)  Política Pública de  Discapacidad en el  Distrito Capital, en su reformulación e  implementación  mediante el desarrollo  de acciones  intersecciones con  otras políticas públicas  para favorecer la  inclusión de las  personas con  discapacidad, sus  cuidadoras y  cuidadores</t>
  </si>
  <si>
    <t xml:space="preserve">Incrementar  a 2.561 personas con discapacidad, sus familias y cuidadores-as en procesos de inclusión en los entornos educativo y productivo con enfoque territorial y diferencial, en el marco de una articulación transectoriales
</t>
  </si>
  <si>
    <t xml:space="preserve">Construir 3 centros día  para la  atención al  adulto mayor  que cumplan  con la  normatividad  vigente.
</t>
  </si>
  <si>
    <t xml:space="preserve">Construir 1  Centro de  Protección  para Adulto  Mayor que  cumpla la  normatividad  vigente entre  2020 y 2024
</t>
  </si>
  <si>
    <t>Completar  la construcción  de 6 jardines  infantiles de  acuerdo a la  normatividad  vigente para  niñas y niños  de 0 a 3 años</t>
  </si>
  <si>
    <t xml:space="preserve">Construir 1 Centro de  Protección del  adulto mayor y  habitante de  calle para  población  vulnerable  entre 2020 y
2024
</t>
  </si>
  <si>
    <t xml:space="preserve">Reforzar y/o restituir 6  equipamientos  administrados  por la SDIS  para la  prestación de  los servicios  sociales.
</t>
  </si>
  <si>
    <t xml:space="preserve">Adecuar el 100%  de los inmuebles  solicitados para  atención transitoria  o permanente con ocasión a  situaciones de  impacto poblacional  debido a  emergencias  sanitarias o sociales
</t>
  </si>
  <si>
    <t xml:space="preserve">Realizar  mantenimiento al  menos al 60% de los  equipamientos de SDIS.
</t>
  </si>
  <si>
    <t>Atender el 100%  de solicitudes de  viabilidades de equipamientos para  garantizar  infraestructura en condiciones adecuadas y seguras</t>
  </si>
  <si>
    <t xml:space="preserve">Realizar el  saneamiento jurídico y urbanístico, de 10  predios  administrados por  la SDIS.
</t>
  </si>
  <si>
    <t xml:space="preserve">Avanzar en el 100% en la etapa de Preconstrucción para Centros de Protección para población Vulnerable
</t>
  </si>
  <si>
    <t xml:space="preserve">Avanzar en el 100% de etapa de Preconstrucción para el reforzamiento estructural y/o restitución de equipamientos administrados por la SDIS
</t>
  </si>
  <si>
    <t>Diseñar e implementar una (1) estrategia territorial integral social - ETIS , para la gestión del territorio con el involucramiento de sus actores institucionales, sociales y comunitarios .</t>
  </si>
  <si>
    <t>Fortalecer técnica y/o financieramente 100 procesos territoriales y organizaciones sociales.</t>
  </si>
  <si>
    <t xml:space="preserve">Diseñar e implementar una (1) estrategia de innovación social </t>
  </si>
  <si>
    <t xml:space="preserve">Asistir 20 alcaldías locales en los procesos de formulación, implementación y seguimiento de los proyectos de inversión - Fondos de desarrollo Local </t>
  </si>
  <si>
    <t>Realizar 280.000 atenciones a personas por medio del servicio social Centro de Desarrollo comunitario.</t>
  </si>
  <si>
    <t xml:space="preserve">Implementar  el 100 por  ciento de las  soluciones en  materia de
servicios logísticos para  la atención  eficiente y  oportuna de las  necesidades  operativas de la  Entidad
</t>
  </si>
  <si>
    <t xml:space="preserve">Implementar  el 48 por ciento  del Subsistema Interno de
Gestión  Documental y  Archivo
</t>
  </si>
  <si>
    <t xml:space="preserve">Gestionar la implementación  del 100 por  ciento de los  lineamientos  Ambientales en  las Unidades  Operativas  activas de la  Entidad
</t>
  </si>
  <si>
    <t xml:space="preserve">Contar con el  100 por ciento  del Recurso  Humano acorde
a las   necesidades de  la Entidad
</t>
  </si>
  <si>
    <t xml:space="preserve">Realizar 1  Proceso de  Rediseño  Institucional  para ajustar la
estructura  organizacional y la planta de personal a las  necesidades de  la SDIS
</t>
  </si>
  <si>
    <t xml:space="preserve">Implementar  el 100 por  ciento del plan  de acción del  Subsistema de  Seguridad y  Salud en el  Trabajo
</t>
  </si>
  <si>
    <t xml:space="preserve">Implementar el 100 por  ciento del plan  de acción de la  política pública  de gestión y  desarrollo  integral del  Talento Humano  en la SDIS
</t>
  </si>
  <si>
    <t>Aumentar el 43% la  inspección y vigilancia en los servicios y
programas prestados  por la Secretaria  Distrital de  Integración Social que  cuentan con  estándares de calidad</t>
  </si>
  <si>
    <t xml:space="preserve">Gestionar el 100% de las peticiones  ciudadanas allegadas  a través de los canales  de interacción  dispuestos por la SDIS  y cargadas en Bogotá  te escucha.
</t>
  </si>
  <si>
    <t xml:space="preserve">Implementar el  100% de las acciones  correspondientes al  plan de acción de la Política Pública de  Transparencia  asociadas a la  Secretaría Distrital de  Integración Social.
</t>
  </si>
  <si>
    <t xml:space="preserve">Realizar el análisis de la gestión al 100%  de las políticas  públicas que lidera la  SDIS.
</t>
  </si>
  <si>
    <t xml:space="preserve">Modernizar y  mantener el 100% de la Infraestructura  tecnológica de la  Entidad para  garantizar la  operación de la  Secretaría
</t>
  </si>
  <si>
    <t xml:space="preserve">Actualizar y  mantener el 100%  de los sistemas de  información de la entidad para  contar con  información  accesible,  confiable y  oportuna
</t>
  </si>
  <si>
    <t xml:space="preserve">Construir 1  estrategia de  gestión del conocimiento y la  información
</t>
  </si>
  <si>
    <t xml:space="preserve"> Formular e  implementar 1  estrategia de focalización en el  marco de la  Estrategia  Territorial Integral  Social - ETIS.
</t>
  </si>
  <si>
    <t xml:space="preserve">Asesorar  técnicamente al  100% de las áreas  en la formulación y  seguimiento de las  políticas públicas, planes,  programas,  proyectos y gasto  público
</t>
  </si>
  <si>
    <t>Cumplir el 100% del programa  implementación y  sostenibilidad del  sistema de gestión  de la Secretaría  Distrital de  Integración Social</t>
  </si>
  <si>
    <t xml:space="preserve">Formular o actualizar 9  estándares de  calidad de los  servicios  sociales de la  Entidad
</t>
  </si>
  <si>
    <t xml:space="preserve">Implementar el  100% de la  política de comunicaciones  institucional
</t>
  </si>
  <si>
    <t>Implementar un plan de  acción para el fortalecimiento  de las Comisarias de Familia  en la atención integral para el acceso a la justicia y la  garantía de derechos frente a  la violencia intrafamiliar</t>
  </si>
  <si>
    <t>Atender oportunamente el  100% de las víctimas de  violencia intrafamiliar</t>
  </si>
  <si>
    <t>PROCESO PLANEACIÓN ESTRATÉGICA
FORMATO FORMULACIÓN Y SEGUIMIENTO DEL PLAN DE ACCIÓN INSTITUCIONAL INTEGRADO</t>
  </si>
  <si>
    <t xml:space="preserve">Código: FOR-PE-001 </t>
  </si>
  <si>
    <t>Versión: 2</t>
  </si>
  <si>
    <t>Fecha: Memo I2020031566 - 17/11/2020</t>
  </si>
  <si>
    <t>Página: 1 de 2</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</si>
  <si>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</si>
  <si>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</si>
  <si>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</si>
  <si>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</si>
  <si>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</si>
  <si>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 xml:space="preserve">La Secretaría Distrital de Integración Social, será en el 2030 una entidad líder y un referente en política poblacional y en la promoción de derechos, a nivel nacional, por contribuir a la inclusión social, al desarrollo de capacidades y a la innovación en la prestación de servicios de alta calidad, a través de un talento humano calificado, cercano a la ciudadanía y con un modelo de gestión flexible a las dinámicas del territorio. Lo anterior para alcanzar un Bogotá equitativa, con oportunidades y mejor para todos. </t>
  </si>
  <si>
    <t>PLAN DE DESARROLLO Y PLAN  ESTRATÉGICO SECTORIAL</t>
  </si>
  <si>
    <t>PLAN ESTARTÉGICO INSTITUCIONAL</t>
  </si>
  <si>
    <t xml:space="preserve">PLAN DE ACCIÓN INSTITUCIONAL VIGENCIA: </t>
  </si>
  <si>
    <t xml:space="preserve">IDENTIFICACIÓN </t>
  </si>
  <si>
    <t xml:space="preserve">FORMULACIÓN </t>
  </si>
  <si>
    <t>Programación de la meta</t>
  </si>
  <si>
    <t>I seguimiento ( enero a marzo)</t>
  </si>
  <si>
    <t>Columna1</t>
  </si>
  <si>
    <t>Columna2</t>
  </si>
  <si>
    <t>II seguimiento ( abril a junio)</t>
  </si>
  <si>
    <t>Columna3</t>
  </si>
  <si>
    <t>Columna4</t>
  </si>
  <si>
    <t>III seguimiento ( julio a septiembre)</t>
  </si>
  <si>
    <t>Porcentaje de avance III T</t>
  </si>
  <si>
    <t>Descripción avance cualitativo</t>
  </si>
  <si>
    <t>IV seguimiento ( octubre a diciembre)</t>
  </si>
  <si>
    <t>Porcentaje de avance IV</t>
  </si>
  <si>
    <t>Descripción avance cualitativo IV</t>
  </si>
  <si>
    <t>Consolidado año</t>
  </si>
  <si>
    <t>Objetivo estratégico 2020-2024</t>
  </si>
  <si>
    <t>Estrategias</t>
  </si>
  <si>
    <t>Metas 2020-2024</t>
  </si>
  <si>
    <t>Proyecto de inversión</t>
  </si>
  <si>
    <t>Actividad</t>
  </si>
  <si>
    <t>N° Producto</t>
  </si>
  <si>
    <t>Producto</t>
  </si>
  <si>
    <t>Meta producto</t>
  </si>
  <si>
    <t>Tipo de Meta</t>
  </si>
  <si>
    <t>Nombre del Indicador de la meta</t>
  </si>
  <si>
    <t>Fórmula del indicador</t>
  </si>
  <si>
    <t>Descripción del cálculo para reporte de avance del indicador</t>
  </si>
  <si>
    <t>Fecha Inicio
DD/MM/AAAA</t>
  </si>
  <si>
    <t>Fecha Finalización
DD/MM/AAAA</t>
  </si>
  <si>
    <t xml:space="preserve">I Trimestre </t>
  </si>
  <si>
    <t>Evidencias programadas</t>
  </si>
  <si>
    <t xml:space="preserve">II Trimestre </t>
  </si>
  <si>
    <t>Evidencias programadas2</t>
  </si>
  <si>
    <t xml:space="preserve">III Trimestre </t>
  </si>
  <si>
    <t>Evidencias programadas3</t>
  </si>
  <si>
    <t xml:space="preserve">IV Trimestre </t>
  </si>
  <si>
    <t>Evidencias programadas4</t>
  </si>
  <si>
    <t>Avance meta</t>
  </si>
  <si>
    <t>Porcentaje de avance</t>
  </si>
  <si>
    <t>Avance cualitativo</t>
  </si>
  <si>
    <t>Avance meta5</t>
  </si>
  <si>
    <t>Porcentaje de avance6</t>
  </si>
  <si>
    <t>Avance cualitativo7</t>
  </si>
  <si>
    <t>Avance meta8</t>
  </si>
  <si>
    <t>Porcentaje de avance9</t>
  </si>
  <si>
    <t>Avance cualitativo10</t>
  </si>
  <si>
    <t>Avance meta11</t>
  </si>
  <si>
    <t>Porcentaje de avance12</t>
  </si>
  <si>
    <t>Avance cualitativo13</t>
  </si>
  <si>
    <t>Programado meta</t>
  </si>
  <si>
    <t>No aplica</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</si>
  <si>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</si>
  <si>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Cumplir el 100% de las actividades programadas en los planes de trabajo definidos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</si>
  <si>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</si>
  <si>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A través de la implementación de las políticas de gestión y desempeño, transparencia y control interno , las cuales  contribuyen al proceso de modernización institucional</t>
  </si>
  <si>
    <t>Fortalecimiento institucional y simplificación de procesos</t>
  </si>
  <si>
    <t>Gestión del Sistema Integrado - SIG</t>
  </si>
  <si>
    <t>Funcionamiento</t>
  </si>
  <si>
    <t>Realizar informe que incluya reportes de los siguientes temas: 
1. Control de documentos 
2. Autoevaluaciones de procedimientos
3. Trámite indicadores
4. Riesgos de gestión y/o de corrupción
5. Reunión mensual ordinaria, inducciones y socializaciones
6. Acciones de mejora</t>
  </si>
  <si>
    <t>Informe de actividades de implementación  del sistema de gestión en el marco del proceso Prestación de Servicios Sociales para la Inclusión Social</t>
  </si>
  <si>
    <t>Tres (3) informes de implementación del sistema de gestión</t>
  </si>
  <si>
    <t>Suma</t>
  </si>
  <si>
    <t>Informes implementación del sistema de gestión elaborados</t>
  </si>
  <si>
    <t>N° de informes de implementación del sistema de gestión elaborados/N° de informes de implementación del sistema de gestión  programados</t>
  </si>
  <si>
    <t>El cálculo corresponderá al número de informes entregados de acuerdo con la programación</t>
  </si>
  <si>
    <t xml:space="preserve">
Informe de implementación del sistema de gestión</t>
  </si>
  <si>
    <t>Dirección Territorial</t>
  </si>
  <si>
    <t>Se presenta informe de implementación del sistema de gestión con reporte de control de documentos, autoevaluaciones de procedimientos, trámite de indicadores, riesgos de gestión y corrupción, reunión mensual ordinaria, inducciones y seguimiento a acciones de mejora en el marco del proceso Prestación de Servicios Sociales para la Inclusión Social</t>
  </si>
  <si>
    <t xml:space="preserve">Se presenta informe de implementación del sistema de gstión con reporte de control de documentos, autoevaluaciones de procedimientos, tráites de indicaores, riesgos de gestión y corrupción, reunión mensual ordinaria, inducciones y seguimiento a acciones de mejora en el marco del proceso Prestación de Servicios Sociales para la inclusión Social. </t>
  </si>
  <si>
    <t xml:space="preserve">Se presenta informe de implementación del sistema de gestión con reporte de control de documentos, autoevaluaciones de procedimientos, trámites de indicadores, riesgos de gestión y corrupción, entre otros aspectos que están reflejados en el informe cargado, todo en el marco del proceso prestación de servicios sociales para la inclusión social. </t>
  </si>
  <si>
    <t>Meta cumplida</t>
  </si>
  <si>
    <t>Meta 15, 21, 46, 63, 411, 545 y 546</t>
  </si>
  <si>
    <t>Implementación de las herramientas de Política Social tanto la ETIS como la tropa social</t>
  </si>
  <si>
    <t>Meta 1, 9,15, 33, 34, 39, 43</t>
  </si>
  <si>
    <t xml:space="preserve">
Seguimiento y evaluación al desempeño institucional
Gestión presupuestal y eficiencia del gasto público</t>
  </si>
  <si>
    <t>Planeación estratégica</t>
  </si>
  <si>
    <t>Inversión</t>
  </si>
  <si>
    <t>7749, 7735, 7730 y 7768</t>
  </si>
  <si>
    <t>Todas las metas del 7749, 7735, 7730 y 7768</t>
  </si>
  <si>
    <t xml:space="preserve">1. Realizar mesas de trabajo Proyectos de Inversión
2. Consolidar la información para el  seguimiento a los proyectos de inversión 
3. Revisar formato de seguimiento SPI 
4. Radicar el informe de seguimiento a los proyectos SPI mediante memorando </t>
  </si>
  <si>
    <t xml:space="preserve">Informes de seguimiento de los proyectos de inversión liderados por la Dirección Territorial </t>
  </si>
  <si>
    <t xml:space="preserve"> Porcentaje de avance de los informes de seguimiento de los 4 proyectos de inversión de la Dirección Territorial</t>
  </si>
  <si>
    <t>constante</t>
  </si>
  <si>
    <t xml:space="preserve">Porcentaje de avance de los informes de seguimiento a los 4 proyectos de inversión de la Dirección Territorial radicados ante la SDES
</t>
  </si>
  <si>
    <t>(Nº de Informes de seguimiento a los proyectos de inversión SPI de la Dirección Territorial radicados / No. De Informes de seguimiento a los proyectos de inversión programados por la SDES) * 100</t>
  </si>
  <si>
    <r>
      <t>El cálculo corresponderá al  porcentaje</t>
    </r>
    <r>
      <rPr>
        <sz val="10"/>
        <color rgb="FFFF0000"/>
        <rFont val="Arial"/>
        <family val="2"/>
      </rPr>
      <t xml:space="preserve"> </t>
    </r>
    <r>
      <rPr>
        <sz val="10"/>
        <rFont val="Arial"/>
        <family val="2"/>
      </rPr>
      <t>de informes entregados de acuerdo con la programación</t>
    </r>
  </si>
  <si>
    <t>Oficios de radicación de los informes de seguimeinto SPI de los 4 proyectos de inversión de la Dirección Territorial</t>
  </si>
  <si>
    <t>Se realiza la radicación de los SPI de los 4 proyectos de inversión  de la Dirección Territorial con fecha de entrega de enero a febrero y de enero a marzo 2021según lo programado y orientaciones dades por la DADE</t>
  </si>
  <si>
    <t xml:space="preserve">Se realiza la radicación de los SPI de los 4 proyectos de inversión de la Dirección Territorial referenes a (de enero a abril; enero a mayo y enero a junio), según lo programado y orientaciones DADE. </t>
  </si>
  <si>
    <t>Se realiza la radicación de los SPI de los 4 proyectos de inversión de la Dirección Territorial referentes a los periodos de (enero a julio; enero a agosto y enero a septiembre), según los programado y a las orientaciones de la DADE.</t>
  </si>
  <si>
    <t>Se realiza la radicación de los SPI de los 4 proyectos de inversión de la Dirección Territorial referentes a los periodos de (enero a septiembre; enero a noviembre y enero a diciembre 2021), según lo programado y a las orientaciones de la DADE.</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</si>
  <si>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</si>
  <si>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Armonizar los servicios sociales prestados por el sector social al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</si>
  <si>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</si>
  <si>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39.Diseñar e implementar una  estrategia de focalización  ajustada a las realidades poblacionales y territoriales en el  marco de la Estrategia Territorial  Integral Social - ETIS</t>
  </si>
  <si>
    <t>Gestión estratégica del talento humano
Gestión del conocimiento y la innovación</t>
  </si>
  <si>
    <t>Prestación de los servios sociales para la inclusión social</t>
  </si>
  <si>
    <t>1. Diseñar la estructura y contenidos de la escuela territorial
2. Definir cronograma y convocatoria de expositores
3. Realizar el cierre y reconocimiento a los participantes</t>
  </si>
  <si>
    <t>Diseñar e implementar una escuela territorial  de formación en enfoque territorial para servidores y contratistas de la SDIS</t>
  </si>
  <si>
    <t>Escuela de Formación con enfoque territorial diseñada e implementada</t>
  </si>
  <si>
    <t>Creciente acumulada</t>
  </si>
  <si>
    <t>Porcentaje de avance de una Escuela  de Formación con enfoque territorial diseñada e implementada</t>
  </si>
  <si>
    <t>No. de escuelas de formación con enfoque territorial</t>
  </si>
  <si>
    <t>El avance de cumplimiento corresponderá a las evidencias programadas para el periodo</t>
  </si>
  <si>
    <t>Estructura de diseño de la escuela</t>
  </si>
  <si>
    <t>Informe parcial de implementación de escuela</t>
  </si>
  <si>
    <t>Informe final de implementación de escuela</t>
  </si>
  <si>
    <t xml:space="preserve">Se realizó el diseño estructural de la Escuela Territorial de la Estrategia Integral Social - ETIS. 
El 10 marzo de 2021 inició la implementación de la escuela, logrando una participación de 767 servidores y servidores (68 de forma presencial y 700 virtual).  </t>
  </si>
  <si>
    <t>Se realiza el informe de implementación de la Escuela Territorial -  ETIS, reportando las cuatro sesiones desarrolladas durante el primer semestre, logros, dificultades y proyecciones. Se destaca la participación aproximada de 1200 asistentes en cada una de las sesiones</t>
  </si>
  <si>
    <t>Para el tercer trimestre de Escuela Territorial – ETIS, se realizan cuatro sesiones, en las cuales se abordan los temas: Abordajes territoriales y su articulación con la ETIS, prevención de violencias, rutas y competencias y Transformación de los Servicios Sociales. 
El promedio de asistentes fue de 1.000 personas en cada una de las sesiones. 
Se realiza el informe de implementación de la escuela en donde se reportan los logros, dificultades y proyecciones.</t>
  </si>
  <si>
    <t>Para el cuarto trimestre se implementó en la escuela el módulo de Transformación de los Servicios Sociales, en las tres sesiones se realizó un acercamiento a los puntos estratégicos de los servicios que utilizan instrumentos de focalización y realizan transferencias monetarias para fortalecer su implementación en los territorios. Se presentó el Sistema Distrital de cuidado sus avances y un acercamiento a los servicios sociales asociados. Se implementó un Faceboook Live de las atenciones que realiza la Secretaria Distrital de Integración Social a la población de migrantes, retornados y refugiados en Bogotá.
El 10 de diciembre de 2021 se realizó el cierre del proceso formativo, en el cual se implementaron tres módulos (1. Fundamentación, 2. Abordaje Territorial, 3. transformación de los Servicios Sociales) en diez (10) sesiones de escuela, se completaron 40 horas de formación, el promedio de asistentes estuvo por encima de 1.000 personas en cada sesión y en todo el proceso más de 4.100 servidores/as y contratista de la entidad han participado. 
Se entregaron los reconocimientos a las Subdirecciones Locales por su participación en el proceso formativo e implementación de los componentes de la Estrategia Territorial Integral Social -ETIS.</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</si>
  <si>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</si>
  <si>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Diseñar e implementar una estrategia territorial integral social-ETIS, para la gestión del territorio con el involucramiento de sus actores institucionales, sociales y comunitarios</t>
  </si>
  <si>
    <t>Política de Transparencia, acceso a la información pública y lucha contra la corrupción.
Política de gestión del conocimiento y la innovación</t>
  </si>
  <si>
    <t>Comunicación estratégica</t>
  </si>
  <si>
    <t xml:space="preserve">Realizar informe que incluya reportes de los siguientes temas:
*Diseño y producción de piezas gráficas(aprobación)
*Publicación redes sociales de SDIS 
*Presencia de la Tropa Social en Twiter
*Desarrollo de contenido audiovisual para mover en redes
*Desarrollo de comunicados y Notas web que nos permitan amplificar las actividades que se realizan en la Dirección Territorial
*Procesos internos (capacitaciones, gestión del personal, reconocimientos, Escuela Territorial) 
*Visitas del director territorial al territorio </t>
  </si>
  <si>
    <t>Informes de actividades realizadas por el área de comunicaciones relacionado con las actividades a desarrollar</t>
  </si>
  <si>
    <t>Dos  (2) informes de actividades del área de comunicaciones</t>
  </si>
  <si>
    <t xml:space="preserve">Informes de actividades elaborados </t>
  </si>
  <si>
    <t>No. De informes de actividades elaborados/No. De informes de actividades elaborados programados</t>
  </si>
  <si>
    <t>Informe de actividades realizadas por el área de comunicaciones</t>
  </si>
  <si>
    <t>Informe de actividades de comunicaciones de la Dirección Territorial donde se evidencia la gestión de los profesionales de enlace con la Oficina Asesora de Comunicaciones que permite brindar apoyo a la divulgación de la información desde la Dirección Territorial.</t>
  </si>
  <si>
    <t>Informe de actividades de comunicaciones de la Dirección Territorial dond se evidencia la gestión de los profesionales de enlace con la Oficina Asesora de Comunicaciones que permite brindar apoyo a la divulgación de la información de la DT, esto en el periodo de Octubre a diciembre 2021.</t>
  </si>
  <si>
    <t>Getión Jurídica
Gestión presupuestal y eficiencia del gasto público</t>
  </si>
  <si>
    <t>Gestión Contractual
Gestión Jurídica</t>
  </si>
  <si>
    <t>Realizar informe que incluya reportes de los siguientes temas:
1. Seguimiento a los Proceso Contractuales  realizados por la Dirección Territorial.
2. Control de respuestas oportunas a entes de control.
3. Seguimiento a los Proceso Juridicos realizados por la Dirección Territorial.</t>
  </si>
  <si>
    <t xml:space="preserve">Informes ejecutivos de actividades realizadas por el area juridica relacionado con las activiades a desarrollar. </t>
  </si>
  <si>
    <t xml:space="preserve">Tres (3) informes de reporte de actividades realizadas por el area juridica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</si>
  <si>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</si>
  <si>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</si>
  <si>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31/12/2021</t>
  </si>
  <si>
    <t>Informe de actividades realizadas por el area juridica.</t>
  </si>
  <si>
    <t xml:space="preserve">Dirección Territorial </t>
  </si>
  <si>
    <t> </t>
  </si>
  <si>
    <t>Se presenta Informe donde se ve en detalle respuesta realizadas a los derechos de petición y sdqs, y la gestión que se realiza a nivel contractual en la Dirección Territorial.</t>
  </si>
  <si>
    <t>Se presenta informe donde se ve detalle respuesta realizadas a los derechos de petición y SDQS, y la gestión que se realiza a nivel contractual en la Dirección Territorial</t>
  </si>
  <si>
    <t>Se presenta informe donde se ve detalle de las respuesta realizadas a los derechos de petición y SDQS, y la gestión que se realiza a nivel contractual en la Dirección Territorial.</t>
  </si>
  <si>
    <t>Gestión presupuestal y eficiencia del gasto público</t>
  </si>
  <si>
    <t>Gestión Contractual
Planeación Estratégica
Gestión financiera</t>
  </si>
  <si>
    <t>Realizar informe que incluya reportes de los siguientes temas:    
1. Seguimiento a los procesos finacieros de la Dirección Territoral.   
2.   Realizar el seguimeitno a los procesos contratuales talento humano de la Dirección Territorial.  
3. Seguimiento presupuestal a los proyectos de la Dirección Territorial.</t>
  </si>
  <si>
    <t>Informe Ejecutivo de actividades realizadas por el área financiera</t>
  </si>
  <si>
    <t>Tres (3) informes de reporte de actividades realizadas por el area financiera relacionado con las activivades a desarrollar.</t>
  </si>
  <si>
    <t>No. de informes de reporte de actividades realizadas por el área financiera elaborados/No. de informes de reporte de actividades realizadas por el área financiera programados</t>
  </si>
  <si>
    <t>Informe de actividades realizadas por el areá financiera.</t>
  </si>
  <si>
    <t xml:space="preserve">Informe de actividades realizadas por el areá fiannciera. </t>
  </si>
  <si>
    <t>Se presenta informe trimestral del corte abril - junio 2021, sobre el seguimiento a los procesos financieros, contractuales de recurso humano y presupuestal de los proyectos de inversión de la Dirección Territorial.</t>
  </si>
  <si>
    <t>Se presenta informe trimestral del corte julio-septiembre 2021, sobre el seguimiento a los proceso financieros, contractuales de recurso humano y presupuestal de los proyectos de inversión de la Dirección Territorial.</t>
  </si>
  <si>
    <t>Se presenta informe trimestral de corte octubre a diciembre 2021, sobre el seguimiento a los procesos financieros, contractuales de recurso humano y presupuestal de los proyectos de inversión de la Dirección Territorial.</t>
  </si>
  <si>
    <t>Realizar informe que incluya reportes de los siguientes temas: 
1. Riesgos de gestión y/o corrupción
2. Inducciones y socializaciones
3. Informe de Recolección, Crítica y Digitación
4. Otras acciones realizadas
5. Seguimiento acciones de mejora</t>
  </si>
  <si>
    <r>
      <t>Informe</t>
    </r>
    <r>
      <rPr>
        <b/>
        <sz val="10"/>
        <rFont val="Arial"/>
        <family val="2"/>
      </rPr>
      <t xml:space="preserve"> </t>
    </r>
    <r>
      <rPr>
        <sz val="10"/>
        <rFont val="Arial"/>
        <family val="2"/>
      </rPr>
      <t>de actividades de implementación  del sistema de gestión en la dependencia</t>
    </r>
  </si>
  <si>
    <t>Tres (3) informes de implementación del sistema de gestión Usaquen</t>
  </si>
  <si>
    <t>Informes de implementación del sistema de gestión elaborados  Usaquen</t>
  </si>
  <si>
    <t>N° de informes de implementación del sistema de gestión elaborados/N° de informes de implementación del sistema de gestión programados</t>
  </si>
  <si>
    <t>Informe de implementación del sistema de gestión</t>
  </si>
  <si>
    <t>Subdirección local para la Integración Social de Usaquén</t>
  </si>
  <si>
    <t>Se presenta informe de implementación del sistema de gestión en la Subdirección Local de Usaquén con reporte de riesgos de gestión (informe recolección, crítica y digitación) y corrupción, inducciones, seguimiento  a acciones de mejora y otras acciones de realizadas.</t>
  </si>
  <si>
    <t>Se presenta informe de implementación del sistema de gestión en la Subdirección Local de Usaquén con reporte de riesgos (informe recolección, crítica y digitación) y corrupción, inducciones, seguimiento a acciones de mejora y otras acciones realizadas.</t>
  </si>
  <si>
    <t>Se presenta informe de implementación del sistema de gestión de la Subdirección Local de Usaquén con reporte de Riesgos (informe recolección, crítica y digitación) y corrupción, inducciones, seguimiento a acciones de mejora y otras acciones realizadas.</t>
  </si>
  <si>
    <t>Tres (3) informes de implementación del sistema de gestión Chapinero</t>
  </si>
  <si>
    <t>Informes de implementación del sistema de gestión elaborados Chapinero</t>
  </si>
  <si>
    <t>Subdirección local para la Integración Social de Chapinero</t>
  </si>
  <si>
    <t>Se presenta informe de implementación del sistema de gestión en la Subdirección Local de Chapinero con reporte de riesgos de gestión (informe recolección, crítica y digitación) y corrupción, inducciones, seguimiento  a acciones de mejora y otras acciones de realizadas.</t>
  </si>
  <si>
    <t>Se presenta informe de implementación del sistema de gestión en la Subdirección Local de Chapinero con reporte de riesgos (informe recolección, crítica y digitación) y corrupción, inducciones, seguimiento a acciones de mejora y otras acciones realizadas.</t>
  </si>
  <si>
    <t>Se presenta informe de implementación del sistema de gestión de la Subdirección Local de Chapinero con reporte de Riesgos (informe recolección, crítica y digitación) y corrupción, inducciones, seguimiento a acciones de mejora y otras acciones realizadas.</t>
  </si>
  <si>
    <t>Tres (3) informes de implementación del sistema de gestión Santa Fe Candelaria</t>
  </si>
  <si>
    <t>Informes de implementación del sistema de gestión elaborados Santa Fe Candelaria</t>
  </si>
  <si>
    <t>N° de informes de implementación del sistema de gestión elaborados/N° de informes de implementación del sistema de gestión</t>
  </si>
  <si>
    <t>Subdirección local para la Integración Social de Santafé  - La Candelaria</t>
  </si>
  <si>
    <t>Se presenta informe de implementación del sistema de gestión en la Subdirección Local de Santafé - La Candelaria con reporte de riesgos de gestión (informe recolección, crítica y digitación) y corrupción, inducciones, seguimiento  a acciones de mejora y otras acciones de realizadas.</t>
  </si>
  <si>
    <t>Se presenta informe de implementación del sistema de gestión en la Subdirección Local de Santa Fe Candelaria con reporte de riesgos (informe recolección, crítica y digitación) y corrupción, inducciones, seguimiento a acciones de mejora y otras acciones realizadas.</t>
  </si>
  <si>
    <t>Se presenta informe de implementación del sistema de gestión de la Subdirección Local de Santa Fe Candelaria con reporte de Riesgos (informe recolección, crítica y digitación) y corrupción, inducciones, seguimiento a acciones de mejora y otras acciones realizadas.</t>
  </si>
  <si>
    <t>Tres (3) informes de implementación del sistema de gestión San Cristóbal</t>
  </si>
  <si>
    <t>Informes de implementación del sistema de gestión elaborados  San Cristóbal</t>
  </si>
  <si>
    <t>Subdirección local para la Integración Social de San Cristóbal</t>
  </si>
  <si>
    <t>Se presenta informe de implementación del sistema de gestión en la Subdirección Local de San Cristóbal con reporte de riesgos de gestión (informe recolección, crítica y digitación) y corrupción, inducciones, seguimiento  a acciones de mejora y otras acciones de realizadas.</t>
  </si>
  <si>
    <t>En forma oportuna se presentó el informe cuatrimestral de implementacion del Sistema Integrado de gestión el cual se estructuró en torno a:  Riesgos de Corrupción,  Riesgos de gestión,  Inducciones y Socializaciones, Acciones de Mejora y otras acciones realizadas respecto a la gestión documental, gestión ambiental, la gestión del talento humano y la seguridad y salud en el trabajo.</t>
  </si>
  <si>
    <t>Se presentó el informe del último cuatrimestre de implementacion del Sistema Integrado de gestión para la vigencia 2021, el cual al igual que los anteriores se estructuró en torno a:  Riesgos de Corrupción,  Riesgos de gestión,  Inducciones y Socializaciones, Acciones de Mejora y otras acciones realizadas respecto a la gestión documental, gestión ambiental, la gestión del talento humano y la seguridad y salud en el trabajo.</t>
  </si>
  <si>
    <t>Tres (3) informes de implementación del sistema de gestión Usme - Sumapaz</t>
  </si>
  <si>
    <t>Informes de implementación del sistema de gestión elaborados Usme - Sumapaz</t>
  </si>
  <si>
    <t>Subdirección local para la Integración Social de Usme - Sumapaz</t>
  </si>
  <si>
    <t>Se presenta informe de implementación del sistema de gestión en la Subdirección Local de Usme - Sumapaz con reporte de riesgos de gestión (informe recolección, crítica y digitación) y corrupción, inducciones, seguimiento  a acciones de mejora y otras acciones de realizadas.</t>
  </si>
  <si>
    <t>Se presenta informe de implementación del sistema de gestión en la Subdirección Local de Usme - Sumapaz con reporte de riesgos (informe recolección, crítica y digitación) y corrupción, inducciones, seguimiento a acciones de mejora y otras acciones realizadas.</t>
  </si>
  <si>
    <t>Se presenta informe de implementación del sistema de gestión de la Subdirección Local de Usme - Sumapaz con reporte de Riesgos (informe recolección, crítica y digitación) y corrupción, inducciones, seguimiento a acciones de mejora y otras acciones realizadas.</t>
  </si>
  <si>
    <t>Tres (3) informes de implementación del sistema de gestión Tunjuelito</t>
  </si>
  <si>
    <t>Informes de implementación del sistema de gestión elaborados Tunjuelito</t>
  </si>
  <si>
    <t>Subdirección local para la Integración Social de Tunjuelito</t>
  </si>
  <si>
    <t>Se presenta informe de implementación del sistema de gestión en la Subdirección Local de Tunjuelito con reporte de riesgos de gestión (informe recolección, crítica y digitación) y corrupción, inducciones, seguimiento  a acciones de mejora y otras acciones de realizadas.</t>
  </si>
  <si>
    <t>Se presenta informe de implementación del sistema de gestión en la Subdirección Local de Tunjuelito con reporte de riesgos (informe recolección, crítica y digitación) y corrupción, inducciones, seguimiento a acciones de mejora y otras acciones realizadas.</t>
  </si>
  <si>
    <t>Se presenta informe de implementación del sistema de gestión de la Subdirección Local de Tunjuelito con reporte de Riesgos (informe recolección, crítica y digitación) y corrupción, inducciones, seguimiento a acciones de mejora y otras acciones realizadas.</t>
  </si>
  <si>
    <t>Tres (3) informes de implementación del sistema de gestión Bosa</t>
  </si>
  <si>
    <t>Informes de implementación del sistema de gestión elaborados Bosa</t>
  </si>
  <si>
    <t>N° de informes de implementación del sistema de gestión elaborados/ N° de informes de implementación del sistema de gestión programados</t>
  </si>
  <si>
    <t>Subdirección local para la Integración Social de Bosa</t>
  </si>
  <si>
    <t>Se presenta informe de implementación del sistema de gestión en la Subdirección Local de Bosa con reporte de riesgos de gestión (informe recolección, crítica y digitación) y corrupción, inducciones, seguimiento  a acciones de mejora y otras acciones de realizadas.</t>
  </si>
  <si>
    <t>Se presenta informe de implementación del sistema de gestión en la Subdirección Local de Bosa con reporte de riesgos (informe recolección, crítica y digitación) y corrupción, inducciones, seguimiento a acciones de mejora y otras acciones realizadas.</t>
  </si>
  <si>
    <t>Se presenta informe de implementación del sistema de gestión de la Subdirección Local de Bosa con reporte de Riesgos (informe recolección, crítica y digitación) y corrupción, inducciones, seguimiento a acciones de mejora y otras acciones realizadas.</t>
  </si>
  <si>
    <t>Tres (3) informes de implementación del sistema de gestión  Kennedy</t>
  </si>
  <si>
    <t>Informes de implementación del sistema de gestión elaborados Kennedy</t>
  </si>
  <si>
    <t>Subdirección local para la Integración Social de Kennedy</t>
  </si>
  <si>
    <t>Se presenta informe de implementación del sistema de gestión en la Subdirección Local de Kennedy con reporte de riesgos de gestión (informe recolección, crítica y digitación) y corrupción, inducciones, seguimiento  a acciones de mejora y otras acciones de realizadas.</t>
  </si>
  <si>
    <t>Se presenta informe de implementación del sistema de gestión en la Subdirección Local de Kennedy con reporte de riesgos (informe recolección, crítica y digitación) y corrupción, inducciones, seguimiento a acciones de mejora y otras acciones realizadas.</t>
  </si>
  <si>
    <t>Se presenta informe de implementación del sistema de gestión de la Subdirección Local de Kennedy con reporte de Riesgos (informe recolección, crítica y digitación) y corrupción, inducciones, seguimiento a acciones de mejora y otras acciones realizadas.</t>
  </si>
  <si>
    <t>Tres (3) informes de implementación del sistema de gestión Fontibón</t>
  </si>
  <si>
    <t>Informes de implementación del sistema de gestión elaborados Fontibón</t>
  </si>
  <si>
    <t>Subdirección local para la Integración Social de Fontibón</t>
  </si>
  <si>
    <t>Se presenta informe de implementación del sistema de gestión en la Subdirección Local de Fontibón con reporte de riesgos de gestión (informe recolección, crítica y digitación) y corrupción, inducciones, seguimiento  a acciones de mejora y otras acciones de realizadas.</t>
  </si>
  <si>
    <t>Se presenta informe de implementación del sistema de gestión en la Subdirección Local de Fontibón con reporte de riesgos (informe recolección, crítica y digitación) y corrupción, inducciones, seguimiento a acciones de mejora y otras acciones realizadas.</t>
  </si>
  <si>
    <t>Se presenta informe de implementación del sistema de gestión de la Subdirección Local de Fontibón con reporte de Riesgos (informe recolección, crítica y digitación) y corrupción, inducciones, seguimiento a acciones de mejora y otras acciones realizadas.</t>
  </si>
  <si>
    <t>Tres (3) informes de implementación del sistema de gestión  Engativá</t>
  </si>
  <si>
    <t>Informes de implementación del sistema de gestión elaborados  Engativá</t>
  </si>
  <si>
    <t>Subdirección local para la Integración Social de Engativá</t>
  </si>
  <si>
    <t>Se presenta informe de implementación del sistema de gestión en la Subdirección Local de Engativá con reporte de riesgos de gestión (informe recolección, crítica y digitación) y corrupción, inducciones, seguimiento  a acciones de mejora y otras acciones de realizadas.</t>
  </si>
  <si>
    <t>Se presenta informe de implementación del sistema de gestión en la Subdirección Local de Engativá con reporte de riesgos (informe recolección, crítica y digitación) y corrupción, inducciones, seguimiento a acciones de mejora y otras acciones realizadas.</t>
  </si>
  <si>
    <t>Se presenta informe de implementación del sistema de gestión de la Subdirección Local de Engativá con reporte de Riesgos (informe recolección, crítica y digitación) y corrupción, inducciones, seguimiento a acciones de mejora y otras acciones realizadas.</t>
  </si>
  <si>
    <t>Tres (3) informes de implementación del sistema de gestión  Suba</t>
  </si>
  <si>
    <t>Informes de implementación del sistema de gestión elaborados  Suba</t>
  </si>
  <si>
    <t>Subdirección local para la Integración Social de Suba</t>
  </si>
  <si>
    <t>Se presenta informe de implementación del sistema de gestión en la Subdirección Local de Suba con reporte de riesgos de gestión (informe recolección, crítica y digitación) y corrupción, inducciones, seguimiento  a acciones de mejora y otras acciones de realizadas.</t>
  </si>
  <si>
    <t>Se presenta informe de implementación del sistema de gestión en la Subdirección Local de Suba con reporte de riesgos (informe recolección, crítica y digitación) y corrupción, inducciones, seguimiento a acciones de mejora y otras acciones realizadas.</t>
  </si>
  <si>
    <t>Se presenta informe de implementación del sistema de gestión de la Subdirección Local de Suba con reporte de Riesgos (informe recolección, crítica y digitación) y corrupción, inducciones, seguimiento a acciones de mejora y otras acciones realizadas.</t>
  </si>
  <si>
    <t>Tres (3) informes de implementación del sistema de gestión  Barrios Unidos - Teusaquillo</t>
  </si>
  <si>
    <t>Informes de implementación del sistema de gestión elaborados Barrios Unidos - Teusaquillo</t>
  </si>
  <si>
    <t>Subdirección local para la Integración Social de Barrios Unidos - Teusaquillo</t>
  </si>
  <si>
    <t>Se presenta informe de implementación del sistema de gestión en la Subdirección Local de Barrios Unidos - Teusaquillo con reporte de riesgos de gestión (informe recolección, crítica y digitación) y corrupción, inducciones, seguimiento  a acciones de mejora y otras acciones de realizadas.</t>
  </si>
  <si>
    <t>Se presenta informe de implementación del sistema de gestión en la Subdirección Local de Barrios Unidos - Teusaquillo con reporte de riesgos (informe recolección, crítica y digitación) y corrupción, inducciones, seguimiento a acciones de mejora y otras acciones realizadas.</t>
  </si>
  <si>
    <t>Se presenta informe de implementación del sistema de gestión de la Subdirección Local de Barrios Unidos - Teusaquillo con reporte de Riesgos (informe recolección, crítica y digitación) y corrupción, inducciones, seguimiento a acciones de mejora y otras acciones realizadas.</t>
  </si>
  <si>
    <t>Tres (3) informes de implementación del sistema de gestión  Mártires</t>
  </si>
  <si>
    <t>Informes de implementación del sistema de gestión elaborados Mártires</t>
  </si>
  <si>
    <t>Subdirección local para la Integración Social de Los Mártires</t>
  </si>
  <si>
    <t>Se presenta informe de implementación del sistema de gestión en la Subdirección Local de Los Mártirescon reporte de riesgos de gestión (informe recolección, crítica y digitación) y corrupción, inducciones, seguimiento  a acciones de mejora y otras acciones de realizadas.</t>
  </si>
  <si>
    <t>Se presenta informe de implementación del sistema de gestión en la Subdirección Local de Los Mártires con reporte de riesgos (informe recolección, crítica y digitación) y corrupción, inducciones, seguimiento a acciones de mejora y otras acciones realizadas.</t>
  </si>
  <si>
    <t>Se presenta informe de implementación del sistema de gestión de la Subdirección Local de Los Mártires con reporte de Riesgos (informe recolección, crítica y digitación) y corrupción, inducciones, seguimiento a acciones de mejora y otras acciones realizadas.</t>
  </si>
  <si>
    <t xml:space="preserve">Tres (3) informes de implementación del sistema de gestión Puente Aranda - Antonio Nariño </t>
  </si>
  <si>
    <t xml:space="preserve">Informes de implementación del sistema de gestión elaborados Puente Aranda - Antonio Nariño </t>
  </si>
  <si>
    <t xml:space="preserve">Subdirección local para la Integración Social de Puente Aranda - Antonio Nariño </t>
  </si>
  <si>
    <t>Se presenta informe de implementación del sistema de gestión en la Subdirección Local de Puente Aranda - Antonio Nariño con reporte de riesgos de gestión (informe recolección, crítica y digitación) y corrupción, inducciones, seguimiento  a acciones de mejora y otras acciones de realizadas.</t>
  </si>
  <si>
    <t>Se presenta informe de implementación del sistema de gestión en la Subdirección Local de Puente Aranda - Antonio Nariño con reporte de riesgos (informe recolección, crítica y digitación) y corrupción, inducciones, seguimiento a acciones de mejora y otras acciones realizadas.</t>
  </si>
  <si>
    <t>Se presenta informe de implementación del sistema de gestión de la Subdirección Local de Puente Arranda - Antonio Nariño con reporte de Riesgos (informe recolección, crítica y digitación) y corrupción, inducciones, seguimiento a acciones de mejora y otras acciones realizadas.</t>
  </si>
  <si>
    <t>Tres (3) informes de implementación del sistema de gestión Rafael Uribe Uribe</t>
  </si>
  <si>
    <t>Informes de implementación del sistema de gestión elaborados  Rafael Uribe Uribe</t>
  </si>
  <si>
    <t>Subdirección local para la Integración Social de Rafael Uribe Uribe</t>
  </si>
  <si>
    <t>Se presenta informe de implementación del sistema de gestión en la Subdirección Local de  Rafael Uribe Uribe con reporte de riesgos de gestión (informe recolección, crítica y digitación) y corrupción, inducciones, seguimiento  a acciones de mejora y otras acciones de realizadas.</t>
  </si>
  <si>
    <t>Se presenta informe de implementación del sistema de gestión en la Subdirección Local de Rafael Uribe Uribe con reporte de riesgos (informe recolección, crítica y digitación) y corrupción, inducciones, seguimiento a acciones de mejora y otras acciones realizadas.</t>
  </si>
  <si>
    <t>Se presenta informe de implementación del sistema de gestión de la Subdirección Local de Rafael Uribe Uribe con reporte de Riesgos (informe recolección, crítica y digitación) y corrupción, inducciones, seguimiento a acciones de mejora y otras acciones realizadas.</t>
  </si>
  <si>
    <t xml:space="preserve">Tres (3) informes de implementación del sistema de gestión Ciudad Bolívar </t>
  </si>
  <si>
    <t xml:space="preserve">Informes de implementación del sistema de gestión elaborados  Ciudad Bolívar </t>
  </si>
  <si>
    <t>Subdirección local para la Integración Social de Ciudad Bolívar</t>
  </si>
  <si>
    <t>Se presenta informe de implementación del sistema de gestión en la Subdirección Local de Ciudad Bolívar con reporte de riesgos de gestión (informe recolección, crítica y digitación) y corrupción, inducciones, seguimiento  a acciones de mejora y otras acciones de realizadas.</t>
  </si>
  <si>
    <t>Se presenta informe de implementación del sistema de gestión en la Subdirección Local de Ciudad Bolívar con reporte de riesgos (informe recolección, crítica y digitación) y corrupción, inducciones, seguimiento a acciones de mejora y otras acciones realizadas.</t>
  </si>
  <si>
    <t>Se presenta informe de implementación del sistema de gestión de la Subdirección Local de Ciudad Bolívar con reporte de Riesgos (informe recolección, crítica y digitación) y corrupción, inducciones, seguimiento a acciones de mejora y otras acciones realizadas.</t>
  </si>
  <si>
    <t xml:space="preserve"> 33.Fortalecer procesos territoriales en  las 20 localidades,  a partir de la Estrategia Territorial Social - ETIS, vinculando instancias de participación  local, formas organizativas solidarias y  comunitarias de la ciudadanía.</t>
  </si>
  <si>
    <t xml:space="preserve">Participación ciudadana en la gestión pública
</t>
  </si>
  <si>
    <t>Prestación de servicios sociales para la inclusión social</t>
  </si>
  <si>
    <t>7735 Fortalecimiento de los procesos territoriales y la construcción de respuestas integradoras e innovadoras en los territorios de la Bogotá – Región</t>
  </si>
  <si>
    <t>Diseñar e implementar Una (1) estrategia territorial integral social ETIS, para la gestión del territorio con el  involucramiento de sus actores institucionales, sociales y comunitarios</t>
  </si>
  <si>
    <t>1. Socializar la metodología ETIS
2. Coordinar transectorialmente las acciones de las ETIS
3. Cualificar y fortalecer las instancias de participación a cargo de la SDIS
4. Realizar el informe de implementación</t>
  </si>
  <si>
    <t>Informes de implementación de la ETIS en la Subdirección Local</t>
  </si>
  <si>
    <t>Dos (2) Informes de la implementación del modelo ETIS en las localidades Usaquén</t>
  </si>
  <si>
    <t>Informes de implementación de la ETIS elaborados Usaquén</t>
  </si>
  <si>
    <t>N° de informes de implementación de la ETIS elaborados/N° de informes de implementación de la ETIS programados</t>
  </si>
  <si>
    <t>El avance de cumplimiento corresponderá a los informes reportados de acuerdo con la programación</t>
  </si>
  <si>
    <t>Informe  de implementación de la ETIS</t>
  </si>
  <si>
    <t>Se presenta informe de la implementación de la ETIS de la SLIS Usaquén con período de Junio a Septiembre 2021, este informe da cuenta a los avances de la ETIS por componentes.</t>
  </si>
  <si>
    <t>Se presenta informe de la implementación de la ETIS de la SLIS Usaquén con período de Octubre a Diciembre 2021, este informe da cuenta a los avances de la ETIS por componentes.</t>
  </si>
  <si>
    <t>Dos (2) Informes de la implementación del modelo ETIS en las localidades Chapinero</t>
  </si>
  <si>
    <t>Informes de implementación de la ETIS elaborados Chapinero</t>
  </si>
  <si>
    <t>Se presenta informe de la implementación de la ETIS de la SLIS Chapinero con período de Junio a Septiembre 2021, este informe da cuenta a los avances de la ETIS por componentes.</t>
  </si>
  <si>
    <t>Se presenta informe de la implementación de la ETIS de la SLIS Chapinero con período de Octubre a Diciembre 2021, este informe da cuenta a los avances de la ETIS por componentes.</t>
  </si>
  <si>
    <t>Dos (2) Informes de la implementación del modelo ETIS en las localidades Santafé  - La Candelaria</t>
  </si>
  <si>
    <t>Informes de implementación de la ETIS elaborados Santafé  - La Candelaria</t>
  </si>
  <si>
    <t>Se presenta informe de la implementación de la ETIS de la SLIS SantaFe Candelaria con período de Junio a Septiembre 2021, este informe da cuenta a los avances de la ETIS por componentes.</t>
  </si>
  <si>
    <t>Se presenta informe de la implementación de la ETIS de la SLIS Santa Fe Candelaria con período de Octubre a Diciembre 2021, este informe da cuenta a los avances de la ETIS por componentes.</t>
  </si>
  <si>
    <t>Dos (2) Informes de la implementación del modelo ETIS en las localidades San Cristóbal</t>
  </si>
  <si>
    <t>Informes de implementación de la ETIS elaborados San Cristóbal</t>
  </si>
  <si>
    <t>El informe de implementación de la ETIS se estructuró relacionando lo ejecutado en la localidad en cada uno de sus cinco componentes, a partir de la retroalimentación realizada desde cada una de las modalidades de atención de los servicios sociales.</t>
  </si>
  <si>
    <t>Se presenta informe de la implementación de la ETIS de la SLIS San Cristobal con período de Octubre a Diciembre 2021, este informe da cuenta a los avances de la ETIS por componentes.</t>
  </si>
  <si>
    <t>Dos (2) Informes de la implementación del modelo ETIS en las localidades  Usme - Sumapaz</t>
  </si>
  <si>
    <t>Informes de implementación de la ETIS elaborados sme - Sumapaz</t>
  </si>
  <si>
    <t>Se presenta informe de la implementación de la ETIS de la SLIS Usme - Sumapaz con período de Junio a Septiembre 2021, este informe da cuenta a los avances de la ETIS por componentes.</t>
  </si>
  <si>
    <t>Se presenta informe de la implementación de la ETIS de la SLIS Usme-Sumapaz con período de Octubre a Diciembre 2021, este informe da cuenta a los avances de la ETIS por componentes.</t>
  </si>
  <si>
    <t>Dos (2) Informes de la implementación del modelo ETIS en las localidades  Tunjuelito</t>
  </si>
  <si>
    <t>Informes de implementación de la ETIS elaborados Tunjuelito</t>
  </si>
  <si>
    <t>Se presenta informe de la implementación de la ETIS de la SLIS Tunjuelito con período de Junio a Septiembre 2021, este informe da cuenta a los avances de la ETIS por componentes.</t>
  </si>
  <si>
    <t>Se presenta informe de la implementación de la ETIS de la SLIS Tunjuelito con período de Octubre a Diciembre 2021, este informe da cuenta a los avances de la ETIS por componentes.</t>
  </si>
  <si>
    <t>Dos (2) Informes de la implementación del modelo ETIS en las localidades Bosa</t>
  </si>
  <si>
    <t>Informes de implementación de la ETIS elaborados  Bosa</t>
  </si>
  <si>
    <t>Se presenta informe de la implementación de la ETIS de la SLIS Bosa con período de Junio a Septiembre 2021, este informe da cuenta a los avances de la ETIS por componentes.</t>
  </si>
  <si>
    <t>Se presenta informe de la implementación de la ETIS de la SLIS Bosa con período de Octubre a Diciembre 2021, este informe da cuenta a los avances de la ETIS por componentes.</t>
  </si>
  <si>
    <t>Dos (2) Informes de la implementación del modelo ETIS en las localidades Kennedy</t>
  </si>
  <si>
    <t>Informes de implementación de la ETIS elaborados Kennedy</t>
  </si>
  <si>
    <t>Se presenta informe de la implementación de la ETIS de la SLIS Kennedy con período de Junio a Septiembre 2021, este informe da cuenta a los avances de la ETIS por componentes.</t>
  </si>
  <si>
    <t>Se presenta informe de la implementación de la ETIS de la SLIS Kennedy con período de Octubre a Diciembre 2021, este informe da cuenta a los avances de la ETIS por componentes.</t>
  </si>
  <si>
    <t>Dos (2) Informes de la implementación del modelo ETIS en las localidades Fontibón</t>
  </si>
  <si>
    <t>Informes de implementación de la ETIS elaborados  Fontibón</t>
  </si>
  <si>
    <t>Se presenta informe de la implementación de la ETIS de la SLIS Fontibón con período de Junio a Septiembre 2021, este informe da cuenta a los avances de la ETIS por componentes.</t>
  </si>
  <si>
    <t>Se presenta informe de la implementación de la ETIS de la SLIS Fontibón con período de Octubre a Diciembre 2021, este informe da cuenta a los avances de la ETIS por componentes.</t>
  </si>
  <si>
    <t>Dos (2) Informes de la implementación del modelo ETIS en las localidades  Engativá</t>
  </si>
  <si>
    <t>Informes de implementación de la ETIS elaborados  Engativá</t>
  </si>
  <si>
    <t>Se presenta informe de la implementación de la ETIS de la SLIS Engativá con período de Junio a Septiembre 2021, este informe da cuenta a los avances de la ETIS por componentes.</t>
  </si>
  <si>
    <t>Se presenta informe de la implementación de la ETIS de la SLIS Engativá con período de Octubre a Diciembre 2021, este informe da cuenta a los avances de la ETIS por componentes.</t>
  </si>
  <si>
    <t>Dos (2) Informes de la implementación del modelo ETIS en las localidades Suba</t>
  </si>
  <si>
    <t>Informes de implementación de la ETIS elaborados Suba</t>
  </si>
  <si>
    <t>Se presenta informe de la implementación de la ETIS de la SLIS Suba con período de Junio a Septiembre 2021, este informe da cuenta a los avances de la ETIS por componentes.</t>
  </si>
  <si>
    <t>Se presenta informe de la implementación de la ETIS de la SLIS Suba con período de Octubre a Diciembre 2021, este informe da cuenta a los avances de la ETIS por componentes.</t>
  </si>
  <si>
    <t>Dos (2) Informes de la implementación del modelo ETIS en las localidades  Barrios Unidos - Teusaquillo</t>
  </si>
  <si>
    <t>Informes de implementación de la ETIS elaborados  Barrios Unidos - Teusaquillo</t>
  </si>
  <si>
    <t>N° de informes de implementación de la ETIS elaborados/ N° de informes de implementación de la ETIS programdos</t>
  </si>
  <si>
    <t>Se presenta informe de la implementación de la ETIS de la SLIS Barrios Unidos y Teusaquillo con período de Junio a Septiembre 2021, este informe da cuenta a los avances de la ETIS por componentes.</t>
  </si>
  <si>
    <t>Se presenta informe de la implementación de la ETIS de la SLIS Barrios Unidos y Teusaquillo con período de Octubre a Diciembre 2021, este informe da cuenta a los avances de la ETIS por componentes.</t>
  </si>
  <si>
    <t>Dos (2) Informes de la implementación del modelo ETIS en las localidades  Mártires</t>
  </si>
  <si>
    <t>Informes de implementación de la ETIS elaborados Mártires</t>
  </si>
  <si>
    <t>Se presenta informe de la implementación de la ETIS de la SLIS Los Mártires con período de Junio a Septiembre 2021, este informe da cuenta a los avances de la ETIS por componentes.</t>
  </si>
  <si>
    <t>Se presenta informe de la implementación de la ETIS de la SLIS Los Mártires con período de Octubre a Diciembre 2021, este informe da cuenta a los avances de la ETIS por componentes.</t>
  </si>
  <si>
    <t xml:space="preserve">Dos (2) Informes de la implementación del modelo ETIS en las localidades Puente Aranda - Antonio Nariño </t>
  </si>
  <si>
    <t xml:space="preserve">Informes de implementación de la ETIS elaborados Puente Aranda - Antonio Nariño </t>
  </si>
  <si>
    <t>Se presenta informe de la implementación de la ETIS de la SLIS Puente Aranda y Antonio Nariño con período de Junio a Septiembre 2021, este informe da cuenta a los avances de la ETIS por componentes.</t>
  </si>
  <si>
    <t>Se presenta informe de la implementación de la ETIS de la SLIS Puente Aranda y Antonio Nariño con período de Octubre a Diciembre 2021, este informe da cuenta a los avances de la ETIS por componentes.</t>
  </si>
  <si>
    <t>Dos (2) Informes de la implementación del modelo ETIS en las localidades Rafael Uribe Uribe</t>
  </si>
  <si>
    <t>Informes de implementación de la ETIS elaborados Rafael Uribe Uribe</t>
  </si>
  <si>
    <t>Se presenta informe de la implementación de la ETIS de la SLIS Rafael Uribe Uribe con período de Junio a Septiembre 2021, este informe da cuenta a los avances de la ETIS por componentes.</t>
  </si>
  <si>
    <t>Se presenta informe de la implementación de la ETIS de la SLIS Rafael Uribe Uribe con período de Octubre a Diciembre 2021, este informe da cuenta a los avances de la ETIS por componentes.</t>
  </si>
  <si>
    <t>Dos (2) Informes de la implementación del modelo ETIS en las localidades Ciudad Bolívar</t>
  </si>
  <si>
    <t>Informes de implementación de la ETIS elaborados  Ciudad Bolívar</t>
  </si>
  <si>
    <t>Se presenta informe de la implementación de la ETIS de la SLIS Ciudad Bolívar con período de Junio a Septiembre 2021, este informe da cuenta a los avances de la ETIS por componentes.</t>
  </si>
  <si>
    <t>Se presenta informe de la implementación de la ETIS de la SLIS Ciudad Bolívar con período de Octubre a Diciembre 2021, este informe da cuenta a los avances de la ETIS por componentes.</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</si>
  <si>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</si>
  <si>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</si>
  <si>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</si>
  <si>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</si>
  <si>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 xml:space="preserve">1. Diseñar una estrategia de territorios cuidadores. 
2. Construir una metodología para la implementación de lectura de realidades en los territorios priorizados.
3. Generar avances en el proceso de la implementación de la estrategia. </t>
  </si>
  <si>
    <t>Informes sobre el avance y la implementación de la estrategia de territorios cuidadores en los territorios priorizados.</t>
  </si>
  <si>
    <t>Porcentaje de avance de trece (13) informes sobre el avance y la implementación de la estrategia de territorios cuidadores en los territorios priorizados.</t>
  </si>
  <si>
    <t xml:space="preserve">Porcentaje de avance Informes ejecutivos de actividades elaborados </t>
  </si>
  <si>
    <t>No de informes de reporte de actividades realizadas por el proyecto 7749 elaborados/No de informes de reporte de actividades realizadas por el proyecto 7749 programados</t>
  </si>
  <si>
    <t xml:space="preserve">Informes ejecutivos sobre el avance del proceso de implementación de la Estrategia de territorios cuidadores. </t>
  </si>
  <si>
    <t>Subdirección para la Identificación, Caracterización e Integración</t>
  </si>
  <si>
    <t>Se presentan 3 Informes sobre el avance y la implementación de la estrategia de territorios cuidadores, para los periodos comprendidos entre enero, febrero y marzo, estos informes evidencian la implementación de la estrategia de territorios cuidadores, la metodología implementada para la realización de lectura de realidades en los territorios, con el objetivo de orientar mediante fundamentos técnicos y de gestión y de política pública, en las 20 Localidades a fin de generar un nuevo contrato social con igualdad de oportunidades para la inclusión social, productiva y política de los ciudadanos de la capital.</t>
  </si>
  <si>
    <t>Se presentan 3 Informes sobre el avance y la implementación de la estrategia de territorios cuidadores, para los periodos comprendidos entre abril, mayo y junio, estos informes evidencian la implementación de la estrategia de territorios cuidadores, la metodología implementada para la realización de lectura de realidades en los territorios, con el objetivo de orientar mediante fundamentos técnicos y de gestión y de política pública, en las 20 Localidades a fin de generar un nuevo contrato social con igualdad de oportunidades para la inclusión social, productiva y política de los ciudadanos de la capital.</t>
  </si>
  <si>
    <t>Se presentan 3 Informes sobre el avance y la implementación de la estrategia de territorios cuidadores, para los periodos comprendidos entre julio, agosto y septiembre, estos informes evidencian la implementación de la estrategia de territorios cuidadores, la metodología implementada para la realización de lectura de realidades en los territorios, con el objetivo de orientar mediante fundamentos técnicos y de gestión y de política pública, en las 20 Localidades a fin de generar un nuevo contrato social con igualdad de oportunidades para la inclusión social, productiva y política de los ciudadanos de la capital.</t>
  </si>
  <si>
    <t>Se presentan 3 Informes sobre el avance y la implementación de la estrategia de territorios cuidadores, para los periodos comprendidos entre octubre, noviembre y diciembre, estos informes evidencian la implementación de la estrategia de territorios cuidadores, la metodología implementada para la realización de lectura de realidades en los territorios, con el objetivo de orientar mediante fundamentos técnicos y de gestión y de política pública, en las 20 Localidades a fin de generar un nuevo contrato social con igualdad de oportunidades para la inclusión social, productiva y política de los ciudadanos de la capital.</t>
  </si>
  <si>
    <t>15.Promover en las 20 localidades una  estrategia de territorios cuidadores a partir  de la identificación y caracterización de las  acciones para la respuesta a emergencias  sociales, sanitarias, naturales, antrópicas y  de vulnerabilidad inminente}</t>
  </si>
  <si>
    <t xml:space="preserve">7730 - Servicio de atención a la población proveniente de flujos migratorios mixtos en Bogotá </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</si>
  <si>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</si>
  <si>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1. Implementar un modelo itinerante e intersectorial. 
2. Actualizar la matriz de la oferta de servicios para población en flujos migratorios mixtos. 
3. Implementación de nuevos beneficios  para población en flujos migratorios mixtos. 
4. Construcción de agendas por localidades para la atención de población   en flujos migratorios mixtos. </t>
  </si>
  <si>
    <t xml:space="preserve">Informes sobre el avance y la implementación del modelo itinerante para la atención de población en flujos migratorios mixtos. </t>
  </si>
  <si>
    <t xml:space="preserve">Porcentaje de avance de doce (12) informes sobre el avance y la implementación del modelo itinerante para la atención de población en flujos migratorios mixtos. </t>
  </si>
  <si>
    <t xml:space="preserve">Porcentaje de avance en los informes ejecutivos de actividades elaborados </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</si>
  <si>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</si>
  <si>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</si>
  <si>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Se presentan 3 Informes sobre el avance y la implementación del modelo itinerante para la atención de población en flujos migratorios mixtos, para los periodos comprendidos entre enero, febrero, y marzo estos informes evidencian la implementación del modelo itinerante e intersectorial en la atención de 1906 personas en el marco de la oferta de servicios para población en flujos migratorios mixtos mediante la atención en el territorio, a quienes se les brindo atención oportuna y digna mediante la orientación, información y referenciación psicosocial y jurídica y la entrega de ayuda humanitaria transitoria de acuerdo a la situación presentada dentro de las cuales se encuentran referenciación a alojamiento transitorio, referenciación a organizaciones no gubernamentales para la entrega de transferencias monetarias, así como la entrega de suministros provenientes de donaciones realizadas bajo el marco de actuación de la ayuda humanitaria del componente de alianzas estratégicas, dentro de las cuales se encuentran cajas de alimento, kits de aseo y kits de bebe</t>
  </si>
  <si>
    <t>Se presentan 3 Informes sobre el avance y la implementación del modelo itinerante para la atención de población en flujos migratorios mixtos, para los periodos comprendidos entre abril, mayo y junio, estos informes evidencian la implementación del modelo itinerante e intersectorial en la atención de 7972 personas en el marco de la oferta de servicios para población en flujos migratorios mixtos mediante la atención en el territorio, a quienes se les brindo atención oportuna y digna mediante la orientación, información y referenciación psicosocial y jurídica y la entrega de ayuda humanitaria transitoria de acuerdo a la situación presentada dentro de las cuales se encuentran referenciación a alojamiento transitorio, referenciación a organizaciones no gubernamentales para la entrega de transferencias monetarias, así como la entrega de suministros provenientes de donaciones realizadas bajo el marco de actuación de la ayuda humanitaria del componente de alianzas estratégicas, dentro de las cuales se encuentran cajas de alimento, kits de aseo y kits de bebe</t>
  </si>
  <si>
    <t>Se presentan 3 Informes sobre el avance y la implementación del modelo itinerante para la atención de población en flujos migratorios mixtos, para los periodos comprendidos entre julio, agosto y septiembre, estos informes evidencian la implementación del modelo itinerante e intersectorial en la atención de 7972 personas en el marco de la oferta de servicios para población en flujos migratorios mixtos mediante la atención en el territorio, a quienes se les brindo atención oportuna y digna mediante la orientación, información y referenciación psicosocial y jurídica y la entrega de ayuda humanitaria transitoria de acuerdo a la situación presentada dentro de las cuales se encuentran referenciación a alojamiento transitorio, referenciación a organizaciones no gubernamentales para la entrega de transferencias monetarias, así como la entrega de suministros provenientes de donaciones realizadas bajo el marco de actuación de la ayuda humanitaria del componente de alianzas estratégicas, dentro de las cuales se encuentran cajas de alimento, kits de aseo y kits de bebe</t>
  </si>
  <si>
    <t>Se presentan 3 Informes sobre el avance y la implementación del modelo itinerante para la atención de población en flujos migratorios mixtos, para los periodos comprendidos entre octubre, noviembre y diciembre, estos informes evidencian la implementación del modelo itinerante e intersectorial en la atención de 26893 personas en el marco de la oferta de servicios para población en flujos migratorios mixtos mediante la atención en el territorio, a quienes se les brindo atención oportuna y digna mediante la orientación, información y referenciación psicosocial y jurídica y la entrega de ayuda humanitaria transitoria de acuerdo a la situación presentada dentro de las cuales se encuentran referenciación a alojamiento transitorio, referenciación a organizaciones no gubernamentales para la entrega de transferencias monetarias, así como la entrega de suministros provenientes de donaciones realizadas bajo el marco de actuación de la ayuda humanitaria del componente de alianzas estratégicas, dentro de las cuales se encuentran cajas de alimento, kits de aseo y kits de bebe</t>
  </si>
  <si>
    <t>Gestión Jurídica
Gestión presupuestal y eficiencia del gasto público</t>
  </si>
  <si>
    <t>Realizar informe que incluya reportes de los siguientes temas:
1. Seguimiento a los Proceso Contractuales  realizados por la Dirección Territorial.
2. Control de respuestas oportunas a entes de control.
3. Seguimiento a los Proceso Jurídicos realizados por la Dirección Territorial.</t>
  </si>
  <si>
    <t xml:space="preserve">Informes ejecutivos de actividades realizadas por el área jurídica relacionado con las actividades a desarrollar. </t>
  </si>
  <si>
    <t xml:space="preserve">Dos (2) informes de reporte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</si>
  <si>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</si>
  <si>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</si>
  <si>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 xml:space="preserve">Se presenta 1 informe sobre las actividades juridicas realizadas desde la subdirección para la Identificación, caracterización e integración que tienen incidencia en los proyectos 7749 y 7730. </t>
  </si>
  <si>
    <t>Se presenta 1 informe sobre las actividades jurídicas realizadas desde la subdirección para la identificación, caracterización e integración que tienen incidencia en los proyectos 7749 y 7730.</t>
  </si>
  <si>
    <t>Gestión del sistema integrado - SIG</t>
  </si>
  <si>
    <t>Realizar informe que incluya reportes de los siguientes temas: 
1. Riesgos de gestión y/o corrupción
2. Indicadores
3. Inducciones y socializaciones
4. Informe de Recolección, Crítica y Digitación
5. Otras acciones realizadas
6. Seguimiento acciones de mejora</t>
  </si>
  <si>
    <t>Tres (3) informes de implementación del sistema de gestión Subdirección para la Identificación, Caracterización e Integración</t>
  </si>
  <si>
    <t>Informes de implementación del sistema de gestión elaborados</t>
  </si>
  <si>
    <t>Se presenta informe de implementación del sistema de gestión de la Subdirección para la Identificación, Caracterización e Integración con reporte de control de documentos, riesgos de gestión (informe recolección, crítica y digitación) y corrupción, indicadores, inducciones, seguimiento  a acciones de mejora y otras acciones de realizadas.</t>
  </si>
  <si>
    <t>Se presenta informe de implementación del sistema de gestión en la Subdirección para la identificación, Caracterización e integración con reporte de riesgos (informe recolección, crítica y digitación) y corrupción, inducciones, seguimiento a acciones de mejora y otras acciones realizadas.</t>
  </si>
  <si>
    <t>Se presenta informe de implementación del sistema de gestión en la subdirección para la Identificación, Caracterización e Integración con reporte de riesgos (informe recolección, crítica y digitación) y corrupción, inducciones, seguimiento a acciones de mejora y otras acciones realizadas.</t>
  </si>
  <si>
    <t>Funcionamiento e inversión</t>
  </si>
  <si>
    <t>Tres informes de implementación del sistema de gestión Subdirección para la Gestión Integral Local</t>
  </si>
  <si>
    <t>Subdirección para la Gestión Integral Local</t>
  </si>
  <si>
    <t>Se presenta informe de implementación del sistema de gestión de la Subdirección para la Gestión Integral Local con reporte de control de documentos, riesgos de gestión (informe recolección, crítica y digitación) y corrupción, indicadores, inducciones, seguimiento  a acciones de mejora y otras acciones de realizadas.</t>
  </si>
  <si>
    <t>Se presenta informe de implementación del sistema de gestión en la Subdirección para la Gestsión Integral Local con reporte de riesgos (informe recolección, crítica y digitación) y corrupción, inducciones, seguimiento a acciones de mejora y otras acciones realizadas.</t>
  </si>
  <si>
    <t>Se presenta informe de implementación del sistema de gestión en la subdirección para la Gestión Integral Local con reporte de riesgos (informe recolección, crítica y digitación) y corrupción, inducciones, seguimiento a acciones de mejora y otras acciones realizadas.</t>
  </si>
  <si>
    <t>Servicio al ciudadano, Fortalecimiento institucional y simplificación de procesos</t>
  </si>
  <si>
    <t>1. Realizar acercamiento con principales aliados estratégicos y cooperación  que respondan a la demanda de los proyectos de inversión de la Dirección Territorial en el marco de la ETIS
2. Realizar mesas de trabajo para la lectura de áreas a desarrollar la alianzas 
3. Gestionar la consolidación de la alianza (Actas, MoU, Convenios) 
4. Realizar el monitoreo cumpliendo con los objetivos y metas establecidas</t>
  </si>
  <si>
    <t xml:space="preserve">Informe de gestión con las actividades programadas en el componente de alianzas estrategicas y cooperación </t>
  </si>
  <si>
    <t xml:space="preserve">Tres (3) informes de gestión que de cuenta de las acciones realizadas por el componente de alianzas estrategicas y cooperación </t>
  </si>
  <si>
    <t>Informes de gestión de alianzas estratégicas y cooperación elaborados</t>
  </si>
  <si>
    <t>No. de informes de aliados y cooperantes de la DT - ETIS elaborados/ No. de informes de aliados y cooperantes de la DT - ETIS programados</t>
  </si>
  <si>
    <t>El avance de cumplimiento corresponderá al número de informes de aliados y cooperantes de la DT - ETIS de acuerdo a la programación</t>
  </si>
  <si>
    <t>informe parcial de de gestión de alianzas y cooperación</t>
  </si>
  <si>
    <t>informe final de gestión de alianzas y cooperación</t>
  </si>
  <si>
    <t>Se presenta un informe de los avances que dan cuentan de las acciones realizadas del cumplimiento del componente de alianzas estratégicas y cooperación.</t>
  </si>
  <si>
    <t>Se presenta un informe del último trimestre del año que da cuenta de las acciones realizadas para el cumplimiento del componente de alianzas estratégicas y cooperación.</t>
  </si>
  <si>
    <r>
      <t xml:space="preserve">Meta 1: Diseñar e implementar Una (1) estrategia territorial integral social -ETIS - , para la gestión del territorio con el  involucramiento de sus actores institucionales, sociales y comunitarios
Meta 2: Fortalecer técnica y/o financieramente 100 procesos territoriales y organizaciones sociales.
Meta 4: Realizar 280.000 atenciones a personas por medio del servicio social Centros de Desarrollo de Comunitario.
Meta 5: Asistir 20 Alcaldías Locales en los procesos de formulación, implementación y seguimiento de los proyectos de inversión - Fondos de Desarrollo Local.
</t>
    </r>
    <r>
      <rPr>
        <b/>
        <sz val="10"/>
        <rFont val="Arial"/>
        <family val="2"/>
      </rPr>
      <t>hay alguna meta específica a la que le apunte esta acción</t>
    </r>
  </si>
  <si>
    <t>Divulgar,  implementar y hacer seguimiento a los planes de acción locales de la estrategia ETIS en el marco de la coordinación de respuestas  transectoriales.</t>
  </si>
  <si>
    <t xml:space="preserve">Informe semestral de la implementación de la estrategia ETIS en las localidades. </t>
  </si>
  <si>
    <t xml:space="preserve">Dos Informes de la implementacion de la estrategia ETIS en las localidades </t>
  </si>
  <si>
    <t>Informes de implementación de la ETIS elaborado</t>
  </si>
  <si>
    <t>Informe  de implementacion de la ETIS</t>
  </si>
  <si>
    <t xml:space="preserve">Se presenta un Informe distrital de implementación de la ETIS que da cuenta del desarrollo de sus componentes y los avances de acuerdo a las dinámicas de las 20 localidades y de los lineamientos técnicos disponibles para su implementación.  </t>
  </si>
  <si>
    <t xml:space="preserve">Se presenta un Informe distrital de implementación de la ETIS que da cuenta del desarrollo de sus componentes y los resultados del 2021 de acuerdo con las dinámicas de las 20 localidades y de los lineamientos técnicos disponibles para su implementación.  </t>
  </si>
  <si>
    <t>43. Organizar y poner en marcha con otros sectores del distrito manzanas del cuidado en el marco del Sistema Distrital deL Cuidado, tomando como infraestructura ancla ocho Centros de Desarrollo Comunitario de la SDIS</t>
  </si>
  <si>
    <t>En el marco de Sistema Distrital de Cuidado se realizará: 
1. Priorizar la atención a mujeres cuidadoras y personas sujetas de cuidado en los servicios a cargo de la SubGIl. 
2. Diversificar la oferta de cualificación y formación en los 8 CDC seleccionados como nodos de manzanas de cuidado.</t>
  </si>
  <si>
    <t>Informe semestral de transformación de servicios a cargo de la SUB GIL en el marco de la implementación del sistema Distrital de cuidado</t>
  </si>
  <si>
    <t>Dos (2) informes transformación de servicios a cargo de la SUB GIL en el marco de la implementación del sistema Distrital de cuidado</t>
  </si>
  <si>
    <t>Informes  de transformación de servicios a cargo de la Sub GIL elaborados</t>
  </si>
  <si>
    <t>No. de Informes de transformación de servicios a cargo de la Sub GIL elaborados/No. de Informes de transformación de servicios a cargo de la Sub GIL programados</t>
  </si>
  <si>
    <t>Informe parcial de transformación de servicios a cargo de la Sub GIL en el marco de la implementación del Sistema Distrital de Cuidado</t>
  </si>
  <si>
    <t>Informe final de transformación de servicios a cargo de la Sub GIL en el marco de la implementación del Sistema Distrital de Cuidado</t>
  </si>
  <si>
    <t xml:space="preserve">Se presenta un Informe que da cuenta de los avances en el proceso de transformación adelantado en los CDC que son ancla en las manzanas del cuidado, donde se evidencie la creación o transformación de los servicios y la oferta, así como los avances en los procesos de dotación, mejora y adecuación surtidos para tal fin </t>
  </si>
  <si>
    <t xml:space="preserve">Se presenta un Informe que da cuenta de los avances en el proceso de transformación adelantado en los CDC que son ancla en las manzanas del cuidado, donde se evidencia la creación o transformación de los servicios y la oferta, así como los avances en los procesos de dotación, mejora y adecuación surtidos para tal fin </t>
  </si>
  <si>
    <t>25. Implementar una estrategia de acompañamiento de hogares pobres en vulnerabilidad y riesgo social derivada de la pandemia del COVID 19, identificados poblacional, diferencial y geográficamente en los barrios con mayor pobreza evidente y oculta del Distrito</t>
  </si>
  <si>
    <t>2. Acompañar 22700 hogares pobres o en pobreza emergente.
3 Monitorear la movilidad social de 15000 hogares pobres o en pobreza emergente acompañados a través de la estrategia</t>
  </si>
  <si>
    <t xml:space="preserve">
Realizar informe de seguimiento al avance, logros y dificultades en el desarrollo de los contratos sociales familiares en los hogares en pobreza evidente
</t>
  </si>
  <si>
    <t>Informe semestral de seguimiento a los contratos sociales familiares acompañados</t>
  </si>
  <si>
    <t>Dos (2) informes semestrales de seguimiento de contratos sociales familiares acompañados</t>
  </si>
  <si>
    <t>Informes de seguimiento contratos sociales familiares elaborados</t>
  </si>
  <si>
    <t>N° de informes de seguimiento de contratos sociales familiares acompañados elaborados/N° de informes de seguimiento de contratos sociales familiares acompañados programados</t>
  </si>
  <si>
    <t>El cálculo corresponderá al número de informes de seguimiento de contratos sociales familiares de acuerdo con la programación</t>
  </si>
  <si>
    <t>Informe parcial de seguimiento contratos sociales familiares acompañados</t>
  </si>
  <si>
    <t>Informe final de seguimiento contratos sociales familiares acompañados</t>
  </si>
  <si>
    <t>Se presenta un Informe de seguimiento a los contratos sociales familiares de los hogares acompañados por el servicio Tropa Social a tu Hogar. 
Es de señalar que en el mes de julio de 2021 se solicitó por parte de la depedencia, el ajuste del nombre de este soporte por "Informe de seguimiento a los contratos sociales familiares"</t>
  </si>
  <si>
    <t>Se presenta un Informe de seguimiento a los contratos sociales familiares de los hogares acompañados por el servicio Tropa Social a tu Hogar. 
Es de señalar que en el mes de julio y luego en noviembre de 2021 se solicitó por parte de la dependencia, el ajuste del nombre de este soporte por "Informe de seguimiento a los contratos sociales familiares"</t>
  </si>
  <si>
    <t>34. Implementar (1) estrategia de innovacion social que permita la construcción de acciones transectoriales para aprender y responder a las necesidades emergentes de los territorios de Bogotá y de esta con la región</t>
  </si>
  <si>
    <t>3. Meta 3: Diseñar e implementar Una (1) estrategia de innovación social.</t>
  </si>
  <si>
    <t>Fortalecer técnica y financieramente 10 procesos de innovación social en los territorios de Bogotá Región.</t>
  </si>
  <si>
    <t>Informe semestral  de financiación y apalancamiento de procesos de innovación social</t>
  </si>
  <si>
    <t>Dos (2) informes  de financiación y apalancamiento de procesos de innovación social</t>
  </si>
  <si>
    <t>Informes  de financiación y apalancamiento de procesos de innovación social elaborados</t>
  </si>
  <si>
    <t>N° de informes  de financiación y apalancamiento de procesos de innovación social elaborados/N° de informes  de financiación y apalancamiento de procesos de innovación social programados</t>
  </si>
  <si>
    <t>El cálculo corresponderá al número de de informes  de financiación y apalancamiento de procesos de innovación social de acuerdo con la programación</t>
  </si>
  <si>
    <t>Informe parcial de financiación y apalancamiento de procesos de innovación social</t>
  </si>
  <si>
    <t>Informes de avance de implementación de la estrategia de innovación social</t>
  </si>
  <si>
    <t>Se presenta un Informe ejecutivo del avance de la estrategia de innovación social en el marco de la meta 3 del proyecto de inversión 7735 a cargo de la SUBGIL.
Es de señalar que el 30 de junio de 2021 mediante oficio I2021019186 se solicitó el ajuste del plan de acción del proyecto 7735, con el fin de garantizar no solo el cumplimiento de las metas, sino también, visibilizar la gestión que se realiza por parte del proyecto y de la depedencia, suprimiendo lo relacionado con apalancamiento y financiación de iniciativas.
En concordancia con lo anterior, en el mes de julio de 2021 se solicitó por parte de la dependencia, el ajuste del nombre de este soporte en el PAII  "Informes de financiación y apalancamiento de procesos de innovación social elaborados"  por "Informes de avance de implementación de la estrategia de innovación social",con el fin da mostrar el alcance completo de la estrategia de innovación social y armonizarlo con los ajustes realizados al plan de acción del proyecto en junio de 2021.</t>
  </si>
  <si>
    <t>Se presenta un Informe ejecutivo del avance de la estrategia de innovación social en el marco de la meta 3 del proyecto de inversión 7735 a cargo de la SUBGIL.
Es de señalar que el 30 de junio de 2021 mediante oficio I2021019186 se solicitó el ajuste del plan de acción del proyecto 7735, con el fin de garantizar no solo el cumplimiento de las metas, sino también, visibilizar la gestión que se realiza por parte del proyecto y de la depedencia, suprimiendo lo relacionado con apalancamiento y financiación de iniciativas.
En concordancia con lo anterior, en los meses de julio y noviembre de 2021 se solicitó por parte de la dependencia, el ajuste del nombre de este soporte en el PAII  "Informes de financiación y apalancamiento de procesos de innovación social elaborados"  por "Informes de avance de implementación de la estrategia de innovación social",con el fin da mostrar el alcance completo de la estrategia de innovación social y armonizarlo con los ajustes realizados al plan de acción del proyecto en junio de 2021.</t>
  </si>
  <si>
    <t>3. Transformar los servicios sociales de la SDIS con el fin de responder a los aspectos clave del Plan Distrital de Desarrollo como el Sistema Distrital de Cuidado, la Estrategia Territorial de Integración Social y el Ingreso Mínimo Garantizado.</t>
  </si>
  <si>
    <t>A través de la implementación de los dialogos socialesen las diferentes localidade, la ETIS, la Tropa Social y las manzanas del Sistema Distrital de Cuidado.</t>
  </si>
  <si>
    <t>16.000 personas de los sectores LGBTI sus familias y redes atendidas por 2 centros comunitarios actuales fortalecidos. 
2 nuevos centros comunitarios y procesos territoriales</t>
  </si>
  <si>
    <t>Seguimiento y evaluación del desempeño institucional</t>
  </si>
  <si>
    <t>Prestaciòn de Servicios Sociales para la Inclsuiòn Social</t>
  </si>
  <si>
    <t>01012- Otros Distrittos</t>
  </si>
  <si>
    <t>7756 - Compromiso Social por la Diversidad en Bogota</t>
  </si>
  <si>
    <t xml:space="preserve">Brindar atencion a 16.000 personas de los sectores LGBTI, sus familias y redes de apoyo desde los servicios sociales de la Subdirección para Asuntos LGBTI y la estrategia territorial integral social
</t>
  </si>
  <si>
    <t>Politica Pùblica LGBTI</t>
  </si>
  <si>
    <t xml:space="preserve">Sistematizar las acciones desarrolladas en los  servicios sociales de Subdirección para Asuntos LGBTI con sus modalidades de atención  </t>
  </si>
  <si>
    <t xml:space="preserve">Documento de sistematización de las acciones desarrolladas en los servicios sociales de la Subdirección para Asuntos LGBTI, con sus modalidades de atención </t>
  </si>
  <si>
    <t xml:space="preserve">Un (1) Documento de sistematización de las acciones desarrolladas en los servicios sociales de la Subdirección para Asuntos LGBTI,  con sus modalidades de atención </t>
  </si>
  <si>
    <t>Creciente</t>
  </si>
  <si>
    <t>porcentaje de avance en la sistematizaciòn de las acciones desarrolladas en los servicios sociales de la Subdirecciòn para Asuntos LGBTI, con sus modalidades de atenciòn</t>
  </si>
  <si>
    <t>Número de documentos</t>
  </si>
  <si>
    <t>Avances en el  documento de sistematizaciòn acuerdo con la programaciòn</t>
  </si>
  <si>
    <t>Avance del Documento</t>
  </si>
  <si>
    <t xml:space="preserve"> Documento de Sistematización</t>
  </si>
  <si>
    <t>Subdirección para Asuntos LGBTI</t>
  </si>
  <si>
    <t xml:space="preserve">Durante la ejecución del Plan de Desarrollo, la Secretaria Distrital de Integración Social atendió a 376 personas de los sectores sociales LGBTI, en lo transcurrido de la vigencia 2021. La identificación y caracterización de personas de los sectores LGBTI se realizó con el Procedimiento para la Orientación, Información y Referenciación (OIR) de motivos de consulta en los servicios sociales y demás necesidades identificadas en el proceso de abordaje territorial, lo que permitió activar rutas de atención a nivel intra e intersectorial para la respuesta efectiva y oportuna, aportando así a disminuir la vulnerabilidad de personas LGBTI en el Distrito.
El servicio psicosocial logró garantizar la oferta y atención a las personas de los sectores sociales LGBTI, sus familia y redes de apoyo a través de los Centros de atención Integral a la Diversidad Sexual y de Géneros Sebastián Romero y Zona Centro, y se este ejercicio también se garantiza desde la Unidad contra la Discriminación. 
Los procesos de atención psicosocial se enmarcan en una atención afirmativa, donde se reconoce y se valoran las libertades, autonomía, autorreconocimiento de las personas en sus construcciones identitarias. 
Cada proceso se asocia a planes de atención individual, familiar y/o grupal que permite relacionar acciones por cada sesión durante el proceso de acompañamiento y hacer un seguimiento en coherencia con las necesidades de los y las participantes.
Por otro lado, las situaciones de discriminación se abordan desde el servicio social Unidad Contra la Discriminación, donde se identifican situaciones asociadas a la vulneración de los derechos laborales, patrimoniales, exclusión de los núcleos familiares, barreras de acceso a servicios y violencias. </t>
  </si>
  <si>
    <t xml:space="preserve">Durante el período de reporte se registran los siguientes avances en la implementación de acciones desde los servicios sociales:
Durante el mes de junio se generaron procesos de articulación interinstitucional para el fortalecimiento de los procesos de atención psicosocial, en casos en los que se identificaron necesidades asociadas a violencias y discriminación en razón de sus diversidades sexuales e identitarias. 
Desde la modalidad de Atención Telefónica “Línea Diversa” se continúa con la prestación del servicio demostrando oportunidad en la respuesta institucional para atender solicitudes asociadas a situaciones de vulnerabilidad de las personas de los sectores LGBTI. En el ejercicio de atención desde la línea telefónica se identificaron necesidades con población migrante LGBTI en situación no regular, los cuales se referenciaron a organizaciones con cobertura para la atención con personas migrantes. 
Se realizó la referenciación de personas LGBTI en la Unidad Contra la Discriminación para el fortalecimiento de las atenciones psicosociales de manera interdisciplinaria, garantizando una atención integral que incluya una respuesta socio jurídica a las necesidades y la activación de las rutas de derechos. 
Se participó en el proceso de articulación con la Dirección de Diversidad Sexual de Secretaría Distrital de Planeación, la Secretaría Distrital de Educación y la Secretaría Distrital de la Mujer, con el objetivo de conformar una mesa articulada de seguimiento a casos de niños, niñas y adolescentes en procesos de exploración y autodeterminación de sus orientaciones sexuales e identidades de género diversas, sus familias y redes de apoyo. 
Se realizó articulación con el Equipo Distrital de Cuidado con el objetivo de fortalecer metodológicamente los espacios psicoeducativos con población “Trans” en la localidad de Los Mártires.  
Se mantienen las jornadas móviles psicosociales desde el servicio social del Centro de Atención Integral a la Diversidad Sexual y de Géneros Zona Centro. Las jornadas tienen como objetivo la socialización de la oferta de los servicios en contexto de actividades sexuales pagadas, lugares de homosocialización, actividades económicas formales e informales, ferias de servicios y demás lugares de encuentro para las personas de los sectores sociales LGBTI, sus familias y redes de apoyo.
Se avanzó en el seguimiento al proceso de pasantías con universidades aliadas que hacen presencia en las unidades operativas. Participan pasantes del área de psicología y trabajo social con sus respectivos planes de acción para el fortalecimiento de la respuesta del servicio social. En total la subdirección para Asuntos LGBTI integro 12 estudiantes de pasantías de la Universidad Nacional de Colombia, Universidad Manuela Beltrán, Universidad Monserrate y Universidad Minuto de Dios.
Desde el Centro de Atención a la Diversidad Sexual y de Géneros Sebastián Romero se realizó articulación con la ACJ – Asociación Cristiana de Jóvenes –, proyecto Hogar Amanecer, con el objetivo de fortalecer los procesos de atención con personas de los sectores sociales LGBTI en situación de vulnerabilidad asociada a riesgo de comercialización sexual, así como inclusión socio laboral, programas de formación socio académica y desarrollo comunitario en contexto de actividades sexuales pagadas. 
Se realizó articulación con la organización Red Somos para gestionar apoyos tangibles como canastas alimentarias y auxilios económicos, proceso de asesoría jurídica en regularización de migrantes, capacitación continua en VIH, rutas y derechos, y ejercicios de referenciación y contra referenciación. 
Se realizó articulación con la Fundación Fundar, quienes trabajan en la rehabilitación de personas con consumos problemáticos de sustancias psicoactivas. La articulación tiene como propósito realizar procesos formativos frente al enfoque diferencial por orientaciones sexuales e identidades de género diversa con su equipo de atención y desde la experiencia de la fundación se capacitará al equipo de atención Subdirección para Asuntos LGBTI.  
Se gestionó la articulación con el Centro de Estimulación, Nivelación y Desarrollo – CEDESNID, es un proyecto que aborda la atención a personas con discapacidad. La articulación se focaliza en capacitar a los equipos de atención en temas de enfoque diferencial por orientaciones sexuales e identidades de género diversa y así mismo desde su servicio de atención se oferta espacio de capacitación con el equipo de la Subdirección para Asuntos LGBTI. 
Se avanzó en la articulación con la Fundación PROCREAR para la referenciación y contra referenciación de personas de los sectores sociales LGBTI en situación de habitabilidad en calle. Así mismo, con el fin de dar respuesta a la necesidad de implementar la estrategia de Centros de Escucha en las redes de apoyo y afecto, se desarrollarán capacitaciones al equipo de profesionales de la Subdirección para Asuntos LGBTI.
Se da continuidad a la implementación de los servicios de Redes Diversas de Aprendizaje, y Acciones Colectivas para el Bienestar Social, con acciones que permiten el fortalecimiento de habilidades y capacidades de personas de los sectores sociales LGBTI
Se inició con los espacios de fortalecimiento psicosocial a través de dos grupos, Psicología a la Carta y K-Tarsis, con el objetivo de abordar diferentes temas del interés y necesidad de los y las participantes, con metodologías participativas, lúdicas y reflexivas. Se resalta la participación y el interés de la población en los temas abordados. 
Se continúa implementando el Método de Educación Flexible para adultos, en articulación con la Secretaría Distrital de Educación.
De igual forma se socializó el avance en la implementación de las Estrategias Educativas Flexibles en el CAIDS-G Zona Centro, pues para la atención de los estudiantes en el marco de la crisis social y sanitaria producto de la pandemia, tenemos una estrategia que consiste en aprovechar todos los recursos, herramientas tecnológicas y conectividad a internet para adelantar un proceso educativo de acuerdo con los lineamientos de la Secretaría de Educación del Distrito y de su estrategia “Aprende en Casa”.
Se realizó el taller de medios audiovisuales (fotografía, video maquillaje y diseño de vestuario) dirigido a personas de los sectores sociales LGBTI en articulación con IDARTES.
El equipo del CAIDSG Zona Centro y su equipo psicosocial, realizó acciones complementarias desde la modalidad presencial, con el propósito y compromiso de fortalecer las habilidades blandas y habilidades para vida de las personas de los sectores sociales LGBTI, flexibilizando los horarios de atención para ampliar la cobertura. 
Se continúa con los procesos de articulación con Humanity and Inclusión y Acción contra el Hambre para la respuesta de atención psicosocial con personas de los sectores sociales LGBTI migrantes. Este proceso se adelanta en el CAIDSG Zona Centro. 
Se participó en acciones de articulación con la Dirección de Diversidad Sexual en el proyecto MONOCUCO. Se desarrolló un conversatorio en el marco del mes de la familia que abordo las experiencias de vida trans a nivel familiar y la importancia del acompañamiento de las redes familiares de manera sensible, comprometida y con apertura hacia la el bienestar emocional y relacional de las personas con identidades de vida trans.
Se realizó articulación con el INPEC, con el objetivo de fortalecer los procesos de atención a personas de los sectores sociales LGBTI privadas de la libertad en la ciudad de Bogotá. Este fortalecimiento parte de reconocer la necesidad de retroalimentar técnicamente los programas de atención a la diversidad sexual y de géneros en contexto de cárcel.
Se realizó articulación con los Centros Forjar, para adelantar proceso de sensibilización y ampliación de capacidades técnicas psicosociales para la atención de personas de los sectores LGBTI, sus familias y redes de apoyo. Este proceso se realizó con el equipo de atención del Centro Forjar de Rafael Uribe Uribe. 
Se realizó articulación con la Fundación Niños de los Andes, operador del Instituto Colombiano de Bienestar Familiar, con el objetivo de fortalecer al equipo de atención en el enfoque diferencial por orientaciones sexuales e identidades de género diversas en el marco del acompañamiento a niños, niñas, adolescentes, sus familias y redes de apoyo.
</t>
  </si>
  <si>
    <t xml:space="preserve">Durante el presente período se reportan los siguientes avances:
Procesos de articulación interinstitucionales 
/. Se articularon acciones con dos universidades el objetivo de generar espacios de capacitación a los docentes y estudiantes.  Universidad iberoamericana y en la Universidad mayor de Cundinamarca con estudiantes y egresados de trabajo social. 
/. Participación en acciones de articulación con la Dirección de Diversidad Sexual de Secretaría Distrital de Planeación, en la cual participa Secretaría Distrital de Educación y secretaría Distrital de la Mujer. El objetivo es la conformación de una mesa de articulada de seguimiento a casos de niños, niñas y adolescentes en procesos de exploración y autodeterminación de sus orientaciones sexuales e identidades de género diversas, sus familias y redes de apoyo.
/. Procesos de atención de la Línea Diversa: Durante el mes de septiembre el servicio de la Línea Diversa reportó un número significativo de atenciones psicosociales que dieron cuenta de la oportunidad de respuesta de la Línea a nivel de ciudad y de las situaciones de vulnerabilidad de las personas de los sectores LGBTI. En total de 58 atenciones reportadas en la matriz de seguimiento de la Línea Diversa. 
/. Se diseña un conversatorio en el marco del mes distrital de la salud mental, como parte de una acción asociada a la estrategia de salud mental de la Secretaría Distrital de Integración Social. Este conversatorio se desarrollará en el mes de octubre en el CAIDSG Zona Centro. 
/. Se avanza en la articulación para la atención psicosocial con población migrante LGBTI en situación no regular, los cuales se referenciaron a organizaciones con cobertura para la atención con personas migrantes con Humanity &amp; Inclusion – CIAM- Acción contra el Hambre.  
Avances de Meta:  acciones adelantadas para el cumplimiento de la meta que se están desarrollado en coherencia con las actividades y tareas programadas o que emergen en la ejecución de la meta.  Ej.: avances en articulaciones, avances en las construcciones de lineamientos, avance en la construcción de una obra.
Procesos de articulación intra, inter y transectorial para la respuesta efectiva. 
/. Articulación con Secretaría Distrital de Educación para la activación de procesos de atención con niños, niñas y adolescentes donde se identifican situaciones de vulneración. Estos procesos se enmarcan en la atención a familias y redes de apoyo y afecto para garantizar un abordaje familiar en tanto son menores de edad. 
/. Articulación con Secretaría Distrital de Gobierno con el objetivo de acompañar la atención a participantes que hacen parte de los procesos de Casa Refugio. 
/. Articulación con la estrategia territorial, Tropa Social con el objetivo de fortalecer con los equipos el abordaje a personas de los sectores LGBTI en el marco de la caracterización de población e identificación de necesidades. 
Desarrollo y fortalecimiento de capacidades ciudadanas y ocupacionales:
/. Se realiza el diseño y consolidación de temáticas y metodologías que hacen parte del proceso de transferencias monetarias. Las temáticas se integraron de acuerdo a las necesidades de la población y en el marco de la misionalidad de los servicios sociales de la Subdirección para Asuntos LGBTI. 
/. Se fortalecen los procesos psicosociales de tipo grupal y colectivo, Psicología a la carta y k-tarsis, con el objetivo de abordar diferentes temas del interés y necesidad de los y las participantes, con metodologías participativas, lúdicas y reflexivas. Se resalta la participación y el interés de la población en los temas abordados. Durante el mes de septiembre se realizaron tres espacios enfocados al desarrollo de capacidades psicosociales integrando el cuerpo a través del baile y actividades donde se integraron técnicas artísticas, posibilitando el fortalecimiento de los procesos colectivos para el bienestar psicosocial. 
</t>
  </si>
  <si>
    <t xml:space="preserve">Durante la vigencia 2021 se realizaron las siguientes gestiones:
La Subdirección para Asuntos LGBTI amplía su oferta con la creación de nuevos servicios sociales y la transformación de los existentes como respuesta a las nuevas necesidades identificadas en el marco de la Pandemia por COVID-19, a través de la prestación de los servicios sociales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Es así que para el corte del mes de diciembre se reportan 1.043 personas LGBTI, y durante el periodo acumulado de enero a diciembre se reportan 2.983, representadas en el 100% de ejecución, desde la implementación de procesos de atención de personas de los sectores sociales LGBTI, a través de la prestación de servicios social y la implementación de la Estrategia Territorial Integral Social- ETIS. 
*Formalización y parametrización de la modalidad de Atención Telefónica “Línea Diversa”, demostrando capacidad y oportunidad de respuesta institucional para atender solicitudes y necesidades de las personas de los sectores LGBTI.
*Formalización y parametrización de la modalidad de Atención Bonos Multicolor, beneficio que aporta a la atención integral en el marco de las atenciones psicosociales en las unidades operativas de la Subdirección para Asuntos LGBTI.
*Concertación de los Planes de Atención Individual, Familiar y/o Grupal, los que permitieron relacionar acciones por cada sesión durante el proceso de acompañamiento y hacer un seguimiento en coherencia con las necesidades de los y las participantes. 
*Articulación con otros proyectos del distrito para garantizar la respuesta efectiva en el marco de la atención integral, referenciando a los y las participantes a la Secretaría Distrital de Gobierno, a través del servicio de Casa Refugio y al servicio de “Respuesta Social” en la modalidad de atención de “Emergencia Social” de la Secretaría Distrital de Integración Social. 
</t>
  </si>
  <si>
    <t>Sistematizar las acciones de territorialización de la Política Pública LGBTI</t>
  </si>
  <si>
    <t>Documento de sistematización de las acciones de territorialización de la Política Pública LGBTI</t>
  </si>
  <si>
    <t>Un (1) Documento de sistematización de las acciones de territorialización de la Política Pública LGBTI</t>
  </si>
  <si>
    <t>porcentaje de avance en la sistematizaciòn de las acciones de las acciones de territorialización de la Política Pública LGBTI</t>
  </si>
  <si>
    <t>La Subdirección para Asuntos LGBTI territorializa la Política Pública LGBTI a partir de los lineamientos técnicos de la  Estrategia Territorial Integral Social adopatada por la entidad. A continuación se relacionan los principales logros de gestión:
En la localidad de Rafael Uribe Uribe realizó la reunión de la Mesa LGBTI interinstitucional, espacio que permite avanzar en el plan de diagnostico local con el fin de dar un panorama local en medio de la emergencia generada por el virus del COVID-19. Por otra parte, durante este periodo, en la localidad de Usaquén se logró la realización de la Red de Afecto LGBTI, mediante una acción presencial, que constituyó en visitar el Museo LGBTI, donde se reconoció la historia del movimiento tanto a nivel mundial como nacional. En la localidad de Ciudad Bolívar se realizó el alistamiento al proceso de Huerta Urbana de la Red de Afecto LGBTI en articulación con la Sub Red Sur y se realizó seguimiento a compromisos establecidos en reunión movimiento social e instituciones para desarrollar la sensibilización de 23 personas (operarios de malla vial) de la localidad. En la localidad de Kennedy se logra la articulación con la referente LGBTI de la Secretaría Distrital de Ambiente, en la que se realizó la acción interinstitucional en el marco del día de la tierra y el del árbol, siendo una fecha importante en el calendario ambiental, acompañado de un taller de educación ambiental acerca de la importancia de las huertas y los ecosistemas. También se concertó en la agenda de la jornada una acción de reflexión sobre el sistema de cuidado relacionado con la seguridad alimentaria, lo cual iría en sintonía a la misionalidad de la Secretaría Distrital de Integración Social. En la localidad de Santa Fe se realizó un proceso de sensibilización con el talento humano, guardas de seguridad y de servicios generales de la entidad,  con el objetivo de aportar a la transformación de imaginarios acerca de las personas de los sectores sociales LGBTI en clave de la atención. En el mes de marzo, se articuló una jornada con el Programa Mundial de Alimentos de la Unidad de Protección Social, específicamente con el proyecto “fortalecimiento de capacidades desde la Unidad de Protección Social,” que tiene como objetivo “Identificar, documentar y analizarlas medidas extraordinarias adoptadas por tres sistemas subnacionales (Bogotá, Cali, Pasto) de Protección Social para enfrentar la pandemia, con el fin de generar recomendaciones y formular una estrategia de trabajo con el gobierno nacional/local para fortalecer su capacidad de respuesta frente a futuros choques.</t>
  </si>
  <si>
    <t>Durante el período de reporte se registra como principal logro la elaboración concertada del Plan de Acción  de Política Pública para la garantía plena de los derechos de las personas lesbianas, gay, bisexuales, transgeneristas e intersexuales- LGBTI – y sobre identidades de género y orientaciones sexuales en el Distrito Capital.
Para ello, fue necesario realizar varias gestiones y actividades, las que se relacionan a continuación:
Se realizó la presentación de la cartilla de Prevención de Violencia a Personas LGBTI, documento cuyo tema central gira en torno a la prevención de violencias, que enmarca enfoque diferencial por identidades de género y orientaciones sexuales diversas. Este documento se construye como elemento para la atención de personas de los sectores sociales LGBTI, teniendo en cuenta la orientación sexual e identidad de género diversa.</t>
  </si>
  <si>
    <t xml:space="preserve">Se relacionan las actividades adelantadas por el equipo territorial durante el período de reporte, conforme a los componentes de la Estrategia Territorial Integral Social (ETIS) y que son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En este sentido, se relacionan algunas de las actividades que han permitido avanzar en esa construcción de agendas: 
-	Se realizó el primer Consejo Local de Política Social (CLOPS) asociado a la Política Pública LGBTI de localidad de Bosa.
-	Se realizaron los Consejos Locales de Política Social (CLOPS): el de la Política Pública LGBTI y el de la Política Pública de Mujer y Equidad de Género.
-	Se realizó Consejo Local de Política Social (CLOPS) asociado a la Política Pública LGBTI en la localidad de San Cristóbal.
-	En la localidad de Barrios Unidos se elaboró un cuestionario, bajo los componentes de la Política Pública de Mujer y Equidad de Género, para identificar las necesidades de las mujeres lesbianas, bisexuales y transgeneristas, específicamente las personas que se encuentran ubicadas en el barrio Siete de Agosto y que realizan actividades sexuales pagadas. 
-	Se elaboró e implementó un instrumento de recolección de información para sistematizar las expectativas y necesidades sobre la nueva unidad operativa que operará en la zona sur de la ciudad. 
-	En la localidad de Kennedy se avanzó en el reconocimiento de las y los diversos actores-as LGBTI que convergen en el territorio y se establecen los roles que cumplen en las dinámicas de la comunidad. Lo anterior, con el propósito de aportar a la lectura de realidades del territorio.
-	En la localidad de Kennedy se avanzó en la identificación de las particularidades espaciales para la actualización de la georreferenciación y la cartografía social, con el propósito de ubicar las organizaciones sociales y líderes-as, Capacidades y Potencialidades del Territorio, Conflictos Sociales, Necesidades, Grupos Poblacionales y Sujetos de Atención Diferencial.
-	Se participó en la sesión ordinaria de la Unidad de Apoyo Técnico para la preparación del CLOPS LGBTI de la localidad de San Cristóbal, donde se trabajó la metodología de cartografía social como insumo de información para la lectura integral de realidades de la localidad.
-	Se avanzó en la construcción del documento técnico de “Escuelas Sociales Locales” de la localidad de San Cristóbal. Ejercicio que convoca diferentes actores institucionales que hacen presencia en la localidad para generar procesos de referenciación y respuesta efectiva.
-	Se realizaron recorridos semanales en la localidad de los Mártires, para identificar y referenciar a las personas de los sectores sociales LGBTI en habitabilidad en calle.
-	Se avanzó en la lectura de realidades de las localidades de Chapinero, Barrios Unidos y Ciudad Bolivar.
Respuestas integradoras transectoriales – Tropa Social
En el marco de la implementación de la Estrategia Territorial Integral Social (ETIS) se concertaron planes de trabajo en las Mesas Intersectoriales que lidera la Subdirección para Asuntos LGBTI a nivel local, actividades que buscan responder a las necesidades identificadas de las personas de los sectores sociales LGBTI de manera integral mediante acciones inter y transectoriales en los diferentes territorios de la ciudad. 
-	En la localidad de Chapinero se articuló con la Universidad Santo Tomas para la realización del taller sobre autocuidado para personas de los sectores sociales LGBTI. 
-	Se contó con la disposición del Museo Stonewall para realizar una visita guiada a la red de afecto LGBTI de la localidad de Santa Fe. También se realizó en este espacio la sensibilización frente a la prevención del consumo de Sustancias Psicoactivas. 
-	Se realizó articulación con la Secretaría de Desarrollo Económico para la realización del proceso formativo de aprendizajes específicos en estética y belleza, haciendo énfasis en peluquería beneficiando a personas Transgénero. 
-	Se articuló con la Casa de Igualdad de Oportunidades de la Secretaría Distrital de la Mujer y la Sub red norte de la Secretaría Distrital de Salud, para la Feria de Servicios y oferta institucional realizada en el centro comercial Diver Plaza.
-	En la localidad de Suba se articuló  con la academia de Belleza Panamericana para capacitar a las personas participantes de la Red de afecto y apoyo de esta localidad en temas de cepillado y peinados.
-	Se generó un proceso de articulación con las entidades: Secretaría Distrital de Salud, Secretaría Distrital de la Mujer, Secretaría Distrital de Movilidad y la Alcaldía Local de Rafael Uribe Uribe para la realización de la feria de servicios sociales, tales como: toma de pruebas rápidas de VIH y Sífilis, vacunación a mascotas y orientación a mujeres a los servicios de la Casa de Igualdad de Oportunidades para las Mujeres.
-	Se realizó el taller sobre nuevas masculinidades en la Mesa de Masculinidades de la localidad de Chapinero.
-	En la localidad de San Cristóbal se realizó acompañamiento a la organización social Herederos, frente al ejercicio del derecho al acceso a la justicia, a través del servicio social Unidad Contra la Discriminación. 
-	Se realizó la Jornada Comunitaria en la localidad de Tunjuelito para la identificación y atención de necesidades, para ello se generó un proceso de articulación con el equipo de la Dirección Territorial, específicamente con la unidad móvil de la Tropa Social de la entidad, el Instituto para la Economía Social –IPES y la Secretaría Distrital de Salud con tomas de pruebas COVID-19.
-	En la localidad de Rafael Uribe Uribe se realizó la jornada de autocuidado para ciudadanos-as LGBTI en habitabilidad de calle, con procesos de atención en salud y con información sobre prevención de enfermedades transmisibles.
-	En la localidad de Kennedy se realizó jornada de servicios en articulación con la Alcaldía local de Kennedy, Secretaría Distrital de Seguridad, Convivencia y Justicia, y con la Gerencia de Mujer y Género del Instituto de Participación y Acción Comunal –IDPAC.
-	Se realizó articulación con la Universidad Los Libertadores para el acompañamiento en casos de personas de los sectores LGBTI que requieren representatividad para procesos jurídicos.
-	Se realizaron diferentes ferias de servicios institucionales en las localidades de: Kennedy, Los Mártires, Puente Aranda y Tunjuelito con la participaron emprendimientos locales, la gerencia de mujer y género del IDPAC, las Alcaldías Locales, el Instituto Distrital de Recreación y Deporte (IDRD) y la participación de diferentes servicios presentes en las Subdirecciones Locales de la SDIS.
-	Se realizó la Red de cuidado y de afecto de la localidad de Los mártires con la actividad “Yoga para el Alma”.
-	En la localidad de Santa Fé se realizó el proyecto fotográfico con mujeres transgénero adultas de la red de apoyo y afecto, el objetivo principal es crear, exhibir y publicar fotografías que representen experiencias de mujeres transfemeninas adultas mayores, exposición que se presentará en el Museo de Arte Moderno de Bogotá (MAMBO).
-	En la localidad de Suba se realizó la jornada de integración con la red de apoyo y afecto, en articulación con el IDRD y la Alcaldía Local de Suba, realizando la actividad de salud mental y salud deportiva para las personas de los sectores LGBTI, en el parque la Gaitana.
Acompañamiento a hogares en pobreza con énfasis en hogares con jefatura femenina
-	Se realizó entrega de 1.164 Bonos Canjeables por Alimentos a personas de los sectores sociales LGBTI en situación de emergencia social y vulnerabilidad económica. Esto fue posible gracias al traslado presupuestal realizado por la Subdirección para Asuntos LGBTI a la Dirección de Nutrición y Abastecimiento y las gestiones de identificación, referenciación y cargue de información del equipo territorial y administrativo de nivel central Subdirección para Asuntos LGBTI para entregar el beneficio de Bonos LGBTI a través del Servicio Social de Respuesta Social de la Dirección Territorial. 
-	En las localidades de Teusaquillo y Barrios Unidos se realizaron entregas de ayudas humanitarias a personas de los sectores sociales LGBTI en situación de vulnerabilidad.
-	En el ejercicio de territorialización de Política Pública LGBTI se han identificado personas y familias en situación de vulnerabilidad, a las que se ha caracterizado con alertas de emergencia social y se han establecido las rutas de respuestas transectoriales. 
-	En las localidades de los Mártires y Chapinero se realizaron entrega de mercados a población LGBTI en situación de vulnerabilidad y pobreza oculta, con el acompañamiento del Equipo de Tropa Social. 
-	Se realizan dos (2) jornadas de entrega de paquetes alimentarios a personas de los sectores sociales LGBTI, gestionados a través de la Subdirección local de Kennedy, entre las personas beneficiadas se encontraron migrantes con estatus migratorio irregular. 
Fortalecimiento a procesos territoriales y participación incidente 
-	En la localidad de Engativá se participó en la Mesa de Jóvenes LGBTIQ+ en el marco del proceso de fortalecimiento y ampliación de capacidades
-	En la localidad de San Cristóbal se participó de manera activa en el CLOPS de la Política Pública de Mujer y Género, apoyando la jornada con piezas comunicativas asociadas a la prevención de violencias de mujeres Lesbianas Bisexuales y Transgeneristas.
-	Se realizó sensibilización sobre el enfoque diferencial por orientaciones sexuales e identidades de género diversas en el Colegio La Floresta de la localidad de Kennedy. 
-	En la localidad de Barrios Unidos se realizó la Toma Cultural Diversa organizada desde la Mesa Diversamente Unidos en articulación con la Dirección de Diversidad Sexual de la Secretaría Distrital de Planeación 
-	En la localidad de Fontibón se realizó la Mesa Interinstitucional Local para la planeación del evento “La bici recorrida” dirigida a las mujeres de la localidad para la identificación de espacios seguros y protectores en la localidad. 
-	En la localidad de Kennedy se realizó el Foro: Como se vive la identidad de género y sexual en los territorios, transmitido por el Facebook Live de la Secretaría Distrital de Integración Social.
-	Se acompañó la actividad de sanación ancestral  promovida por la Red de Apoyo y Afecto LGBTI de la localidad de la Candelaria.
-	En la localidad de Ciudad Bolívar se realizó acompañamiento al evento celebración del Orgullo LGBTI, promovido por la organización social  Casa de Reinas Santana, en articulación con Cable Móvil y Fundación Corazón Diverso.
-	Se realizó acompañamiento al evento “Lesbiconspirando” en la localidad de Barrios Unidos. Actividad que hace parte de la respuesta efectiva de los procesos de referenciación intersectorial.
-	Se realizó acompañamiento a la Red Comunitaria Trans en la movilización “Yo Marcho Trans. Actividad que hace parte de la respuesta efectiva de los procesos de referenciación intersectorial.
-	En la localidad de Usaquén se realizó la Minga interinstitucional LGBTI con el propósito de fortalecer procesos comunitarios priorizados en esa localidad. 
-	En la localidad de Suba se realizó articulación con la Fundación Zafir para realizar talleres de transformación de imaginarios negativos hacia personas de los sectores sociales LGBTI.
-	En la localidad de Puente Aranda, se realizó el encuentro deportivo de futbol de salón entre el grupo de Mujeres Diversas y Populares de mujeres LBT.
-	En la localidad de Kennedy se realizó el Seminario de Masajes Relajantes, gestión adelantada con la empresa SPA Mida y en articulación con el Centro de Desarrollo Comunitario de Timiza.
-	En localidad de Rafael Uribe Uribe se realizó el evento “Un placer conocerme”, en el marco de la celebración del día del orgasmo femenino, el que tuvo por objetivo desmontar estereotipos acerca de la sexualidad femenina, con un diálogo entre mujeres, que por medio de sus anécdotas, permitió un  espacio de confianza para abordar temas relacionados con el autocuidado, el valor y lo que implica transformar imaginarios acerca de la sexualidad.
-	Desde la red de afecto y apoyo de la localidad de Tunjuelito, y en articulación con la Organización Social Arcoíris Comunidad Sorda, se realizó la grabación del Glosario en Señas LGBTI y se realizó el Cine-foro: Dorien y Cartografía Corporal.
-	En la localidad de Bosa con la organización social Canitas por la Diversidad se formularon iniciativas locales y se grabó un video clip comercial, con el fin de visibilizar sus acciones territoriales.
-	En la localidad de Ciudad Bolivar se abordó el tema de prevención de Violencias intrafamiliares en el marco de la red de apoyo y afecto. Así mismo, se planeó con las y los participantes las estrategias para el  mantenimiento a la Huerta Arcoíris.
-	En la localidad de Engativá se realizó conmemoración del mes del envejecimiento, con un  conversatorio intergeneracional que integró a nuestras/os adultas/os mayores transgeneristas. Esta actividad responde a los procesos de articulación y participación activa en el Consejo Local de Vejez y Envejecimiento- COLEV.
-	En la localidad de Usaquén, se realizaron articulaciones con la mesa de jóvenes y estudiantes LGBTI y la Alcaldía Local de Usaquén para participar en la sesión de Gobierno al Barrio del mes de agosto, en donde se hace una presentación artística por el grupo de Brackdance Estilogia para la apropiación del espacio público por parte de las personas de sectores LGBTI. 
-	En la localidad  de Antonio Nariño,  Se realizó acompañamiento a líderes-as del Consejo LGBTI d para elaborar su propuesta de plan de acción de este espacio. Se programaron actividades como: la instauración de un cine foro mensual temático LGBTI y una salida guiada y de integración en articulación con la Alcaldía Municipal de Sopó y el Instituto Distrital de Turismo (IDT).
Innovación social en la Bogotá-Región. 
-	Desde el proceso de territorialización de la Política Pública LGBTI se han realizado varias actividades que le aportan a la implementación de la Estrategia de Innovación para el desarrollo Territorial – INNOVATE, con la identificación y promoción de iniciativas y procesos de innovación social, comprendiéndolos como un instrumento de política pública, que reconoce las capacidades de las comunidades organizadas y que a través de proceso creativos, desarrollan y generan repuestas novedosas a problemáticas sociales, con una perspectiva de ciudad –región.
-	En la localidad de Usme se generó el espacio de visibilización y participación de Mujeres LBT, quienes hicieron recomendaciones sobre los planes de acción para los nuevos presupuestos participativos. 
-	En la localidad de Sumapaz, específicamente en la Vereda la Unión, se realizó la primera intervención de Diversidad en la Feria de Servicios Institucionales y el desarrollo del Cine Foro sobre las diferencias como potencializadores culturales. Para el mes de agosto en esta localidad se realizó la Mesa de Grafiti convocada por IDARTES y se realizó el evento “Colores en el Cielo”, iniciativa que busca activar la red de apoyo y afecto de las personas LGBTI que habitan esta localidad.
-	En la localidad de Suba se realizó articulación con la Alcaldía Local para  acompañar a las organizaciones de Base Comunitaria Jeda y la Huerta Angelita.
-	En las localidades de Usme y Sumapaz, específicamente en la vereda Betania  se realizaron acciones para propiciar el diálogo para el fortalecimiento de procesos locales en el marco  de la Mesa Local de Grafiti para la toma cultural Inter local. 
Procesos de sensibilización para el cambio de comportamientos culturales
-	Se adelantaron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A continuación, se relacionan las principales actividades que aportan a la transformación de imaginarios y prácticas culturales desde lo local: 
-	Se realizó un proceso de sensibilización a los funcionarios del ICBF zonal de la localidad de Bosa para la transformación de imaginarios sociales y el mejoramiento de los procesos de atención con enfoque diferencial. 
-	Se realizó un taller sobre transformación de imaginarios negativos sobre la diversidad sexual y de géneros, dirigido a los y las ediles de la Localidad de Suba. 
-	Se participó en un programa radial sobre el tema de derechos de las personas de los sectores sociales LGBTI en los planteles educativos. 
-	En la localidad de Barrios Unidos, en el espacio de participación del COLIA, se realizó taller de sensibilización a funcionarios-as con el fin de incorporar el enfoque diferencial en relación a orientaciones sexuales e identidades de género.
-	En la localidad de Ciudad Bolívar se continúa con el proceso de sensibilización sobre orientaciones sexuales e identidades de género con el personal de la Alcaldía Local
-	En la localidad de Engativá se participó en la sesión de la Junta de Acción Local (JAL), para realizar capacitación de sistema sexo/género y la oferta de servicios sociales desde el proyecto 7756 Compromiso Social por la Diversidad.
-	Se realizó taller sobre disidencias sexuales y de género dirigido a algunos estudiantes y docentes de la Universidad Cooperativa de Colombia Sede Bogotá.  
</t>
  </si>
  <si>
    <t xml:space="preserve">A continuación, se relacionan los avances desde las actividades adelantadas por el equipo territorial, conforme a los componentes de la Estrategia Territorial Integral Social (ETIS) y que son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Respuestas integradoras transectoriales – Tropa Social
En el marco de la implementación de la Estrategia Territorial Integral Social (ETIS) se concertaron planes de trabajo en las Mesas Intersectoriales que lidera la Subdirección para Asuntos LGBTI a nivel local, actividades que buscan responder a las necesidades identificadas de las personas de los sectores sociales LGBTI de manera integral mediante acciones inter y transectoriales en los diferentes territorios de la ciudad. 
Acompañamiento a hogares en pobreza con énfasis en hogares con jefatura femenina
Gestiones realizadas con el sector público y privado para la respuesta efectiva a la población que se encuentra en emergencia social y económica, las que permitieron entregar Bonos Canjeables por Alimentos y Bonos Multicolor a 1.164 y 149 personas de los sectores sociales LGBTI, respetivamente. Entregas de ayudas humanitarias, de mercados y paquetes alimentarios. 
Fortalecimiento a procesos territoriales y participación incidente 
Fortalecimiento de espacios de participación ciudadana, en las Mesas Locales LGBTI, en los Consejos Locales de Política Pública Social CLOPS, con acciones de sensibilización y prevención de violencias, con Foros y conversatorios, con eventos, marchas y festivales que promueven la inclusión social. 
       Innovación social en la Bogotá-Región. 
Desde el proceso de territorialización de la Política Pública LGBTI se realizaron varias actividades que le aportan a la implementación de la Estrategia de Innovación para el desarrollo Territorial – INNOVATE, con la identificación y promoción de iniciativas y procesos de innovación social, comprendiéndolos como un instrumento de política pública, que reconoce las capacidades de las comunidades organizadas y que a través de proceso creativos, desarrollan y generan repuestas novedosas a problemáticas sociales, con una perspectiva de ciudad –región.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t>
  </si>
  <si>
    <t xml:space="preserve">41
</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</si>
  <si>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</si>
  <si>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Implementar los planes de acción de las políticas públicas del distrito</t>
  </si>
  <si>
    <t xml:space="preserve">Implementación de las herramientas de Política Social tanto la ETIS como la tropa social.
</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</si>
  <si>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</si>
  <si>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Planeación Institucional 
seguimiento y evaluación del desempeño institucional</t>
  </si>
  <si>
    <t>Inversión y funcionamiento</t>
  </si>
  <si>
    <t xml:space="preserve">Todos los proyectos de inversión de la Dirección Poblacional  </t>
  </si>
  <si>
    <t>todas las metas relacionadas con los proyectos de inversión de la Dirección Poblacional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</si>
  <si>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2010</t>
  </si>
  <si>
    <t>Liderar la implementación y seguimiento de las políticas públicas poblacionales competencia de la SDIS</t>
  </si>
  <si>
    <t xml:space="preserve"> - Actas de los espacios de política liderados por la SDIS
</t>
  </si>
  <si>
    <t xml:space="preserve">Realizar el 100% de las actas de los espacios de PPS liderados por la SDIS
</t>
  </si>
  <si>
    <t xml:space="preserve">Porcentaje de avance de las actas de los espacios de PPS liderados por la SDIS
</t>
  </si>
  <si>
    <t xml:space="preserve"> No. Actas elaboradas/No. espacios liderados  en el periodo* 100
</t>
  </si>
  <si>
    <t>soportes que evidencian la participación de la secretaria en los espacios de las politicas públicas sociales donde se reflejen los avances, compromisos y acuerdos relacionados con la implementación de las PPS a cargo de la SDIS en cada trimestre reportado</t>
  </si>
  <si>
    <t xml:space="preserve">Actas de los espacios de PPS liderados por la SDIS
</t>
  </si>
  <si>
    <t xml:space="preserve">Actas de los espacios de PPS liderados por la SDIS
</t>
  </si>
  <si>
    <t>Subdirección para la Infancia</t>
  </si>
  <si>
    <t xml:space="preserve">La Secretaría Distrital de Integración Social - SDIS, en cumplimiento de su misionalidad, es la entidad rectora de las políticas públicas poblacionales, por tanto, tiene la rectoría de la Política Pública de Infancia y Adolescencia - PPIA en cabeza de la Subdirección para la Infancia con la responsabilidad de liderar su desarrollo. Para la implementación y seguimiento a la PPIA se cuenta con una instancia de coordinación intersectorial que es el Comité Operativo Distrital de Infancia y Adolescencia – CODIA, reglamentado mediante la Resolución 0881 del 27 de mayo de 2020, el cual sesiona de manera bimestral, que cuenta con un espacio de articulación y gestión denominado Nodo Coordinador CODIA que sesiona mensualmente al igual que los Comités Locales de Infancia y Adolescencia – COLIAS.
Durante el primer trimestre se consolidó la delegación de los diferentes actores que participarán de manera permanente durante el 2021 en las instancias antes mencionadas, se construyó de manera colectiva y se aprobaron los planes de acción para esta vigencia tanto del CODIA, como de los COLIA. Se gestionó la información para la elaboración del informe de Monitoreo de las Condiciones de Vida de la Infancia y la Adolescencia - SMIA 2020 radicado en el Concejo de Bogotá el 29 de marzo y se radicó la matriz del Plan de Acción de política y documento cualitativo correspondiente al segundo semestre del 2020.
En cumplimiento de las agendas pactadas en los nodos, se brindaron en el CODIA los espacios solicitados por diferentes actores con el fin de socializar y promover productos, programas, servicios y estrategias a fin de multiplicar la información en cada sector y participar de manera conjunta en la construcción colectiva en favor de los derechos de las niñas, niños y adolescentes, como la Política Pública Nacional de apoyo y fortalecimiento técnico a la familia – ICBF y el programa de donación de sangre –SDS. Se realizó la convocatoria pública para invitar a organizaciones de la sociedad civil para que postulen sus nombres y puedan ser elegidas como uno de los dos miembros permanentes del Comité, se trabajó con niñas y niños de los Consejos Consultivos para llevar mensajes audiovisuales con sus voces e intereses como participantes de este espacio Distrital.  
En el marco de los COLIA que tienen como objetivo garantizar la articulación con el Comité Operativo Distrital de Infancia y Adolescencia y la socialización de la movilización que se planea o se realiza en las 20 localidades para la promoción y garantía de los derechos de las niñas, niños y adolescentes, se construyeron y aprobaron los planes de acción para la vigencia y se realizaron desde el mes de febrero sesiones mensuales en las 20 localidades del Distrito, debido a la organización institucional. Se lograron las siguientes actividades y articulaciones: Socialización de los avances del proceso de Evaluación Política Pública de Infancia y Adolescencia (2011-2021), presentación del balance, proyecciones y retos del plan de acción COLIA 2020; se continua en el proceso de articulación y gestión intersectorial, en lo que respecta a la socialización de la oferta de servicios y modalidades (ICBF, SED, SDM, SDS, SDIS, etc.) y la Conmemoración “Día de las Manos Rojas”.
</t>
  </si>
  <si>
    <t xml:space="preserve">La Secretaría Distrital de Integración Social - SDIS, en cumplimiento de su misionalidad, es la entidad rectora de las políticas públicas poblacionales, por tanto, tiene la rectoría de la Política Pública de Infancia y Adolescencia – PPIA 2011-2021 en cabeza de la Subdirección para la Infancia con la responsabilidad de liderar su desarrollo. Es así que, para su actualización o reformulación, adelanta el proceso de evaluación a partir del diseño de una metodología desde cuatro componentes: i) Evaluación de Resultados, ii) Evaluación Institucional; iii) Armonización con otras Políticas y iv) Identificación de nuevas brechas, necesidades y vulnerabilidades que afectan a las niñas, niños y adolescentes, que generará como resultado recomendaciones e insumos que aporten a una política pública fortalecida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Desde el CODIA, se ha gestionado el Comité Técnico Distrital que acompañará este proceso, como instancia de articulación y de decisión, junto con la Mesa Técnica Interna conformada por varias dependencias de la SDIS que apoya y hace seguimiento en las diferentes fases, sumado al acompañamiento técnico de la Secretaría Distrital de Planeación y del Departamento Nacional de Planeación.
Por otra parte, durante el segundo semestre, tanto el CODIA y su nodo coordinador, como los COLIAS y las mesas adscritas, sesionaron de acuerdo con la periodicidad establecida y de conformidad con las agendas concertadas en coherencia con los planes de acción formulados, en donde se socializaron temas de interés general y particular para la realización de acciones conjuntas en favor de la niñez y la adolescencia en el marco de la garantía de sus derechos, como: Socialización de resultados del informe SMIA con las voces de las niñas y los niños y como viven sus derechos, construcción colectiva del plan de acción de la Política Pública, conmemoración del 9 de abril “Día de la memoria y solidaridad con las víctimas del conflicto armado”, Celebración del Día de la Niñez en articulación con la Corporación Juego y Niñez – Brújula 2021, jornadas de cualificación, fortalecimiento técnico y socialización de oferta de servicios para la infancia y adolescencia, conmemoración del día internacional contra el trabajo infantil por parte de la Mesa Distrital para la Prevención y Erradicación del trabajo Infantil Ampliado-PETIA, activación de la Mesa de Identidades de Género y Orientaciones Sexuales IGOS para avanzar en la ruta de atención para casos de niños, niñas, intersexuales y adolescentes que son vulnerados por expresar su orientación sexual; Modificar el documento técnico “Re creando Sexualidades y Cuerpos” y procesos de movilización social en favor del respeto por la diferencia. Presentación del video del Consejo Distrital de Niños, Niñas y Adolescentes sobre su opinión respecto a la emergencia sanitaria y actualidad virtual, Socialización de las acciones desarrolladas frente a las Alertas Tempranas 046 de 2019 y la 010 de 2021 en la Mesa de Prevención del Reclutamiento, Uso y Utilización de Niños, Niñas y Adolescentes – PRUUNNA, entre otras.
Así mismo, se realizaron las mesas Distritales y locales para la implementación, articulación y seguimiento de la Ruta Integral de Atenciones desde la Gestación hasta la Adolescencia, en donde la activación de la mesa técnica para la consolidación del Sistema de Seguimiento Niño a Niño ha tomado un lugar relevante para avanzar en la validación, actualización y consolidación de la información de los actores involucrados. 
</t>
  </si>
  <si>
    <t xml:space="preserve">La Secretaría Distrital de Integración Social - SDIS, en cumplimiento de su misionalidad, es la entidad rectora de las políticas públicas poblacionales, por tanto, tiene la rectoría de la Política Pública de Infancia y Adolescencia - PPIA en cabeza de la Subdirección para la Infancia con la responsabilidad de liderar su desarrollo. Para la implementación y seguimiento a la PPIA se cuenta con una instancia de coordinación intersectorial que es el Comité Operativo Distrital de Infancia y Adolescencia – CODIA, reglamentado mediante la Resolución 0881 del 27 de mayo de 2020, el cual sesiona de manera bimestral; y cuenta con un espacio de articulación y gestión denominado Nodo Coordinador CODIA que sesiona mensualmente al igual que los Comités Locales de Infancia y Adolescencia – COLIAS, que tienen como objetivo garantizar la articulación con el CODIA y socializar las acciones de movilización social que se planean y se realizan en las 20 localidades para la promoción y garantía de los derechos de las niñas, niños y adolescentes.
Desde el CODIA, se han movilizado las gestiones intersectoriales para la socialización de las apuestas de cada sector y para concertar agendas conjuntas que permitan la implementación de acciones para la materialización de la PPIA en favor de la niñez y la adolescencia en el marco de la garantía de sus derechos, lo anterior, a través de las diferentes ofertas del Distrito y en coherencia con los planes de acción formulados. 
A continuación, se relacionan algunas acciones relevantes que se han desarrollado a lo largo del año:
•	Conmemoración de fechas icónicas como conmemoración del 12 de febrero “La Mano Roja” y el “9 de abril “Día de la memoria y solidaridad con las víctimas del conflicto armado”, Celebración del Día de la Niñez en articulación con la Corporación Juego y Niñez – Brújula 2021, conmemoración del día internacional contra el trabajo infantil por parte de la Mesa Distrital para la Prevención y Erradicación del trabajo Infantil Ampliado-PETIA, día de la niña, semana mundial de la lactancia materna, entre otros.
•	Construcción de los informes e instrumentos que dan cuenta de las condiciones de vida de las niñas, niños y adolescentes y del plan de acción de la PPIA.
•	Construcción del diseño metodológico, los instrumentos y las estrategias de recolección de información con el propósito de crear la articulación para la recolección efectiva de la información para la evaluación de la Política Pública de Infancia y Adolescencia.
•	Conformación en el marco del CODIA de la Mesa Técnica de apoyo a la evaluación de la Política Pública que participará en las sesiones de consulta, trabajo y articulación para el acopio de la información primaria en los instrumentos diseñados.
•	Consolidación a nivel distrital del grupo de sectores responsables del Acuerdo 792 del 2020 “Juntos por las Niñas”, con el fin de construir el plan de acción y llevar a cabo jornadas de formación sobre: enfoque diferencial, enfoque de derechos, enfoque de género, masculinidades alternativas.
•	Avances frente al Proyecto de Acuerdo “La Ciudad de los Niños y de las Niñas”, que será presentado al Concejo de Bogotá.
•	Desarrollo del documento de la panorámica local de infancia y adolescencia a partir de las propuestas y visión de ciudad de los Consejos Consultivos de NNA.
•	En el marco de los COLIA, durante el mes de septiembre, se logró coordinar PreCLOPS, CLOPS de Infancia y Adolescencia, construcción de panorámicas locales, seguimiento a planes de trabajo integrado, apertura a la socialización de la oferta de servicios para la infancia y adolescencia en las localidades, presentación de servicios a cargo de sectores tales como Fiscalía General de la Nación con la Campaña #EsoEsCuento - Trata de personas, Secretaria de Salud, Alcaldía Local, SDIS Comisaria de Familia, IDPAC, Secretaria Distrital de la Mujer, CCLONNA entre otros.
•	En relación con la Mesa para la Prevención del Reclutamiento Uso y Utilización de Niñas, Niños y Adolescentes –PRUNNA, se actualizó la información para el mapeo de riesgos como insumo para la elaboración de las rutas de prevención temprana, urgente y en protección.
•	En la Mesa Distrital para la Prevención y Erradicación del Trabajo Infantil Ampliado, se inició la formulación del indicador para medición del trabajo infantil. 
•	Articulación con el sector salud en el marco de la mesa IGOS para avanzar en el fortalecimiento de procesos de atención a niños, niñas, intersexuales y adolescentes que sufren algún tipo de vulneración o caen en situaciones de riesgo por expresar su orientación sexual.  
•	Desarrollo de la primera sesión del Consejo Consultivo Distrital de Niñas, Niños y Adolescentes el 23 de agosto en el Parque de los Niños con la asistencia de la Señora Alcaldesa Mayor.
•	Exposición de las iniciativas de los CCLONNA en la instancia del CODIA, lo que ha permitido encontrar más entidades aliadas para la materialización de éstas en cada territorio.
•	Articulación con el Consejo de Juventud con el fin de establecer la ruta de transición de los CCLONNA a esta otra instancia después de que los y las consejeras cumplan 14 años. 
</t>
  </si>
  <si>
    <t xml:space="preserve">La Secretaría Distrital de Integración Social - SDIS, en cumplimiento de su misionalidad, es la entidad rectora de las políticas públicas poblacionales, por tanto, tiene la rectoría de la Política Pública de Infancia y Adolescencia - PPIA en cabeza de la Subdirección para la Infancia con la responsabilidad de liderar su desarrollo. Para la implementación y seguimiento a la PPIA se cuenta con una instancia de coordinación intersectorial que es el Comité Operativo Distrital de Infancia y Adolescencia – CODIA, reglamentado mediante la Resolución 0881 del 27 de mayo de 2020, el cual sesiona de manera bimestral; y cuenta con un espacio de articulación y gestión denominado Nodo Coordinador CODIA que sesiona mensualmente al igual que los Comités Locales de Infancia y Adolescencia – COLIAS, que tienen como objetivo garantizar la articulación con el CODIA y socializar las acciones de movilización social que se planean y se realizan en las 20 localidades para la promoción y garantía de los derechos de las niñas, niños y adolescentes.
Desde el CODIA, se han movilizado las gestiones intersectoriales para la socialización de las apuestas de cada sector y para concertar agendas conjuntas que permitan la implementación de acciones para la materialización de la PPIA en favor de la niñez y la adolescencia en el marco de la garantía de sus derechos, lo anterior, a través de las diferentes ofertas del Distrito y en coherencia con los planes de acción formulados. 
En el primer trimestre, la SDIS inició el proceso preparatorio para la evaluación participativa de la Política Pública de Infancia y Adolescencia 2011 - 2021, como rectora de las políticas públicas poblacionales, con el fin de producir información pertinente y oportuna para su reformulación y armonización con otras políticas públicas relacionadas, teniendo en cuenta los impactos de la emergencia social y sanitaria en esta población y la participación de los diferentes actores involucrados, en donde las niñas, los niños y adolescentes fueron los principales protagonistas para establecer el qué, el  cómo y para qué evaluar, es así que se implementó una metodológica participativa con el evento de lanzamiento “Pacto para el desarrollo de la evaluación”, espacio liderado por las niñas, niños y adolescentes el 8 de octubre y la aplicación de los instrumentos diseñados para la recolección de información primaria y secundaria. 
Se incluyó dentro de los actores estratégicos consultados a delegados y delegadas actuales o históricos del CODIA, tanto en grupos focales como en entrevistas. De igual manera, se realizaron encuestas virtuales a un total  de 639 actores estratégicos, 2.548 familias, 1.168 niñas, niños y adolescentes, y a 952 personas que diligenciaron la encuesta ciudadana “#Yo Sumo”, a partir de esto, se cuenta con un informe descriptivo y sus anexos correspondientes, para ser revisados y complementados por el Comité Técnico de la SDIS y el Comité Técnico Sectorial en el marco del CODIA, con el fin de enriquecer las conclusiones y hallazgos para elaborar en el mes de enero las recomendaciones para la reformulación.
A continuación, se relacionan, además, algunas acciones relevantes que se han desarrollado a lo largo del año:
•	Conmemoración de fechas icónicas como conmemoración del 12 de febrero “La Mano Roja” y el “9 de abril “Día de la memoria y solidaridad con las víctimas del conflicto armado”, Celebración del Día de la Niñez en articulación con la Corporación Juego y Niñez – Brújula 2021, conmemoración del día internacional contra el trabajo infantil por parte de la Mesa Distrital para la Prevención y Erradicación del trabajo Infantil Ampliado-PETIA, día de la niña, semana mundial de la lactancia materna, entre otros.
•	Construcción de los informes e instrumentos que dan cuenta de las condiciones de vida de las niñas, niños y adolescentes, como el SMIA y del plan de acción de la PPIA. Para esta vigencia se actualizó el procedimiento de elaboración del SMIA y actualmente se avanza en la concertación de la entrega de la información de la vigencia 2021.
•	Conformación en el marco del CODIA de la Mesa Técnica de apoyo para la evaluación de la Política Pública, que participó de manera activa en las sesiones de consulta, trabajo y articulación para el acopio y análisis de la información primaria en los instrumentos diseñados a partir de la metodología trazada.
•	Consolidación a nivel distrital del grupo de sectores responsables del Acuerdo 792 del 2020 “Juntos por las Niñas”, con el fin de construir el plan de acción y llevar a cabo jornadas de formación sobre: enfoque diferencial, enfoque de derechos, enfoque de género, masculinidades alternativas.
•	Avances frente al Proyecto de Acuerdo “La Ciudad de los Niños y de las Niñas”, que fue presentado al Concejo de Bogotá y este a su vez lo ha puesto a consideración de los sectores para su viabilidad técnica y financiera.
•	Desarrollo de los documentos “Panorámica local de infancia y adolescencia” en las 20 localidades del Distrito, a partir de análisis sectoriales las propuestas y visión de ciudad de los Consejos Consultivos de NNA.
•	Los Comités Operativos Locales de Infancia y Adolescencia - COLIA, sesionaron de manera ordinaria en las 20 localidades del Distrito Capital, en algunas localidades de manera conjunta con otras mesas como RIAPI, RIAIA, PETIA y PRUUNNA, con el fin de optimizar tiempos y articular acciones, además en respuesta a las demandas de cada localidad frente a situaciones reportadas por la comunidad como lo establecido en Alertas tempranas. Se coordinaron y realizaron los CLOPS de infancia y adolescencia y se realizó seguimiento y balance de la ejecución de los planes de trabajo integrados, proponiendo acciones puntuales para el desarrollo de la instancia en la vigencia 2022. Se socializaron algunas “Panorámicas Locales”; y durante todo el año se realizó la socialización de la oferta de servicios para la infancia y adolescencia a cargo de todo los sectores y Entidades que forman parte de las instancias.
•	En cuanto a la Mesa Distrital para la Prevención y Erradicación del Trabajo Infantil Ampliado - PETIA, sesionó de manera ordinaria para presentar los avances y logros de la Estrategia Suma de Sueños, de las Subredes de Salud y de la Estrategia Brilla Por la Niñez, implementada en la temporada de Navidad. Asimismo, inició la formulación del indicador para medición del trabajo infantil. 
•	En el caso de la Mesa para la Prevención del Reclutamiento Uso y Utilización de Niñas, Niños y Adolescentes - PRUUNNA, se actualizó la información para el mapeo de riesgos como insumo para la elaboración de las rutas de prevención temprana, urgente y en protección y se realizó la gestión interinstitucional para atender los casos que se presentaron con el liderazgo de la Personería Distrital. Se realizó un trabajo de concertación para el plan de acción de la mesa 2022 con participación de todas las entidades que conforman la Mesa.
•	La Mesa IGOS, presentó el balance de gestión en el CODIA y allí mismo, socializó el micrositio de la instancia que servirá a la ciudadanía para conocer sus apuestas y misionalidad en clave de garantías y exigibilidad del derecho a que las niñas, niños, intersexuales y adolescentes vivan una sexualidad libre sin coerciones, restricciones ni violencias y en sintonía con la diversidad humana. Asimismo, se avanzó con los compromisos adquiridos en aras de posicionar a la Mesa Distrital en diferentes escenarios de la sociedad civil. La articulación con el sector salud permitió avanzar en el fortalecimiento de procesos de atención a niños, niñas, intersexuales y adolescentes que sufren algún tipo de vulneración o caen en situaciones de riesgo por expresar su orientación sexual.  
•	Se desarrollaron las 4 sesiones ordinarias del Consejo Consultivo Distrital de Niñas, Niños y Adolescentes el 23 de agosto, 16 y 22 de noviembre y 28 de diciembre con la asistencia de la Señora Alcaldesa Mayor.
•	Se realizaron las sesiones ordinarias de los CLONNA y la exposición de las iniciativas en la instancia del CODIA, lo que permitido encontrar más entidades aliadas para la materialización de éstas en cada territorio, se participó con 6 de ellas en la Estrategia de la UNICEF “Territorios Amigos de la Niñez”, las cuales fueron elegidas y apoyadas con un presupuesto de 2 millones cada una (Bosa, Usme, Sumapaz, y Puente Aranda) y en la localidad de Suba una de éstas fue acreedora de un presupuesto participativo. Todas ellas fueron publicadas en redes para su socialización.
•	Se llevaron a cabo mes a mes los procesos de cualificación de los Grupos Territoriales y Virtuales de Participación Infantil - GTPI y GVPI en las 20 localidades del Distrito, se realizó el cierre de los de comités de Derechos Humanos
•	Se avanzó en la articulación con el Consejo de Juventud con el fin de establecer la ruta de transición de los CCLONNA a esta otra instancia después de que los y las consejeras cumplan 14 años. 
•	Las acciones de la estrategia Crezco con mi Barrio fueron implementadas en la UPZ definidas en las localidades de Ciudad Bolívar y Kennedy, en donde la articulación intersectorial jugó un papel muy importante para el desarrollo de actividades de impacto con la adecuación de espacios protectores para el disfrute de las niñas, niños y adolescentes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</si>
  <si>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</si>
  <si>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 xml:space="preserve">todos los proyectos de inversión de la Dirección Poblacional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</si>
  <si>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2011</t>
  </si>
  <si>
    <t>creciente</t>
  </si>
  <si>
    <t>Subdirección para la Juventud</t>
  </si>
  <si>
    <t>Es un comité en el que participan los jóvenes representantes de las plataformas de juventud locales y distrital, entes de control, Personería Distrital, y Veeduría, Observatorios de Juventud, y desde la institución la SDIS como rectora de política, se realiza el comité mediante reunión de comité del 5 de febrero de 2021, como consta en el acta y en el cual participan delegados de plataformas de varias localidades así como observatorio ciudadano, personería y veeduría, consejería presidencial Colombia joven, Idpac, y las secretarias distritales de educación, planeación y ambiente; Se presenta un balance del estado actual del SDJ y circunstancias que invitan a la actualización del mismo. Cabe aclarar, que con base en el documento de evaluación del SDJ realizado por la SDP en 2019 La necesidad puntual de actualización viene desde el proceso de formulación de la nueva política pública, inicia en 2016 cuando el decreto 482 de 2006, era la Política Pública de Juventud, cumple su periodo. Es necesario generar mejorar en el Sistema Distrital de Juventud, ya se vieron en el balance y además por ser tan alargada las armonizaciones.</t>
  </si>
  <si>
    <t xml:space="preserve">La Secretaría de Integración Social, a través de 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la misma. A continuación, se anexa informe respecto al proceso de articulación con las instancias de participación respecto a la implementación de la Política Pública de Juventud para el mes de abril del 2021. 
Esta es una instancia institucional para el seguimiento y coordinación de la  Implementación de la política pública de juventud, la cual preside la Secretaría Distrital de Integración Social, y la Secretaría Técnica la lleva el Instituto Para la Participación y Acción Comunal -IDPAC. La conforman los sectores de: Educación, Salud, Desarrollo Económico, Cultura, Integración Social, Gobierno, Hábitat, Ambiente, Movilidad, Mujer, Seguridad Justicia y Convivencia, Planeación.
Se anexa 3 actas de reunión de fechas 8 de abril de 2021, 6 de mayo de 2021 y 3 de junio de 2021.
Los avances y retos se han desarrollado en las siguientes líneas de acciones: 
Articulación interinstitucional para el seguimiento a la implementación del primer trimestre de 2021 del plan de acción indicativo del CONPES No. 8 de Política Pública Distrital de Juventud.
Coordinación en las modificaciones y correcciones al Plan de Acción Indicativo del CONPES No.8 de Política Pública de Juventud.
Articulación con los sectores de la Mesa de Trabajo de Juventud en la propuesta para
actualización del Sistema Distrital de Juventud -SDJ como parte de la implementación de un producto del Plan de Acción Indicativo del CONPES No. 8 de Política Pública de Juventud.
Coordinación interinstitucional para el agendamiento de socialización de la resolución de emitida por la registraduría para la difusión del calendario electoral de la elección de Consejos de Juventud.
Coordinación del comité de seguimiento a la implementación de la política pública de juventud, especialmente en la revisión de l proyecto de decreto del SDJ.
</t>
  </si>
  <si>
    <t xml:space="preserve">La Secretaría de Integración Social, a través de 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esta. A continuación, se anexan informes respecto al proceso de articulación con las instancias de participación respecto a la implementación de la Política Pública de Juventud.
Esta es una instancia institucional para el seguimiento y coordinación de la Implementación de la política pública de juventud, la cual preside la Secretaría Distrital de Integración Social, y la Secretaría Técnica la lleva el Instituto Para la Participación y Acción Comunal -IDPAC. La conforman los sectores de: Educación, Salud, Desarrollo Económico, Cultura, Integración Social, Gobierno, Hábitat, Ambiente, Movilidad, Mujer, Seguridad Justicia y Convivencia, Planeación. 
Se anexa 2 actas de reunión de fechas 1 de Julio de 2021, 5 de agosto de 2021 y 3 de junio de 2021. Los avances y retos se han desarrollado en las siguientes líneas de acciones: 
Expone el estrategia de prevención del consumo inicial de Sustancias Psicoactivas en Niños, Niñas, Adolescentes y Jóvenes, con el fin de generar una articulación institucional para generar acciones hacia el aprovechamiento del tiempo libre en la población juvenil. La estrategia se enmarca en los servicios de acogida juveniles dentro del Plan de Salud Pública de Intervenciones Colectivas.
Se resalta que las redes de apoyo de los y las jóvenes que consumen sustancias, también puede acceder a la línea psicoactiva. Así mismo, en medio de la pandemia ha sido difícil la aplicación del servicio.
Alex Arce de la SDIS comparte matriz de seguimiento de la semana de la juventud ya se cuenta con entidades participantes los espacios en los que intervendrán: Secretaría de la Mujer (enfoque diferencial apoyo a festival voces femeninas), Secretaría Distrital de Salud (reuniones con cada una de las subredes)
</t>
  </si>
  <si>
    <t xml:space="preserve">La Secretaría de Integración Social, a través de 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esta. A continuación, se anexan actas respecto al proceso de articulación con las instancias de participación respecto a la implementación de la Política Pública de Juventud.
Esta es una instancia institucional para el seguimiento y coordinación de la Implementación de la política pública de juventud, la cual preside la Secretaría Distrital de Integración Social, y la Secretaría Técnica la lleva el Instituto Para la Participación y Acción Comunal -IDPAC. La conforman los sectores de: Educación, Salud, Desarrollo Económico, Cultura, Integración Social, Gobierno, Hábitat, Ambiente, Movilidad, Mujer, Seguridad Justicia y Convivencia, Planeación. 
Se anexa 3 actas de reunión de fechas 7 de octubre de 2021, 11de Noviembre de 2021 y 9 de diciembre de 2021. Los avances y retos se han desarrollado en las siguientes líneas de acciones: 
Expone el avance de del proceso de las elecciones de conceso de juventud y en el caso de comunidades étnicas ha sido más complejo por el requerimiento de cercanía y alto nivel de concertación de cada una de las decisiones que deben tomarse. Implica acompañamiento institucional para todas las localidades, acompañarán SDIS e IDPAC, y bienvenidas las demás entidades que quieran hacerlo dado el tamaño del reto. El proceso de elección es autónomo, como instituciones se garantizan los espacios; se levanta un acta y con esta el alcalde/sa local hace la asignación y la informa a la Registraduría Distrital.
desde la Subdirección para la Juventud describe que se han venido comentando varios avances a lo largo del año; esto con respecto a ejercicios de apertura a comentarios acerca del Decreto propuesto desde Integración Social y en este momento está a consideración de la Secretaría Jurídica y Secretaría de Gobierno.
Desde IDPAC se ha participado en la mayoría de los Comités Operativos Locales de Juventud presentando el tema de Agendas Juveniles, se percibe un gran nivel de desconfianza. Ante las Agendas Juveniles varios territorios y plataformas locales de juventud han decidido comenzar los procesos de Asamblea: Bosa, San Cristóbal, Tunjuelito y Usme están en el proceso algunos para desarrollar asambleas o preasambleas este año; pues hay dos procesos eleccionarios adicionales.
Darwin Hoyos, invitado del sector Gobierno, presenta. Algunos aspectos a resaltar como balance de las elecciones fueron los siguientes, además de aquellas en la presentación anexa (Anexo 4. Consejeros juventud balance) - Varias mesas de concertación - Socialización de delitos electorales, en tanto la participación de personas menores de 18 años - Formación en medidas de bioseguridad a responsables del proceso electora Esto teniendo en cuenta que la distribución de curules ordinarias depende del peso poblacional de cada localidad. Entre los puntos de balance están: - El reto fue la pedagogía, pues fue baja la participación (118.247 votantes) y un alto porcentaje de votos nulos - El siguiente reto es el acompañamiento que debe brindarse por parte de las instituciones para el desempeño de estos consejeros de juventud.
</t>
  </si>
  <si>
    <t xml:space="preserve">Implementación de las herramientas de Política Social tanto la ETIS como la tropa social.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</si>
  <si>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2012</t>
  </si>
  <si>
    <t>Subdirección para la familia</t>
  </si>
  <si>
    <t>Se realizó reunión del comité operativo distrital para las familias el día 18 de febrero de 2021 donde se presento la propuesta del plan de trabajo del comité año 2021, se realizó Socialización del plan de acción de la PPPF por parte de cada una de las entidades y se realizó probación del plan de acción de la PPPF 2021-2025, dando cumplimiento a la periodicidad establecida.</t>
  </si>
  <si>
    <t xml:space="preserve">Se realizaron reuniones los días 22042021 (acta 03) y 06052021 (acta 04), donde se presentaron los temas relacionados con el día de la familia, avances en el proceso de actualización del plan de acción de la PPPF 2021-2025 entre otros dando cumplimiento a la periodicidad establecida. </t>
  </si>
  <si>
    <t>Se realizó la reunión espacio de política pública liderado por la SDIS  en el marco del Comite Operativo de política pública de fecha 26082021, donde se presentaron temas relacionados con el observatorio Poblacional, Diferencial y de Familias.</t>
  </si>
  <si>
    <t>Se realizó reunión del comité operativo distrital para las familias el día 28 de octubre de 2021 donde se abordaron temas inherentes al contexto de seguridad económica y social para las familias, la respuesta Distrital frente a la emergencia sanitaria por el COVID19 y el avance en el Plan de Acción de la PPPF, dando cumplimiento a la periodicidad establecida.
Adicionalmente, el día 2 de diciembre se realizó una sesión extraordinaria del Comité Operativo Distrital para las Familias, con motivo de la socialización del Análisis de casos de familias con derechos vulnerados, para que de acuerdo con
las competencias institucionales, se conozcan los proyectos de las entidades y rutas de acceso a los mismos y se socializó el resultado de la actualización del Modelo de atención integral a las familias (MAIF) y el contexto de la iniciativa para su prueba piloto
Por último, el día 16 de diciembre se surtió la sesión ordinaria del Comité Operativo Distrital para las Familias, en el cual se realizó el balance de esta instancia durante el 2021 y se establecieron los retos para el 2022</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</si>
  <si>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2013</t>
  </si>
  <si>
    <t xml:space="preserve">Porcentaje de avance en las actas de los espacios de PPS liderados por la SDIS elaboradas
</t>
  </si>
  <si>
    <t>Subdirección para la Adultez</t>
  </si>
  <si>
    <t>1. Se realiza la primera sesión del Comité Distrital de Adultez (CODA), el cual inicia la sesión con la verificación del quorum segun lo establecido en la resolución 699 de 2012 y en el cual se tratan los siguientes puntos: 1. Saludo y bienvenida del Subdirector para la Adultez; 2. Seguimiento de los avances del plan de acción de la Política Pública de y para la Adultez en el año 2020; 3. Aprobación del plan de trabajo del CODA para la vigencia 2021 (al ser la primera sesión del año); 4. Avance del proceso de actualización del plan de acción de la Política Pública de y para la Adultez 2021-2044, en especifico, se desarrolla la aprobación del árbol del problemas de la política; 5. Compromisos y varios, entre los que se resalta la programación de la siguiente sesión para el 26 de mayo de 2020 y se resalta la necesidad de tener una sesión adicional en el mes de Junio ya que que se debe hacer entrega del plan de acción de la política actualizado mediante la metodología CONPES y este debe ser aprobado por el CODA, como instancia coordinadora de la implementación de la PPA.
2. Se lleva a cabo la Primera sesión del año del Comité Operativo Distrital para el Fenómeno de Habitabilidad en Calle (CODFHC), se inicia este espacio con la apertura y verificación del Quorum, dando lugar al desarrollo de los siguientes puntos de la agenda: 1. Saludo y bienvenida del Subdirector para la Adultez; 2. Presentación y aprobación del Plan de trabajo del CODFHC para la vigencia 2021; 3. Presentación por parte de la Secretaria Distrital de Salud del plan de vacunación para la población habitant de calle, presentación que expone las diferentes etapas del plan y la alineación del mismo con el plan nacional de vacunación para COVID-19; 4. Aprobación del arbol de problemas de la Política Pública Distrital para le Fenómeno de Habitabilidad en Calle en el marco del proceso de actualización de la política mediante la metodología CONPES, al respecto en el comité se decide que los miembros enviaran su aprobación via correo electrónico dado el tiempo que queda de la sesión; 5. Varios y compromisos, entre los que se destacan la programación de mesa técnica del componente de movilización social y redes de apoyo social para mayo de 2021, compartir link con información de Censos de habitantes de calle en el pais 2019 y 2020 de parte del DANE, y programación de mesa de apoyo técnico para el mes de mayo de 2021 para tratar propuestas de Secretaría Juriídica.</t>
  </si>
  <si>
    <t xml:space="preserve">Durante el primer semestre, se desarrollan los siguientes Comité Operativo Distrital de Adultez (CODA):
1. Comité Operativo Distrial de Adultez el día marzo 24 del  2021, en este comité los temas abordados fueron: a) Seguimiento Avances del Plan de Acción de la Política Pública de y para la Adultez; b) Aprobación Plan de trabajo CODA 2021; c) Avance proceso actualización plan de acción PPA 2021-2044: Aprobación Árbol de problemas.
Durante el espacio, se socializaron las acciones desarrolladas en el marco de la actualización del Plan de acción de la PPA, logrando la aprobación del árbol de problemas. 
2. Comité Operativo Distrital de Adultez el día 27 de mayo del 2021, en este comité los temas abordado fueron: a)Información pobreza extrema en Bogotá (DANE), presentación a cargo del Doctor Juan Daniel Oviedo; b) Balance plan de trabajo 2021: Priorización actualización plan de acción 2021-2025; c)Tablero virtual: Aportes y recomendaciones desde cada sector para la reformulación de la Política Pública de y para la Adultez.
3. Comité Operativo Extraordinario de Adultez, realizado el 29 de junio del 2021, en este espacio los temas abordados fueron: a) Aprobación Plan de acción PPA. Desde la Secretaría Técnica, se realiza la presentación de los resultados y productos concertados con cada Entidad.
Por otra parte y como acción de seguimiento a la Política Pública, se adelantaron las siguientes mesas de actualización:
1.Mesa de actualización del 15 de febrero: en este espacio, se abordaron temas centrales relacionados con la revisión y aprobación del plan de trabajo 2021, así mismo se informa a la mesa que como resultado del  análisis situacional y del diagnóstico se estableció la propuesta del árbol de problemas en el que se identificó el problema central (relacionado con el objetivo general de la Política Pública) y las causas (relacionadas con los objetivos específicos de la Política Pública). Proyectado durante la sesión
2. Mesa de Actualización 5 de marzo del 2021: Se informa a los participantes de la mesa que en el marco del proceso de actualización del plan de acción de la PPA, es necesario revisar la propuesta de árbol de problemas, a partir de los aportes remitidos a la secretaría técnica entre el 11 y el 24 de febrero, de acuerdo con los compromisos establecidos en la primera sesión de la mesa.
3. Mesa de Actualización  30 de abril: De acuerdo con los aportes y observaciones finales, se procede con la aprobación del árbol de problemas para presentarlo en la primera sesión del Comité Distrital de Adultez (CODA), a realizarse el 24 de marzo de 2021. 
4. Mesa de Actualización 1 de junio: Se realiza la socialización de los resultados derivados el árbol de problemas y se realiza el taller Aspectos Metodológicos para la Elaboración del Plan de Acción de Políticas Públicas Distritales, con el apoyo de la Secretaría de Planeación.
Respecto de la Política Pública del fenómeno de habitabilidad en calle, durante el primer semestre, se desarrollan los siguientes Comité Operativo Disrtrial (PPDFHC)
1.  Comité Operativo Distrital PPDFHC que fue realizado el 25 de marzo del  2021, en el cual se abordaron los siguientes temas: a) Plan de trabajo CODFHC; b) Plan de vacunación para la población habitante de calle; c) Aprobación del árbol de problemas actualizado; d) Aprobación armonización plan indicativo. El punto central de este Comité estuvo centrado en la aprobación del Arbol de problemas en el marco de la actualización del Plan de acción de la Pólítica, se aprueba y se  acuerda con las y los integrantes de la instancia que, se enviará la última versión del árbol de problemas, por correo electrónico para que se allegue a la secretaría técnica el concepto de aprobación, máximo el 30 de marzo de 2021. Así mismo por medio electrónico se enviará la propuesta de armonización entre el plan indicativo y el plan de acción actualizado, para conocimiento de todos los sectores.
2. Comité Operativo Distrital PPDFHC realizado el 26 de mayo del  2021, en el cual se abordaron los siguientes temas: a) Tablero virtual:Aportes de los miembros de las distintas Entidades  sobre lo que se espera de la PPDFHC entre2021-2025 y los nuevos horizontes de la politica pública para el 2025. b)Balance plan de trabajo 2021:Priorizacion actualización plan de acción 2021-2025. Se realiza la presentación del plan de trabajo haciendo especial énfasis en la importancia de continuar aunando esfuerzos para lograr la  actualización del plan de acción de la politica, en este espacio se relata a las Entidades participantes sobre como ha avanzado el proceso y se especifica que la etapa  siguiente será la concertación de productos.c) Balance PA armonizado 2020-II(SDP).La profesional Yenny Onatra, hace la presentación general del balance de las acciones armonizadas del plan de acción 2016-2020. d) Avances en el plan de vacunacion.- SDS; e) propuesta de armonización Plan Indicativo: Nicolas sierra profesional de la dirección de análisis y diseño estratégico de SDIS realiza la exposición de los puntos claves del plan indicativo- cadena de valor, caracteristicas del plan indicativo, y las características del Plan indicativo con el CONPES D..C
Otras instancias de seguimiento a la PPDFHC fueron:
Mesas de Apoyo técnico por componente. 
* Mesa de desarrollo Humano 17 de marzo del 2021
* Mesa de desarollo urbano Incluyente 4 de mayo del 2021
* Generación de ingresos 17 de marzo
</t>
  </si>
  <si>
    <t xml:space="preserve">Durante el tercer trimestre se llevaron a cabo tres comités operativos distritales de las Políticas Públicas lideradas por la Subdirección para la Adultez; para el caso de la Política Pública de y para la Adultez, se llevó a cabo el 29 de septiembre, en el cual se abordaron los siguientes temas: a) presentación de la resolución 1045 de 2021 a los miembros e invitados del comité, socializando los cambios realizados en la reglamentación de esta instancia de coordinación distrital; b) posicionamiento de la política pública en las localidades a través de la reactivación de los COLA; c) socialización del proyecto 7768 de la SDIS "Implementación de una estrategia de acompañamiento a hogares con mayor pobreza evidente y oculta en Bogotá"; d) compromisos finales. 
Para la Política Pública Distrital del Fenómeno de habitabilidad en calle se llevaron a cabo dos comités operativos distritales en este periodo, el día 1 de julio se llevó a cabo el primero de los mencionados abordando las siguientes temáticas: a) armonización del plan indicativo y el plan de acción; b) aprobación del plan de acción 2021-2025. 
El día 29 de septiembre se llevó a cabo un nuevo comité operativo de esta política pública, en el cual se abordaron las siguientes temáticas: a) presentación del plan de acción 2021-2025 radicado ante CONPES D.C; b) información sobre la resolución actualizada del comité para proceder a firmas; c) logros y avances del componente de salud integral e integrada; d) logros y avances en el componente de seguridad humana y convivencia ciudadana; e) compromisos finales.  </t>
  </si>
  <si>
    <t xml:space="preserve">En el último trimestre de 2021, se llevo a cabo la sesión V del CODA el pasado 9 de diciembre, la cual contó con la participación de las entidades vinculadas a la actualización del plan de acción de la Política Pública de y para la Adultez - PPA. Durante esta sesión se presentó la revisión del proceso a lo largo del año 2021, se socializó el momento actual ante el CONPES, mencionando los productos (58)  y resultados (9) aprobados luego de las sesiones de concertación y ajustes por parte de las entidades y la revisión final de la Secretaría de Planeación, así como, la presentación del costo total del plan de acción para su ejecución. Por último, se cerró con un ejercicio de construcción e identificación de los retos y proyecciones para el año 2022 desde la perspectiva de los sectores y entidades participantes en el comité. 
También se llevo a cabo la sesión V del Comité Operativo Distrital para el Fenómeno de Habitabilidad en Calle -CODFHC el pasado 09 de diciembre de 2021, en donde se socializó a las entidades que hacen parte del Plan de Acción de la Política de Habitabilidad en Calle, el documento enviado a la Secretaría de Planeación, presentando el número total de productos aprobados setenta (70) y resultados ocho (8), así como el costo total del plan, lo anterior una vez se finalizó el proceso de concertación y ajustes pertinentes. De otra parte, se realizó un ejercicio de construcción mediante la plataforma digital Padlet, el cual reunió los aportes de cada una de las entidades asistentes al comité, en relación con los retos que tendra la Política en el año 2022.  </t>
  </si>
  <si>
    <t>Política pública de infancia y adolescencia de Bogotá 2011-2021 - Decreto 520 de 2011
Política pública de y para la adultez 2011-2044 - Decreto 544 de 2011
Política pública de juventud 2019-2030 - CONPES D.C. 08 de 2020
Política pública para el fenómeno de habitabilidad en calle 2015-2025 - Decreto 560 de 2015
Política pública para las familias 2011-2025 - Decreto 545 de 2011
Política pública social para el envejecimiento y para la vejez 2010-2025- Decreto 345 de 2014</t>
  </si>
  <si>
    <t xml:space="preserve">Porcentaje de avance de las actas elaboradas de los espacios de PPS liderados por la SDIS
</t>
  </si>
  <si>
    <t>Subdirección para la Vejez</t>
  </si>
  <si>
    <t>Participación de los(as) delegados(as) de las entidades que hacen parte del proceso de implementación de la Política Pública, ser avanzó en la socialización de la ley 2040 de 2020 y el proceso de vacunación contra el COVID-19 de las personas mayores en la ciudad.
Se convocó la realización del Comité Operativo de Envejecimiento y Vejez, dicha convocatoria en bimensual, la primera se realizó en el mes de febrero de 2021</t>
  </si>
  <si>
    <t>Se convocaron la sesiones ordinarias del Comité Operativo de Envejecimiento y Vejez - COEV para el mes de febrero - Abril - 2 sesiones ordinarias en Junio y 1 extraordinaria, de cada sesión se realizó el acta con la respectiva verificación y aval de los(as) asistentes a la sesión.</t>
  </si>
  <si>
    <t xml:space="preserve">Se convocó una sesión extraordinaria del Comité Operativo de Envejecimiento y Vejez el día 21 de julio de 2021, de la cual se relalizó su respectiva acta, con la verificación y aval de los(as) asistentes. 
Esta sesión trató la programación propuesta y la coordinación con las entidades que hacen parte de la implementación de la PPSEV, de los eventos del Mes del Envejecimiento y la Vejez. </t>
  </si>
  <si>
    <t xml:space="preserve">Se convocó una sesión del Comité Operativo de Envejecimiento y Vejez el día 13 de octubre de 2021, de la cual se realizó su respectiva acta, con la verificación y aval de los(as) asistentes.
Esta sesión trató la actualización de la Política Nacional de Envejecimiento Humano y Vejez, la guía para la formulación e implementación de políticas públicas del Distrito Capital y el balance de Elecciones a los Consejos Locales de Sabios y Sabias.
</t>
  </si>
  <si>
    <t>Informe anual consolidado y publicado de las PPS</t>
  </si>
  <si>
    <t xml:space="preserve">Informe anual de la implementación y seguimiento de las  6 PPS  </t>
  </si>
  <si>
    <t xml:space="preserve">
Informe de la implementación y seguimiento  a las PPS publicado. </t>
  </si>
  <si>
    <t xml:space="preserve">Informe de seguimiento a la implementación de las 6 PPS consolidado y publicado </t>
  </si>
  <si>
    <t>soportes que evidencian la participación de la secretaria en los espacios de las politicas públicas sociales donde se reflejen los avances, compromisos y acuerdos relacionados con la implementación de las PPS a cargo de la SDIS</t>
  </si>
  <si>
    <t xml:space="preserve"> Informe seguimiento de los planes de acción de las políticas publicas lideradas por la SDIS </t>
  </si>
  <si>
    <t>Se entrega informe de seguimiento a los planes de accion de las políticas públicas lideradas por la sdis</t>
  </si>
  <si>
    <t>60
55
13  
14</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</si>
  <si>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2. Implementar un plan de acción para coordinar la implementación y el seguimiento de la PPPF. 
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24. Implementar una (1) estrategia de  gestión interinstitucional que permita  la movilización social y el desarrollo de  capacidades de los adultos y adultas identificados en vulnerabilidad, fragilidad social o afectados por emergencias sanitarias en la ciudad de Bogotá
</t>
  </si>
  <si>
    <t>Integridad, 
Planeación Institucional, Participación ciudadana en la gestión pública, acceso a la información pública y lucha contra la corrupción,
Transparencia.
Política de seguimiento y evaluación al desempeño Institucional</t>
  </si>
  <si>
    <t>Formulación y articulación de las políticas sociales</t>
  </si>
  <si>
    <t>Inversión 
financiación</t>
  </si>
  <si>
    <t xml:space="preserve">7770 Compromiso con el envejecimiento activo y una Bogotá cuidadora e incluyente 
</t>
  </si>
  <si>
    <t>Implementar el 100% de acciones del Plan de Acción de la Política Publica Social para el Envejecimiento y la Vejez 
Implementar un plan de acción para coordinar la implementación y el seguimiento de la PPPF. 
Desarrollar un (1) estrategia de seguimiento y monitoreo de las acciones que contribuyen con la implementación y articulación de la Política Pública Distrital para la Habitabilidad en Calle.</t>
  </si>
  <si>
    <t>Política pública social para el envejecimiento y para la vejez 2010-2025- Decreto 345 de 2011</t>
  </si>
  <si>
    <t>Actualizar el plan de acción de la PP  Social para el envejecimiento y para la vejez 2010-2025</t>
  </si>
  <si>
    <t>Plan de acción de la PP  Social para el envejecimiento y para la vejez 2010-2025 actualizado</t>
  </si>
  <si>
    <t>Un (1) Plan de acción de la Politica Publica Social actualizado y en ejecución</t>
  </si>
  <si>
    <t>Plan de acción de la Politica Publica actualizado</t>
  </si>
  <si>
    <t xml:space="preserve">Plan de Acción  de la Política Pública </t>
  </si>
  <si>
    <t>Documentos de plan de acción de la Politica Publica Social actualizado</t>
  </si>
  <si>
    <t>1 Plan de acción actualizado</t>
  </si>
  <si>
    <t>Se consolidó el trabajo intersectorial para adelantar el proceso de actualización del Plan de Acción de la Política Pública Social de Envejecimiento y Vejez. Se consiguió concertar 76 productos para el cumplimiento el plan de los cuales SDIS tiene 32. Se carga Plan de acción actualización, vale la pena aclarar que  son versiones preliminares dado que se envió a Dirección Poblacional para revisión, ajuste y válidacion de las áreas encargadas</t>
  </si>
  <si>
    <t>Esta actividad se surtió en el  trimestre anterior de la vigencia</t>
  </si>
  <si>
    <t xml:space="preserve">
7752 - Contribución a la protección de los derechos de las familias especialmente de sus integrantes afectados por la violencia intrafamiliar en la ciudad de Bogotá
</t>
  </si>
  <si>
    <t>Política Pública para las Familias</t>
  </si>
  <si>
    <t>Actualizar el plan de acción de la PP para las familias 2011-2025</t>
  </si>
  <si>
    <t>Plan de acción de la PP para las familias 2011-2025 actualizado</t>
  </si>
  <si>
    <t>Plan de Acción  de la Política Pública actualizado</t>
  </si>
  <si>
    <t>Se remite el plan de acción de la política pública actualizado según acta de aprobación de 18 de febrero de 2021.</t>
  </si>
  <si>
    <t>Esta actividad se surtió en el segundo trimestre de la vigencia</t>
  </si>
  <si>
    <t xml:space="preserve">
7757 Implementación de estrategias y servicios integrales para el abordaje del fenómeno de habitabilidad en calle en Bogotá</t>
  </si>
  <si>
    <t>Política Publica del Fenómeno de habitabilidad en Calle</t>
  </si>
  <si>
    <t>Actualizar el plan de acción de la PP para el fenómeno de habitabilidad en calle 2015-2025</t>
  </si>
  <si>
    <t>Plan de acción de la  PP para el fenómeno de habitabilidad en calle 2015-2025 actualizado</t>
  </si>
  <si>
    <t xml:space="preserve"> Plan de acción actualizado de Política Pública</t>
  </si>
  <si>
    <t xml:space="preserve">Durante el período solicitado abril-junio, se continua con el ejercicio de  actualización del Plan de acción de la PPDFHC, teniendo en cuenta las orientaciones dadas por el CONPES D,C.Para ello, se desarrollaron las siguientes acciones:
1.Socialización en la mesa de actualización del plan de acción de la Política, sobre  los avances del proceso de actualización del plan de acción de su plan de acción. En este espacio se realizó la retroalimentación de la última  la versión del árbol de problemas, a fin de lograr su  validación por parte de las entidades distritales.
2. En el mes de abril se da inicio al proceso de construcción de resultados, y productos. Para este ejercicio, se llevaron a cabo sesiones de trabajo entre la Subdirección para la Adultez y la Dirección de Análisis y Diseño Estratégico DADE, con el fin de formular la propuesta de fines y resultados para los seis componentes de la PPDFHC. Estos resultados derivados de los efectos directos del árbol de problemas concertado con los actores de la PPDFHC.
Se realizaron las seis mesas técnicas de los componentes de la PPDFHC, estos espacios se encaminaron a la socialización de los resultados planteados por la SDIS en el marco de la política, así como a su concertación con los demás actores participantes.   Posteriormente, se desarrollaron mesas internas entre la Subdirección para la Adultez y la Dirección de Análisis y Diseño a fin de formular las estrategias o medios requeridos para alcanzar los fines y resultados concertados de cara a los seis componentes de la PPDFHC. 
3. En los meses de mayo y junio inicia el proceso de concertación de productos con las distintas entidades, ejercicio realizado a través de mesas virtuales, cuyo resultado fue la concertación de resultados y productos.
3. El día 26 de mayo,se llevó a cabo el segundo comité operativo del fenómeno de habitabilidad en calle, en el espacio, se socializaron los avances obtenidos hasta el momento respecto de la  actualización del plan de acción y se solicitó ajustar los tiempos de entrega para poder cumplir con las fechas planteadas por Secretaría Distrital de Planeación par ala entrega del plan de acción.
En sesión del Comité Extraordinario del 01  julio de 2021, se realiza la presentación de los resultados y productos para aprobación en mesa.
</t>
  </si>
  <si>
    <t>A pesar de no tener programación para este periodo, se adjunta el plan de acción más actualizado y radicado ante la Secretaría Distrital de Planeación, así como el oficio de su radicación.</t>
  </si>
  <si>
    <t xml:space="preserve">El 20 de diciembre del 2021 en sesión CONPES DC, fue aprobado el plan de acción de la política pública distrital para el fenómeno de habitabilidad en calle, luego de un proceso de actualización que tuvo varias fases y fuerona desarrolladas todas durante este año. 
En sesión Pre-Conpes del 6 de diciembre fueron revisadas y aprobados los ajustes en conjunto con las entidades que participaron en la construcción de este plan de acción. De igual forma, en el comité operativo realizado el 9 de diciembre se informó a las entidades como se realizaría el informe de gestión para el año 2021, teniendo en cuenta los tiempos que tomó la actualización del plan de acción 2021-2025 bajo las orientaciones de la Secretaría Distrital de Planeación. 
Este plan de acción aprobado entra en seguimiento a partir del mes de enero del 2022. </t>
  </si>
  <si>
    <t xml:space="preserve">Política Publica para la adultez. </t>
  </si>
  <si>
    <t>Actualizar el plan de acción de la PP de y para la adultez 2011-2044</t>
  </si>
  <si>
    <t>Plan de acción de la PP de y para la adultez 2011-2044 actualizado</t>
  </si>
  <si>
    <t>Uno (1) Plan de acción de la Politica Publica Social actualizado y en ejecución</t>
  </si>
  <si>
    <t>Durante el período comprendido entre abril y junio, la Subdirección para la Adultez, continúo con el ejercicio de actualización del plan de acción de la Política Pública de y para la adultez PPA, teniendo en cuenta las orientaciones dadas por el CONPES D,C para la actualización de las Políticas Públicas. Para ello se desarrollaron las siguientes acciones:
1. En mesa de actualización del 14 de abril se socializa a las Entidades: a)  Presentación del avance en el proceso de actualización del plan de acción  b)Presentación del árbol de problemas y de objetivos, aprobado en el mes de marzo, Socialización de propuesta de estrategias y productos por parte de la SDIS; de acuerdo con la revisión del análisis situacional, diagnostico actualizado y de las causas y efectos indirectos derivados del árbol del probemas. Se informa a las entidades el apaso a seguir relacionado con la concertación de mesas para la definición de productos en el mes de abril.
2. En el mes de abril se da inico al ejericio de concertación de productos ( etapa extensa que se extendió hasta el mes de junio) y el cual surtió el desarrollo de las siguientes acciones: a) Programación de sesiones con cada una de las Entidades con el fin de socializar un primer borrador de productos sugeridos por la SDIS y construidos  con base en el proceso de análisis del árbol de problemas.b) Elaboración de actas de cada una de las sesiones adelantadas. c). Presentación en cada una de las sesiones de la PPA, dimensiones estructuturantes, hoja de ruta de los pasos desarrollados para dar inicio a la concertación de productos, En este espacio se recordó nuevamente los resultados del árbol de problemas. d). Una vez llevada a cabo la primera sesión con los sectores, se da inicio a la segunda etapa mediante el seguimiento a los acuerdos establecidos en la primera la sesión, se recibieron contrapropuestas con base en la revisión hecha por cada sector frente a la primera propuesta. e). Con algunos sectores, se llevaron a cabo otras sesiones de concertación para definir la responsabilidad de algunos sectores frente a los resultados definidos. f). En mesa de actualización del día 12 de mayo de 2021 se adelantó  el taller : Aspectos Metodológicos para la Elaboración del Plan de Acción de Políticas Públicas Distritales liderados por la Secretaría de planeación, el cual incluyó aspectos metodológicos para la Elaboración del Plan de Acción de Políticas Públicas Distritales.g). Fue enviada la matriz plan de acción con sus respectivos instructivos, con el fin de que las Entidades, iniciaran su proceso de diligenciamiento. Posteriormente el equipo  de políticas públicas inicia le proceso de acompañamiento y revisión de la matriz plan de acción para entrega oficial. . h) Taller de indicadores y ODS a cargo de la Secretaría de Planeación, taller realizado a las Entidades en sesión de mesa de actualización el 12 de mayo 
3.En sesión del Comité Extraordinario del 29 de junio de 2021, se realiza la presentación de los resultados y productos para aprobación en mesa.
4. Entrega de la primera versión del Plan de acción de la PPA  a Poblacional 01 de julo 2021</t>
  </si>
  <si>
    <t>Una vez realizada la retroalimentación por las diferentes áreas, se adjunta el plan de acción  actualizado y radicado ante la Secretaría Distrital de Planeación, así como el oficio de su radicación.</t>
  </si>
  <si>
    <t>El 20 de diciembre del 2021 en sesión CONPES DC, fue aprobado el plan de acción de la política pública de y para la Adultez, luego de un proceso de actualización que tuvo varias fases y fuerona desarrolladas todas durante este año. En sesión preconpes del 6 de diciembre fueron revisadas y aprobados los ajustes en conjunto con las entidades que participaron en la construcción de este plan de acción. De igual forma, en el comité operativo realizado el 9 de diciembre se informó a las entidades como se realizaría el informe de gestión para el año 2021, teniendo en cuenta los tiempos que tomo la actualización del plan de acción 2021-2025 bajo las orientaciones de la Secretaría Distrital de Planeación. Este plan de acción aprobado entra en seguimiento a partir del mes de enero del 2022.</t>
  </si>
  <si>
    <t>Consolidación, revisión, ajuste y publicación del informe de implementación y seguimiento de las políticas públicas poblacionales competencia de la SDIS</t>
  </si>
  <si>
    <t xml:space="preserve">Un (1) informe anual del seguimiento a las PPS consolidado y publicado </t>
  </si>
  <si>
    <t xml:space="preserve">
Informes de seguimiento a las PPS </t>
  </si>
  <si>
    <t>Informe de seguimiento  a las PPS</t>
  </si>
  <si>
    <t xml:space="preserve"> Informe anual de las políticas publicas lideradas por la SDIS </t>
  </si>
  <si>
    <t>se entrega infome anual de las políticas públicas lideradas por la SDIS</t>
  </si>
  <si>
    <t>Un (1) informe anual de las PPS consolidado y publicado</t>
  </si>
  <si>
    <t xml:space="preserve">
No.  informes de seguimiento a las PPS </t>
  </si>
  <si>
    <t>No. informes de seguimiento elaborados/No. Informes de seguimiento programados*100</t>
  </si>
  <si>
    <t xml:space="preserve"> Informe anual de  la política publica de infancia entregado a la Dirección Poblacional  </t>
  </si>
  <si>
    <t xml:space="preserve">se entrega 1 Informe anual de  la política publica de infancia y adolescencia </t>
  </si>
  <si>
    <t xml:space="preserve"> Un (1) informe anual de las PPS consolidado y publicado</t>
  </si>
  <si>
    <t xml:space="preserve">
Informe de seguimiento a las PPS consolidado y publicado </t>
  </si>
  <si>
    <t>Informe de seguimiento de las PPS</t>
  </si>
  <si>
    <t xml:space="preserve"> Informe anual de  la política publica de juventud entregado a la Dirección Poblacional  </t>
  </si>
  <si>
    <t xml:space="preserve">La Secretaría de Integración Social, a través de 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esta. A continuación, se anexa el informe respecto al proceso de articulación con las instancias de participación respecto a la implementación de la Política Pública de Juventud.
Este informe contiene el avance en cada uno de los componentes de intervención de la política pública de juventud así como lo logro alcanzados durante la vigencia 2021, empezando por una descripción de los 7 objetivos que contine la política, la socialización en las diferentes localidades a la población objeto, la implementación de la Ruta de Oportunidades Juveniles, la participación en la semana de la juventud, y descripción cualitativa por cada objetivo descrito en la política.
</t>
  </si>
  <si>
    <t xml:space="preserve">
Informes de seguimiento a las PPS consolidado y publicado </t>
  </si>
  <si>
    <t>Informe de seguimiento a las PPS elaborado</t>
  </si>
  <si>
    <t xml:space="preserve"> Informe anual de  la política publica de familia entregado a la Dirección Poblacional  </t>
  </si>
  <si>
    <t>Durante la vigencia del 2021, además de lograr la actualización del Plan de Acción de la PPPF para el cuatrienio y pese al tiempo que conllevó la aprobación de su actualización,  los sectores y entidades han sido responsables de sus compromisos y se han propuesto cumplir con los productos estratégicos formulados
De este ejercicio, resalta la inclusión de productos estratégicos por parte de actores de orden Nacional como el ICBF, de la academia como la Universidad Santo Tomás y del tercer sector como la ONG Aldeas Infantiles han sido vitales para continuar aunando esfuerzos en pro de las familias como sujetos colectivos de derechos.
Finalmente, y como se detalla en el informe anexo, los productos estratégicos y su implementación han permitido avanzar en pro de la transformación de
patrones culturales hegemónicos y excluyentes a través del reconocimiento de la diversidad de estructuras, arreglos, formas, relaciones, roles y subjetividades
familiares, para la garantía de los derechos de las familias del Distrito.</t>
  </si>
  <si>
    <t xml:space="preserve">
Informe de seguimiento a las PPS  consolidado y publicado</t>
  </si>
  <si>
    <t>Informes de seguimiento de la PPS</t>
  </si>
  <si>
    <t xml:space="preserve"> Informe anual de  la política publica de vejez entregado a la Dirección Poblacional.  El informe anual de la política pública de vejez, contiene el seguimiento a las acciones proyectadas en la Política Pública Social para el Envejecimiento y la Vejez –PPSEV-, publicado en la página web de la Secretaria Distrital de integración social en el siguiente link. https://www.integracionsocial.gov.co/images/_docs/2021/politicas_publicas/lidera/Informe_cualitativo_PPSEV_PA_Armonizacion_II_SEM_fn.pdf, corresponde al segundo semestre de la vigencia 2020 y se publicó luego de ser proyectado, revisado y aprobado por la Secretaría Distrital de Planeación –SDP-.  En este momento, se encuentra en fase de implementación el nuevo plan de acción y serán reportados sus avances en los instrumentos previstos por la SDP para el primer semestre de 2022.
Adicionalmente, en los soportes se puede evidenciar para la vigencia 2021 la gestión realizada para la Actualización del Plan de Acción de la Política Pública Social para el Envejecimiento y la Vejez PPSEV, dado que se requirió para su proyección un esfuerzo técnico con la articulación intra, inter y transectorial, por ello se socializó e implementó una ruta metodológica que se soporta en los documentos anexos.
Para el año 2021, se continuó el diálogo, análisis y sistematización de las Agendas Sociales de las Personas Mayores. Para este proceso se contó con la participación de 12 sectores de la Administración Distrital y 18 entidades, así mismo se contó con amplia participación de los Consejo locales y el Consejo Distrital de Sabios y Sabias, entidades distritales y entes de Control. El Plan de Acción de la PPSEV incluye 90 productos. Se adjuntan los siguientes documentos técnicos: Documento CONPES D.C y Matriz de actualización del plan de acción de la PPSEV.
</t>
  </si>
  <si>
    <t>El 28 de diciembre de 2021 se presenta a la Dirección Poblacional (1) un informe donde se presenta los logros y dificultades en cada uno de los ejes, dimensiones y líneas de acción de la Política; la incorporación de los enfoques de género y diferencial y la territorialización de esta; las ejecutorías y retos del Comité Operativo de Envejecimiento y Vejez la incidencia del contexto de la pandemia del COVID-19 y las recomendaciones.</t>
  </si>
  <si>
    <t>Informes de seguimiento elaborados</t>
  </si>
  <si>
    <t xml:space="preserve"> Informe anual de  la política publica de adultez entregado a la Dirección Poblacional  </t>
  </si>
  <si>
    <t xml:space="preserve">Se realizó un informe sobre las acciones realizadas para la implementación de la Política Pública de y para la Adultez, que incluyó el documento CONPES y la ruta metodológica que se llevó a cabo durante el año 2021 para la actualización del plan de acción de esta política pública para el periodo 2021-2025. Este informe fue radicado adicionalmente ante el Concejo de Bogotá como lo establece el artículo 16 del Dercerto 544 de 2011, cuyo oficio se adjunta en el reporte. 
Adicionalmente, se le solicitó a las entidades del distrito que hacen parte del nuevo plan de acción para que reporten de forma cualitativa las acciones que realizaron en pro de avanzar en la garantía de derechos de las personas adultas. Esta información será consolidada para construir el informe final de implementación de la PPA del año 2021, el cual deberá ser revisado y aprobado por la Secretaría Distrital de Planeación. </t>
  </si>
  <si>
    <t xml:space="preserve">Todas las metas </t>
  </si>
  <si>
    <t>Fortalecimiento organizacional y simplificación de procesos</t>
  </si>
  <si>
    <t xml:space="preserve">Inversión y Funcionamiento </t>
  </si>
  <si>
    <t>Población Afrodescendiente - Decreto 151 de 2008
Población Raizal - Decreto 554 de 2011
Pueblo Rom  o Gitano - Decreto 2957 de 2010
Pueblos indígenas - Decreto 543 de 2011</t>
  </si>
  <si>
    <t>Coordinar con las áreas técnicas el seguimiento a las acciones afirmativas en el marco de la implementación del artículo 66 del PDD por un nuevo contrato social y ambiental para la Bogotá del S.XXI</t>
  </si>
  <si>
    <t>informes de seguimiento a las acciones concertadas en el Plan Integral de Acciones  Afirmativas -PIAA- de los  grupos  étnicos con el sector social.</t>
  </si>
  <si>
    <t>Cuatro (4) informes de seguimiento  a PIAA de los grupos étnicos</t>
  </si>
  <si>
    <t>Informes de seguimiento  a PIAA de los grupos étnicos elaborados</t>
  </si>
  <si>
    <t>No. informes de seguimiento elaborados / No. informes de seguimiento programados</t>
  </si>
  <si>
    <t xml:space="preserve">Porcentaje de informes entregados de acuerdo con los informes programados  </t>
  </si>
  <si>
    <t xml:space="preserve">2 informes de seguimiento correspondientes al primer y segundo trimestre </t>
  </si>
  <si>
    <t xml:space="preserve">1 informe de seguimiento correspondiente al tercer trimestre </t>
  </si>
  <si>
    <t xml:space="preserve">1 informe de seguimiento correspondiente al cuarto trimestre </t>
  </si>
  <si>
    <t xml:space="preserve">Se entrega 2 informes de seguimiento a PIAA de los grupos etnicos primer trimestre y segundo trimestre ( se entrega el día 27 de Julio  según programación por parte del Sector ) </t>
  </si>
  <si>
    <t>Se entregan las matrices de seguimiento a la Implementación  del Plan Integral de Acciones Afirmativas PAII - reporte del II trimestre, con corte a 30 de junio del año en curso y se entrega también el informe cualitativo Acciones Afirmativas art. 66 Segundo Trimestre 2021 que complementa la respectiva información.</t>
  </si>
  <si>
    <t xml:space="preserve">Se entregan las matrices de seguimiento al plan integral de acciónes afirmativas reporte tercer trimestre con corte 30 de septiembre de  2021. Se entrega el informe cualitativo de acciones afirmativas articulo 66 tercer trimestre 2021, que complementa la respectiva información. </t>
  </si>
  <si>
    <t xml:space="preserve">No aplica </t>
  </si>
  <si>
    <t>Mujer y equidad de género - Decreto 166 de 2010
Ley de víctimas
 Prevención y atención del consumo de SPA - Decreto 691 de 2011</t>
  </si>
  <si>
    <t>Coordinar las acciones intrasectoriales para el seguimiento de las políticas públicas de Mujer y Equidad de Género, de Atención a Víctimas del Conflicto Armado Interno, de Actividades Sexuales Pagas y de Prevención y Atención del Consumo de Sustancias Psicoactivas.</t>
  </si>
  <si>
    <t>informes de seguimiento a las acciones establecidas para las políticas públicas de Mujer y Equidad de Género, de Atención a Víctimas del Conflicto Armado Interno y de Actividades Sexuales Pagas, de Prevención y Atención del Consumo de Sustancias Psicoactivas.</t>
  </si>
  <si>
    <t>Dieciseis (16) informes seguimiento a las implementación de las políticas públicas de Mujer y Equidad de Género, de Atención a Víctimas del Conflicto Armado Interno y de Actividades Sexuales Pagas, de Prevención y Atención del Consumo de Sustancias Psicoactivas.</t>
  </si>
  <si>
    <t>Informes de seguimiento a políticas públicas diferenciales acompañadas por la SDIS elaborados</t>
  </si>
  <si>
    <t xml:space="preserve"> No. informes de seguimiento elaborados / No. informes de seguimiento programados </t>
  </si>
  <si>
    <t>Número de informes de política públicade acuerdo con la programación</t>
  </si>
  <si>
    <t xml:space="preserve">4 informes de seguimiento (uno por cada política Mujer y Equidad de Género, de Atención a Víctimas del Conflicto Armado Interno, de Actividades Sexuales Pagas y de Prevención y Prevención y Atención del Consumo de Sustancias Psicoactivas.) </t>
  </si>
  <si>
    <t>4 informes de seguimiento (uno por cada política Mujer y Equidad de Género, de Atención a Víctimas del Conflicto Armado Interno, de Actividades Sexuales Pagas y de Prevención y Prevención y Atención del Consumo de Sustancias Psicoactivas.)</t>
  </si>
  <si>
    <t xml:space="preserve">Se entrega:  Informe No. 1. Seguimiento a la política pública de Atención a Víctimas del Conflicto Armado Interno. Vigencia 2020 y enero – marzo 2021. El informe incluye la evidencia de entrega del seguimiento al PAD vigencia 2020, igualmente se adjunta la matriz XLS seguimiento PAD cuarto trimestre 2020.  si bien se cuenta con los datos de atenciones realizadas a población víctima en los servicios sociales de la entidad durante el primer trimestre 2021, la matriz de seguimiento PAD se encuentra en consolidación. La programación  de entrega  oficial a la ACDVPR  es el 16 de abril 2021.
Adicionalmente se entrega primer informe de seguimiento de la política de mujer y equidad de género que contempla las concertaciones realizadas. 
Además, se realizó entrega del informe de actividades sexuales pagas que corresponde al primer semestre del 2021.
Por ultimo, se entregó la política pública de prevención y atención del consumo de sustancias psicoactivas. </t>
  </si>
  <si>
    <t>Se entrega : 1 Informe de política pública de Atención a Víctimas del Conflicto Armado Interno. Vigencia 2020 y enero – marzo 2021 y la matriz XLS seguimiento PAD I Trimestre 2021. Así msmo, se entrega matriz de seguimiento PAD II Trimestre se encuentra en consolidación, corte Enero 01 a junio 30, programada para entrega el 16 de julio 2021, la cual se acompaña del informe descrito.
Adicionalmente, se entrea primer informe de la política de ujer y equidad de género. 
Además, se realizó entrega del informe de actividades sexuales pagadas para el segundo trimeste 2021
Por ultimo se entregó la política pública de prevención y atención al consumo de sustancias psicoactivas</t>
  </si>
  <si>
    <t xml:space="preserve">Se entrega el Informe No. 3 de política pública de Atención a Víctimas del Conflicto Armado Interno. Enero 01 a junio 30 2021 y la matriz XLS seguimiento PAD II Trimestre 2021. Actualmente se consolida el reporte de atenciones Tercer trimestre entrega programada el 14 de octubre. 
Así mismo, se presenta 1 informe de la política de mujer y  equidad de género, 1 política de actividades sexuales pagadas y 1 Política pública de prevención y atención al consumo de sustancias psicoactivas. </t>
  </si>
  <si>
    <t>Se entrega 1 informe de la política de prevención y atención al consumo de sustancias psicoactivas. Se entrega 1 informe de la política de mujer y equidad de género, 1 informe de política de actividades sexuales pagadas. Por último, se entrega 1 informe sobre el Cuarto Informe de Política Pública de Atención a Víctimas del Conflicto Armado Interno y el formato de seguimiento PAD III Trimestre 2021</t>
  </si>
  <si>
    <t xml:space="preserve">no aplica </t>
  </si>
  <si>
    <t xml:space="preserve">Todas las metas a cargo de la Dirección Poblacional  </t>
  </si>
  <si>
    <t xml:space="preserve">Planeación Institucional, Seguimiento y evaluación del desempeño institucional , Control Interno </t>
  </si>
  <si>
    <t xml:space="preserve">Prestación de Servicios sociales para la inclusión social, formulación y articulación de políticas sociales </t>
  </si>
  <si>
    <t>7770: 1-2-3-4
7756: 2-4-5
7752: 3
7771: 1-2
7740: 3-4-5
7744: 2-3-5-6
7757: 3-4</t>
  </si>
  <si>
    <t>no aplica</t>
  </si>
  <si>
    <t xml:space="preserve">Realizar el seguimiento a la implementación de los servicios sociales a cargo de la Dirección Poblacional  en el marco del sistema distrital de cuidado y las innovaciones sociales contempladas en el PDD 2020-2014 </t>
  </si>
  <si>
    <t xml:space="preserve">Informes de avance a la implementación de los servicios sociales de la  Dirección Poblacional  que refleje el desarrollo del sistema distrital de cuidado y las innovaciones sociales contempladas en el PDD 2020-2014 </t>
  </si>
  <si>
    <t xml:space="preserve">Cuatro (4) informes de seguimiento a la implementación de los servicios sociales </t>
  </si>
  <si>
    <t xml:space="preserve">Informes de seguimiento a la implementación de los servicios sociales elabarados </t>
  </si>
  <si>
    <t xml:space="preserve">
 No. Informes de seguimiento elaborados / No. Informes de seguimiento programados</t>
  </si>
  <si>
    <t>Documentos de seguimiento a los servicios sociales de la Dirección Poblacional  que refleje el desarrollo del sistema distrital de cuidado y las innovaciones sociales contempladas en el PDD 2020-2014 elaborados de acuerdo con lo programado</t>
  </si>
  <si>
    <t xml:space="preserve">Informe trimestral de seguimiento a los servicios sociales de la Dirección Poblacional </t>
  </si>
  <si>
    <t>Se realizó informe trimestral de enero a marzo 2021; en el que se evidencia el procceso de aprobación de los servicios sociales en el marco de la mesa GIS. Se proyecta la aprobacion de 20 servicios y 54 modalidades para Poblacional, aprobados en trimestre: 8 servicios y 27 modalidades.</t>
  </si>
  <si>
    <t xml:space="preserve">Se hace entrega de informe trimestral de Abril a Junio del 2021, en el que se evidencia el proceso de aprobación de 21 servicios y 57 modalidades. Avance en la creación del portafolio de servicios viabilización de ajustes en los servicios en mesa GIS del 7 de Junio de acuerdo con la resolución 509 de 2021. </t>
  </si>
  <si>
    <t>Se presentan informe trimestral de julio a septiembre con avances al seguimiento en la transformación de los servicios desde el Sistema Distrital del Cuidado, la implementación de las modalidades con Transferencias Monetarias Condicionadas, el seguimiento a la inclusión de los enfoques en los documentos técnicos de las áreas adscritas a la Dirección Poblacional y el liderazgo la Mesa Técnica de Gestión Integral Social −GIS−</t>
  </si>
  <si>
    <t>se presenta informe correspondiente al periodo entre  octubre y diciembre.en el que se evidencia el seguimiento a los servicios, modalidades y estrategias de la Dirección Poblacional desde el SIDICU, transferencias monetarias condicionadas, seguimiento a la inlcusion d eenfoques y liderazgo de la Mesa Técnica de Gestión Integral.</t>
  </si>
  <si>
    <t>47.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</si>
  <si>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Política de seguimiento y evaluación al desempeño Institucional</t>
  </si>
  <si>
    <t>Elaborar documentos de línea técnica que orienten las nuevas modalidades, estrategias, atenciones de los nuevos servicios y los servicios sociales transformados</t>
  </si>
  <si>
    <t xml:space="preserve">Documentos técnicos para la orientación de las nuevas modalidades, estrategias, atenciones de los nuevos servicios y los servicios sociales transformados </t>
  </si>
  <si>
    <t>Siete (7) documentos técnicos orientadores de las nuevas modalidades del Proyecto</t>
  </si>
  <si>
    <t>Porcentaje de avance en los documentos técnicos elaborados.</t>
  </si>
  <si>
    <t>(Número de documentos técnicos elaborados/Número de documentos técnicos programados)*100</t>
  </si>
  <si>
    <t>Avance en la construcción de los documentosde acuerdo con las evidencias programadas</t>
  </si>
  <si>
    <t xml:space="preserve">Avance en la construcción de los documentos tecnicos programados </t>
  </si>
  <si>
    <t xml:space="preserve">Documentos finales tecnicos elaborados </t>
  </si>
  <si>
    <t xml:space="preserve">Durante el primer trimestre del 2021, en la subdirección para la adultez se avanzó en la construcción de las primeras versiones borrador de las nuevas estrategias y modalidades de atención que componen el nuevo servicio denominado: "Servicio para la dignificación y resignificación del fenómeno de habitabilidad en calle", proceso que se enmarca en la innovación de los servicios sociales que adelanta la entidad. En concreto se adelantaron las primeras versiones de los lineamientos técnicos que orientan:
1. Estrategia de prevención de la habitabilidad en calle
2. Estrategia móvil de abordaje en calle
3. Centro de autocuidado
4. Hogar de paso día y Hogar de paso noche.
5. Centro de desarrollo integral y diferencial CEDID
6. Centro de atención y desarrollo de capacidades para mujeres habitantes de calle.
7. Comunidad de vida
</t>
  </si>
  <si>
    <t>Durante el segundo trimestre del 2021, en la Subdirección para la adultez se continuó con el ejercicio de construcción de los lineamientos técnicos, particularmente se hizo una revisión de los documentos en dos vías: 1. Aplicación del Modelo Distrital para el Fenómeno de Habitabilidad en Calle (MDFHC) el cual es un instrumento de la política pública que brinda orientaciones a nivel distrital sobre los atributos, enfoques y perfiles para la prevención y abordaje del fenómeno de habitabilidad en calle; 2. De acuerdo con la expedición de la resolución 509 de 2021, se incluyen los criterios y oferta establecida en el servicio para la dignificación y resignificación del fenómeno de habitabilidad en calle que fue aprobado en dicha resolución.
Teniendo en cuenta los avances se avanza en los lineamiento técnicos que  orientan: 
1. Estrategia de prevención de la habitabilidad en calle.
2. Estrategia móvil de abordaje en calle
3. Estrategia de abordaje comunitario
4. Centro de autocuidado
5. Hogar de pas día y hogar de paso noche
6. Centro de desarrollo integral y diferencial CEDID
7. Centro de atención y desarrollo de capacidades para mujeres habitantes de calle
8. Atención socio sanitaria para ciudadanas y ciudadanos habitantes de calle
9. Comunidad de vida
10. Centro de atención a personas habitantes de calle con alta dependencia física, mental o cognitiva.
11. Eje de ampliación de capacidades y generación de oportunidades.</t>
  </si>
  <si>
    <t>Durante el tercer trimestre del 2021, desde la Subdirección para la adultez se avanzó en el proceso de revisión y oficialización de los lineamientos técnicos de las modalidades del "servicio para la dignificación y resignificación del fenómeno de habitabilidad en calle" aprobado en la resolución 509 de 2021 de la SDIS. En ese sentido se avanza en las siguientes vías: 1. Envío de los 9 documentos de lineamientos técnicos para la revisión del equipo diferencial de la Dirección Poblacional con el fin de recibir sugerencias y observaciones en relación a la aplicación de los enfoques diferencial, de género y poblacional en los lineamientos enviados; 2. Modificación de 7 lineamientos retroalimentados por la Dirección Poblacional desde la Subdirección para la Adultez, a la fecha queda pendiente la retroalimentación por parte de la Dirección Poblacional de dos documentos; 3. Presentación y aprobación ante la mesa técnica GIS de 3 lineamientos técnicos desde la Subdirección para la Adultez.
Teniendo en cuenta lo anterior se avanza en los lineamientos técnicos de las 9 modalidades que componen el servicio para la dignificación y resignificación del fenómeno de habitabilidad en calle.</t>
  </si>
  <si>
    <t xml:space="preserve">Durante el IV trimestre del 2021, con base en las observaciones realizadas por el equipo diferencial de la Dirección Poblacional se presentan ante la mesa técnica GIS los lineamientos técnicos pendientes logrando la aprobación de 4 lineamientos adicionales a los ya aprobados en el anterior trimestre. De manera que al terminar la vigencia se logra la aprobación de los siguientes lineamientos técnicos:
1. Estrategia móvil de abordaje en calle
2. Centro de autocuidado
3. Hogar de paso día y hogar de paso noche
4. Centro de desarrollo integral y diferencial - CEDID
5. Centro de atención y desarrollo de capacidades para mujeres habitantes de calle
6. Comunidad de vida
7. Centro de atención a personas habitantes de calle con alta dependencia física, mental o cognitiva
La mesa GIS realiza observaciones al lineamiento de la estrategia de prevención de la habitabilidad en calle , por lo cual este lineamiento y el de atención socio sanitaria para ciudadanas y ciudadanos habitantes de calle se presentaran en el 2022 ante la mesa para su aprobación. No obstante, se cumple con el 100% de la meta fisica programada para la vigencia 2021 ya que se programaron 7 documentos.
</t>
  </si>
  <si>
    <t xml:space="preserve">política de Fortalecimiento organizacional y simplificación de priocesos
</t>
  </si>
  <si>
    <t xml:space="preserve">Liderar y coordinar la mesa técnica gestión integral social en el marco de las apuestas institucionales y el PDD para la transformación de los servicios sociales </t>
  </si>
  <si>
    <t>Actas de las sesiones de la mesa técnica gestión integral social</t>
  </si>
  <si>
    <t>Realizar el 100% de las actas de las sesiones programadas</t>
  </si>
  <si>
    <t>Constante</t>
  </si>
  <si>
    <t xml:space="preserve">Porcentaje de actas elaboradas en la mesa técnica gestión integral social elaboradas </t>
  </si>
  <si>
    <t>(No. Actas por sesión elaboradas /No. sesiones programadas para el periodo)*100</t>
  </si>
  <si>
    <t>Número de actas elaboradas de acuerdo con las sesiones programadas  para el trimestre reportado</t>
  </si>
  <si>
    <t xml:space="preserve">Total de las actas elaboradas de acuerdo con las sesiones realizadas </t>
  </si>
  <si>
    <t>Se realizan 2 mesas Gis: el 26 de enero y el 5 de febrero de 2021; cada una cuenta con sus respectivas actas. 
Adicionalmente,  se hacen mesas de trabajo para contrucción dialógica de servicios:
1. SUB infancia, 11 de febrero.
2. SUB lgbti, 17 de febrero.
3.Proyecto discapacidad,23 febrero.
4.SUB vejez 2 de marzo.
5.SUB familia,18 de marzo.</t>
  </si>
  <si>
    <t>Se realizan 2 mesas GIS: 9 de abril para la presentación de servicios y modalidades de las subdirecciones para la vejez, infancia, LGBTI, familia y proyecto de discapacidad. El 17 de junio para la solicitud de cambios y ajustes a los anexos tecnicos de la Resolución 509 en los servicios y modalidades de las subdireciones para la adultez, vejez, infancia, LGBTI y proyecto de discapacidad; adicionalmente, se presenta el plan de acción de la mesa GIS.</t>
  </si>
  <si>
    <t xml:space="preserve">En el trimestre se realizan 4 mesas GIs:  El 16 de julio para Presentación del documento “Estrategia Territorial Integral Social –ETIS-“, Presentación de ajustes en anexos técnicos  por Subdirección para la Infancia </t>
  </si>
  <si>
    <t>En el trimesre se realiza una (1) mesa GIS, desarrollada el 13 de diciembre de 2021; para la convocatoria y preparación de temas a esta Mesa Gis, se realizan 4 mesas preparatorias con los delegados: el 13  y 20 de octubre, el 29 de noviembre y 6 de diciembre.</t>
  </si>
  <si>
    <t>5. Contar con sistemas de información robustos y solidos que generen datos, información y conocimiento con calidad, oportunidad y pertinencia para la toma de decisiones y que respondan oportunamente a la transformación de los servicios sociales de la Secretaría Distrital de Integración Social</t>
  </si>
  <si>
    <t>A través del mejoramiento continuo del uso de las Tecnologías de la Información y Comunicaciones tales como el sistema de información misional SIRBE y los demás  sistemas y aplicativos con los que cuenta la entidad</t>
  </si>
  <si>
    <t>Gestión Presupuestal y Eficiencia del Gasto Público
seguimiento y evaluación del desempeño institucional</t>
  </si>
  <si>
    <t xml:space="preserve">Realizar el seguimiento contractual a los procesos a cargo de la Dirección Poblacional  </t>
  </si>
  <si>
    <t>2 informes de seguimiento contractual  a los procesos a cargo de la dependencia.  (uno por semestre)</t>
  </si>
  <si>
    <t xml:space="preserve">Dos (2) informes de seguimiento contractual  a los procesos a cargo de la dependencia. </t>
  </si>
  <si>
    <t>Informes de seguimiento contractual a los procesos a cargo de la Dirección Poblacional   elaborados</t>
  </si>
  <si>
    <t xml:space="preserve">Número de informes de seguimiento elaborados/Número de informes de seguimiento programados </t>
  </si>
  <si>
    <t>Número de informes de seguimiento de acuerdo con la programación</t>
  </si>
  <si>
    <t>1 informe de seguimiento correspondiente al primer semestre de 2021</t>
  </si>
  <si>
    <t>1 informe de seguimiento correspondiente al segundo  semestre de 2021</t>
  </si>
  <si>
    <t>Se presenta 1 informe de seguimiento correspondiente al segundo semestre 2021</t>
  </si>
  <si>
    <t>Se presenta 1 informe se seguimiento correspondiente a octubre a diciembre 2021</t>
  </si>
  <si>
    <t>Realizar seguimiento a los proyectos de inversión de la Dirección Poblacional  en sus metas físicas y financieras</t>
  </si>
  <si>
    <t xml:space="preserve">Informes de metas financieras y físicas de los proyectos de inversión a cargo de la Dirección Poblacional 
</t>
  </si>
  <si>
    <t>Ocho (8) informes de seguimiento a metas físicas y financieras(4 físicos y 4 financieros)</t>
  </si>
  <si>
    <t>Informes de seguimiento a los proyectos de inversión a cargo de la Dirección Poblacional  elaborados.</t>
  </si>
  <si>
    <t>Número de informes físicos y financieros elaborados/Número de informes físicos y financieros programdos</t>
  </si>
  <si>
    <t xml:space="preserve">Número de informes de proyectos de inversión a cargo de la Dirección Poblacional elaborados de acuerdo con la programación. Los informes corresponderán a  4 físicos y  4 financieros </t>
  </si>
  <si>
    <t>2 informes (1 financiero y 1 físico) correspondientes al periodo</t>
  </si>
  <si>
    <t>se realizó 2 informes sobre financieros y fsicos correspondiente a los proyectos de inversión a cargo de la Dirección Poblacional para el primer trimestre 2021.</t>
  </si>
  <si>
    <t>Se realizó 2 informes sobre financiero y fisicos correspondientes a los proyectos a cargo de la Dirección Poblacional para el segundo trimestre 2021</t>
  </si>
  <si>
    <t>Se realizó 2 informes fisicos y fianancieros correspondiente a los proyectos a cargo de la Dirección Poblacional para el tercer trimestre 2021</t>
  </si>
  <si>
    <t>ss</t>
  </si>
  <si>
    <t xml:space="preserve">9. Beneficiar a 4.500 familias  en  situación de pobreza, vulnerabilidad  y/o fragilidad social a través de una  estrategia de inclusión social y de apoyos económicos, dirigidos a  garantizar el acceso y consumo de  alimentos, que favorezcan hábitos de  vida saludable.
</t>
  </si>
  <si>
    <t xml:space="preserve">Gestión Presupuestal y Eficiencia del Gasto Público  </t>
  </si>
  <si>
    <t>7745 - Compromiso por una alimentación integral en Bogotá</t>
  </si>
  <si>
    <t>Beneficiar a 4.500 hogares mediante apoyos económicos</t>
  </si>
  <si>
    <t>Plan Anual de Adquisiciones</t>
  </si>
  <si>
    <t>1. Elaborar los procesos para la adquisición, seguimiento y sistematización para la entrega de apoyos económicos.
2. Realizar la entrega de apoyos económicos que contribuyan al acceso y consumo de alimentos.
3. Realizar seguimiento técnico y contractual a la entrega de apoyos económicos.</t>
  </si>
  <si>
    <t xml:space="preserve">Hogares beneficiados con apoyos económicos </t>
  </si>
  <si>
    <t>Beneficiar a 500 hogares mediante apoyos económicos</t>
  </si>
  <si>
    <t>Hogares en situación de pobreza, vulnerabilidad y/o fragilidad social beneficiadas a través de apoyos económicos</t>
  </si>
  <si>
    <t>Número de hogares en situación de pobreza, vulnerabilidad y/o fragilidad social beneficiadas a través de apoyos económicos</t>
  </si>
  <si>
    <t>Número de hogares beneficiados con los apoyos económicos reportados</t>
  </si>
  <si>
    <t>N/a</t>
  </si>
  <si>
    <t>Reportes de la plataforma SIRBE de entrega de apoyos</t>
  </si>
  <si>
    <t>Reportes de entrega de apoyos economicos</t>
  </si>
  <si>
    <t>Subdirección de Abastecimiento</t>
  </si>
  <si>
    <t>Durante los meses de enero a marzo se ha venido definiendo la estructura de esta nueva modalidad de atención es mesas de trabajo intrainstitucionales, para definir el diseño de los documentos precontractuales requeridos para la contratación y puesta en marcha. Proyectado para comenzar contratación en abril 2021.</t>
  </si>
  <si>
    <t>Con el objetivo de beneficiar los hogares con jefatura femenina 
mediante apoyos económicos condicionados durante la vigencia 2021 en el Distrito, desde la subdirección de abastecimiento se han generado diferentes espacios y 
escenarios con los actores que desde sus competencias, aportan en la consolidación y estructuración del servicio mencionado para ponerlo a disposición de las beneficiarias y dar cumplimiento a esta. Así mismo, se realizaron los diferentes cruces de bases de datos para establecer el 
listado de las primeras 500 beneficiarias del servicio, teniendo en cuenta los criterios de priorización establecidos en la resolución 0509/2021. Los apoyos económicos sociales condicionados debieron sufrir un ajuste en su estructuración teniendo en cuenta la directriz de la Secretaría. Se tenía contemplado realizar un proceso a través de la plataforma Colombia Compra Eficiente; en el mes de abril la entidad decide que todos los proyectos que tienen transferencias económicas, lo deben realizar a través de un convenio o a través de la operación de la Secretaría de Hacienda, razón por la cual se debió montar todo y además la Secretaría de Hacienda estaba organizando también sus procedimientos. Desde ese mes se han realizado una serie de reuniones con Hacienda para definir el proceso y llevar a cabo la meta. ya se cuenta con la base de beneficiarios y la verificación de las mismas; estamos a la espera de una verificación de Secretaría de Planeación y ya con ese aval procederemos a realizar la apertura del depósito en Secretaría de Hacienda e iniciar la dispersión de recursos en el mes de julio 2021. De igual forma es necesario que se parametrice esta modalidad en el SIRBE para poder efectuar el traslado de las personas de bonos que serán beneficiarios del apoyo económico social 7745; este proceso depende de los tiempos de DADE, pero es necesario agilizarlo.</t>
  </si>
  <si>
    <t>Con el objetivo de beneficiar los hogares con jefatura femenina mediante apoyos económicos sociales (condicionados) durante la vigencia 2021 en el Distrito, al corte del mes septiembre de 2021 se han logrado identificar y verificar los 500 hogares con jefatura femenina; esto gracias al apoyo recibido por parte de las subdirecciones locales que han tenido contacto permanente con las potenciales participantes de la modalidad y en conjunto con los profesionales de la Dirección de Nutrición y Abastecimiento - DNA, se ha consolidado esta información en las bases de datos establecidas. Se destaca que la focalización de las potenciales participantes se realizó desde el equipo de la DNA en cumplimiento de lo establecido en la Resolución 509 de 2021.
En el periodo se realizó el cruce de bases de datos de las potenciales participantes con los operadores financieros que la Secretaría de Hacienda Distrital dispuso, en donde se pudo establecer que de las 500 participantes identificadas, 424 se encontraban bancarizadas con el operador financiero de Davivienda; 34 de las potenciales participantes se requirió verificar el número celular de contacto que debería estar asociado para aplicar a la dispersión, y 42 que no se encontraban bancarizadas, para lo cual, a principio del mes de octubre de 2021 el operador financiero Davivienda debería realizar la bancarización de estas últimas 42 potenciales participantes.
De tal forma que se pueda consolidar la bancarización de las 500 potenciales participantes para dar inicio al proceso de dispersión.</t>
  </si>
  <si>
    <t>Con el objetivo de beneficiar hogares con jefatura femenina mediante apoyos económicos sociales (condicionados), procedentes de los bonos canjeables por alimentos, se ha realizado la dispersión de recursos a 474 mujeres cabezas de familia que cumplen con las condiciones técnicas establecidas para ser beneficiarias, siendo así este primer grupo el que recibe las transferencias monetarias. Un primer grupo de 414 mujeres recibió el apoyo económico social correspondiente a los meses de octubre y noviembre 2021. Para diciembre 2021 se completaron 474 mujeres como beneficiarias de los apoyos económicos condicionados del proyecto 7745, llegando a un cumplimiento de la magnitud de la meta del 95%.</t>
  </si>
  <si>
    <t>10. Entregar el 100% de apoyos  alimentarios a través de los comedores comunitarios en sus  diferentes modalidades, teniendo  en cuenta las necesidades de los  territorios y poblaciones</t>
  </si>
  <si>
    <t>Gestión Presupuestal y Eficiencia del Gasto Público  /  Gestion del Talento Humano</t>
  </si>
  <si>
    <t>Beneficiar el 100% de personas programadas mediante raciones de comida caliente en comedores comunitarios</t>
  </si>
  <si>
    <t>Política pública de y para la adultez 2011-2044 - Decreto 544 de 2011
Política pública de infancia y adolescencia de Bogotá 2011-2021 - Decreto 520 de 2011
Política pública de juventud 2019-2030 - CONPES D.C. 08 de 2020
  Seguridad alimentaria y Nutricional - CONPES D.C.06 de 2019</t>
  </si>
  <si>
    <t>1. Realizar la programación, seguimiento, sistematización y puesta en funcionamiento de unidades operativas para la operación del servicio de comedores comunitarios. 
2. Realizar la entrega de raciones de comida caliente en unidades operativas del servicio de comedores comunitarios
3. Realizar seguimiento técnico y contractual a la operación de las unidades operativas del servicio de comedores comunitarios</t>
  </si>
  <si>
    <t>Porcentaje de personas beneficiadas mediante raciones de comida caliente en comedores comunitarios</t>
  </si>
  <si>
    <t>Porcentaje de personas atendidas mediante raciones de comida caliente en comedores comunitarios</t>
  </si>
  <si>
    <t xml:space="preserve">Número de personas únicas que durante la vigencia registran al menos una asistencia diaria en el aplicativo RAD de atención en comedores. / Número de personas únicas que durante la vigencia hayan estado al menos una vez con el estado "En Atención" en SIRBE en la modalidad señalada. </t>
  </si>
  <si>
    <t>El calculo de la meta se realizara en termino de personas, las cuales recibieron el componente alimentario del servicio de comedores comunitarios de la siguiente manera:
Programación:
Comedores = PC = Número de personas únicas que durante la vigencia hayan estado al menos una vez con el estado "En Atención" en SIRBE en la modalidad señalada. 
Ejecución:
Comedores = EC = Número de personas únicas que durante la vigencia registran al menos una asistencia diaria en el aplicativo RAD de atención en comedores.</t>
  </si>
  <si>
    <t>reporte de meta de las personas atendidas con raciones de alimentos</t>
  </si>
  <si>
    <t>A corte 31 de marzo de 2021 el servicio Comedores se brindó a través del convenio Interadministrativo con IDIPRON Número 7167/2020, que opera seis (6) comedores comunitarios; el objeto del servicio de comedores es: "prestar el servicio de atención alimentaria en los Comedores Comunitarios en cumplimiento del Proyecto 7745, Compromiso por una Alimentación Integral en Bogotá, a fin de 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 El restante de unidades operativas se encuentra en el proceso 092/2021 en etapa de observaciones. Las personas de estas unidades se encuentran siendo atendidas desde la modalidad de bonos canjeables por alimentos.</t>
  </si>
  <si>
    <t>La Dirección de Nutrición y Abastecimiento logró dar inicio a 60 convenios de asociación con Entidades Sin Ánimo de Lucro (ESALES) para el mes de junio 2021, de los 60 lotes (unidades operativas) en el marco de proceso competitivo SDIS-DCT092-001-2021. también opero con normalidad el Convenio Interadministrativo con el Idipron en el marco del convenio interadministrativo 5657/2021 con un plazo de 10 meses y con una cobertura diaria de 40.000 participantes en las 6 unidades operativas (Bosa, Usme, Rioja, San Blas, Perdomo y Arborizadora). Se realizó la atención a los participantes continuando con las medidas de bioseguridad adoptadas en los anexos técnicos de la modalidad de comedores comunitarios-cocinas populares. Además, se realizó la publicación del proceso competitivo SDIS-DCT092-006-2021 con el objetivo de adjudicar las unidades operáticas pendientes. Durante el primer semestre  se han entregado 1.497.918 raciones de comida caliente en los comedores comunitarios – cocinas populares. Cabe aclarar que no se logra el 100% de entregas, teniendo en cuenta que hay personas programadas (con cupo en el servicio En atención o Suspendidos) que no se acercaron a reclamar el beneficio en el periodo reportado y se encuentran en proceso de egreso.</t>
  </si>
  <si>
    <t>La Subdirección de Abastecimiento avanza en la puesta en marcha y acompañamiento de 68 unidades operativas de comedores comunitarios - cocinas populares, desde convenios de asociación con ESALES y el Convenio Interadministrativo 5657/2021 con el Idipron, con un plazo de 10 meses de ejecución y con una cobertura diaria de 4.000 participantes en las 6 unidades operativas (Bosa, Usme, Rioja, San Blas, Perdomo y Arborizadora). Se adjudicó el proceso competitivo SDIS-DCT092-006-2021 con el objetivo de implementar 37 comedores comunitarios - cocinas populares móviles, que junto a las 3 cocinas populares en funcionamiento, permiten alcanzar la operación de 39.710 cupos en toda la ciudad. Con corte a 30 de septiembre 2021, se han entregado 3.065.480 raciones de comida caliente en los comedores comunitarios – cocinas populares. Cabe aclarar que no se logra el 100% de entregas, teniendo en cuenta que hay personas programadas (con cupo en el servicio En atención o Suspendidos) que no se acercaron a reclamar el beneficio en el periodo reportado y se encuentran en proceso de seguimiento o egreso.</t>
  </si>
  <si>
    <t>Con la entrega de 5.475.891 raciones de comida caliente y 45.561 personas únicas atendidas durante la vigencia 2021, desde los comedores comunitarios – cocinas populares, ubicados a lo largo y ancho de la ciudad, ha sido posible contribuir a mejorar las condiciones nutricionales de la población en estado de pobreza, vulnerabilidad social e inseguridad alimentaria de Bogotá. Se cuenta con 108 unidades operativas tanto fijas como móviles, de operación propia o tercerizada, lo que en términos de cupos de atención disponibles, generó un aumento en comparación a la vigencia 2020  Es así como se pasó de 35.490 cupos en 2020 a 39.962 cupos de atención para 2021.</t>
  </si>
  <si>
    <t xml:space="preserve">11. Entregar el 100% de los apoyos  alimentarios requeridos por la  población beneficiaria de los  servicios sociales de integración
social.
</t>
  </si>
  <si>
    <t>Beneficiar el 100% de personas programadas con la entrega de apoyos alimentarios mediante bonos canjeables por alimentos y apoyos en especie</t>
  </si>
  <si>
    <t>Política pública de y para la adultez 2011-2044 - Decreto 544 de 2011
Política pública de infancia y adolescencia de Bogotá 2011-2021 - Decreto 520 de 2011
Política pública de juventud 2019-2030 - CONPES D.C. 08 de 2020
Política pública para las familias 2011-2025 - Decreto 545 de 2011
Política pública social para el envejecimiento y para la vejez 2010-2025- Decreto 345 de 2010
 Discapacidad- Acuerdo 470 de 2007
Población Afrodescendiente - Decreto 151 de 2008
Población Raizal - Decreto 554 de 2011
Pueblo Rom  o Gitano - Decreto 2957 de 2010-
Pueblos indígenas - Decreto 543 de 2011
Ley de víctimas</t>
  </si>
  <si>
    <t>1. Realizar la programación, seguimiento y sistematización para la para la entrega de apoyos alimentarios mediante bonos canjeables por alimentos y apoyos en especie.
2. Realizar la entrega de apoyos alimentarios mediante bonos canjeables por alimentos y apoyos en especie.
3. Realizar seguimiento técnico y contractual a la entrega de apoyos alimentarios mediante bonos canjeables por alimentos y apoyos en especie.</t>
  </si>
  <si>
    <t>Porcentaje personas beneficiadas con la entrega de apoyos alimentarios mediante bonos canjeables por alimentos y apoyos en especie</t>
  </si>
  <si>
    <t>porcentaje de personas atendidas mediante apoyos alimentarios mediante bonos canjeables por alimentos y apoyos en especie</t>
  </si>
  <si>
    <t>Teniendo en cuenta que esta meta contempla múltiples modalidades de atención, el reporte de su medición de hará con base en las personas de los servicios o apoyos alimentarios se se muestra en la siguiente manera:
Programación:
Bonos = PB =  Número de personas que durante la vigencia hayan estado al menos una vez con el estado "En Atención" en SIRBE en las modalidades señaladas para bonos canjeables po alimentos.
Canastas = PCA = Número de personas que durante la vigencia hayan estado al menos una vez con el estado "En Atención" en SIRBE en las modalidades señaladas para canastas básicas.
Crudos: PCR= Número de personas que durante la vigencia hayan estado al menos una vez en el estado "Atendido Día" para el caso de los servicios hogar de paso día y noche,  estado "Complementario" para el caso del servicio CADIS y estado "En atención" en SIRBE las modalidades señaladas para canastas básicas.
Ejecución:
Bonos = EB = Número de personas que durante la vigencia registran al menos un consecutivo de beneficio de bonos en SIRBE con estado Otorgado No anulado
Canastas: = ECA = Número de personas que durante la vigencia registran al menos un consecutivo de beneficio de canastas en SIRBE con estado Otorgado No anulado.
Crudos = ECR = Número de personas que durante la vigencia hayan estado al menos una vez en el estado "Atendido Día" para el caso de los servicios hogar de paso día y noche,  estado "Complementario" para el caso del servicio CADIS y estado "En atención" en SIRBE las modalidades señaladas para canastas básicas.</t>
  </si>
  <si>
    <t>reporte de meta de las personas atendidas mediante bonos canjeables por alimentos, canastas basicas</t>
  </si>
  <si>
    <t>El canje de bonos por alimentos se realizó en los supermercados autorizados en cada localidad, de acuerdo a los hábitos y costumbres de las familias y teniendo en cuenta los seis grupos de alimentos recomendados para una adecuada nutrición. Este proceso se realizó de acuerdo a la cantidad de participantes por localidad, las fechas de entrega avaladas por las subdirecciones técnicas y locales. Entre las diferentes modalidades de atención alimentaria, la Secretaría Distrital de Integración Social cuenta con la modalidad de Bonos canjeables por alimentos, en donde la redención del bono se realiza en los puntos autorizados por la Secretaría Distrital de Integración Social, que beneficia personas para el proyecto 7745 Compromiso por una alimentación Integral en Bogotá, a personas en condición de discapacidad, en emergencia social, beneficiarios de comedores, participantes Jardines infantiles y Centros Crecer.</t>
  </si>
  <si>
    <t>Se implementó junto con las subdirecciones técnicas y locales las estrategias y mecanismo para garantizar entrega de bonos canjeables por alimentos teniendo en cuenta las medidas biosanitarias implementadas en el marco de la Emergencia 
Sanitaria por el Covid -19, con turnos no mayores a 40 personas por hora. También se proyectó una programación para la redención de bonos mes a mes para mitigar las aglomeraciones de los participantes. Han sido 121.970 bonos canjeables por alimentos del proyecto 7745 los que han sido otorgados a familias de escasos recursos, durante el primer semestre 2021; y 47.360 canastas alimentarias para población afro e indígena. Cabe aclarar que no se logra el 100% de entregas, teniendo en cuenta que hay personas programadas (con cupo en el servicio En atención o Suspendidos) que no se acercaron a reclamar el beneficio en el periodo reportado y se encuentran en proceso de egreso.</t>
  </si>
  <si>
    <t>Se implementó junto con las subdirecciones técnicas y locales las estrategias y mecanismo para garantizar entrega de bonos canjeables por alimentos teniendo en cuenta las medidas biosanitarias implementadas en el marco de la Emergencia Sanitaria por el Covid -19, con turnos no mayores a 40 personas por hora. También se proyectó una programación para la redención de bonos mes a mes para mitigar las aglomeraciones de los participantes. Han sido 417.817 bonos canjeables por alimentos del proyecto 7745 los que han sido otorgados a familias de escasos recursos, con corte a 30/09/2021; y 22.024 canastas alimentarias para población afro, indígena y rural. Lo anterior, da un total de 95.314 personas únicas beneficiadas por servicio acumulado. Cabe aclarar que no se logra el 100% de entregas, teniendo en cuenta que hay personas programadas (con cupo en el servicio En atención o Suspendidos) que no se acercaron a reclamar el beneficio en el periodo reportado y se encuentran en proceso de egreso. En relación al suministro de crudos, con corte a septiembre 2021, se contó con 15.892 cupos programados para atención de 38.993 beneficiarios, a través de 30 unidades operativas en la ciudad, La subdirección de Abastecimiento realizó las entregas de las cantidades solicitadas por cada subdirección técnica para sus servicios sociales, de acuerdo con las características propias de cada servicio y cumpliendo el regreso a la presencialidad, bajo las medidas medidas de bioseguridad.</t>
  </si>
  <si>
    <t>La Secretaría Distrital de Integración Social, cuenta con el servicio de Bonos Canjeables por Alimentos y Canastas Alimentarias, así como el suministro de crudos, cuya población objetivo presenta diferentes condiciones socioeconómicas y requieran de atención diferencial. Durante la vigencia 2021 se atendió desde Bonos y apoyos en especie un total de 26.668 personas en inseguridad alimentaria del proyecto 7745, 12.767 personas con Bonos para discapacidad, 1.315 personas de Centros Crecer, 52.321 beneficiarios de población infantil de Jardines infantiles, centros Amar y Abrazar: y 12.050 beneficiarios desde Canastas Básicas de Alimentos. Se realizó la entrega de Paquetes Alimentarios y Paquetes Alimentarios Casos Especiales a personas recurrentes del proyecto, desde donde se han beneficiado 41.797 personas únicas en la vigencia 2021.</t>
  </si>
  <si>
    <t>13. Suministrar el 100% de apoyos  humanitarios, impulsando las  compras locales y el consumo sostenible, teniendo en cuenta las  necesidades territoriales y  poblacionales</t>
  </si>
  <si>
    <t>Entregar el 100% de kits alimentarios  humanitarios programados para atender necesidades poblacionales territoriales</t>
  </si>
  <si>
    <t>Mujer y equidad de género - Decreto 166 de 2010
  Seguridad alimentaria y Nutricional - CONPES D.C.06 de 2019</t>
  </si>
  <si>
    <t>1. Realizar la programación técnica, logística, el seguimiento y  contractual y sistematización  para la entrega de kits alimentarios  humanitarios para atender necesidades poblacionales y territoriales
2. Realizar seguimiento contractual a la entrega de kits alimentarios humanitarios para atender necesidades poblacionales y territoriales
3. Realizar la entrega de kits alimentarios humanitarios para atender necesidades territoriales</t>
  </si>
  <si>
    <t>Porcentaje personas beneficiadas con kits alimentarios  humanitarios programados para atender necesidades poblacionales territoriales</t>
  </si>
  <si>
    <t>Porcentaje de kits alimentarios suministrados</t>
  </si>
  <si>
    <t>Número de Kits alimentarios entregados / Número de Kits alimentarios programados</t>
  </si>
  <si>
    <t>se tendra en cuenta el reporte de de los kits programadois y ejecutados para el calculo del avance de la meta producto</t>
  </si>
  <si>
    <t>Base de datos con los beneficios programados y ejecutados</t>
  </si>
  <si>
    <t>Se diseñan avances en el documento técnico del alcance y componentes de la modalidad de kits de comida empacada al vacío. Inicialmente y teniendo en cuenta que de acuerdo al trabajo de campo e investigación realizado del sector, se observaron varias modalidades de empaque de alimentos, se realiza Panel Sensorial donde se toma la decisión de desarrollar la modalidad de empaque al vacío convencional y con esta confirmación proceder a montar los diferentes documentos técnicos (Documento de Anexo Técnico y Documento Técnico). Estos documentos se han estado estructurando con los respectivos aportes de los componentes que hacen parte de la Dirección de Nutrición y Abastecimiento.</t>
  </si>
  <si>
    <t xml:space="preserve">El equipo de profesionales de la Dirección de Nutrición y 
Abastecimiento, revisó, ajustó y envió el anexo técnico al área jurídica de la Entidad. El equipo financiero elaboró y definió 
la estructura de costos de la modalidad, una vez fueron recibidas las cotizaciones por parte de los proveedores interesados en participar en la modalidad de Kits de 
comida empacada, Se establecieron actividades de seguimiento (logístico – operativo) con las subdirecciones locales que harán parte de la entrega de los kits de alimentos en la primera etapa. Los retardos han dado lugar en primera medida a la caracterización de la población; las bases de datos que presentó la ETIS debían ser ajustadas, socializadas y presentadas a las subdirecciones locales, una vez se establecieron los espacios de socialización; se asignaron responsabilidades a cada uno de los actores que participan en la modalidad, dando continuidad al proceso. Otro aspecto importante en los retrasos presentados se debe a la respuesta por parte de los proveedores en el diligenciamiento del formato de cotización. Las empresas se tomaron 
un tiempo de hasta tres semanas para enviar sus cotizaciones. </t>
  </si>
  <si>
    <t>Para atender la coyuntura actual de contagio por Covid-19, y dentro de los programas sociales establecidos por la Secretaría Distrital de Integración Social; se adelantó la distribución de kits de paquetes alimentarios allegados en calidad de donación a la Entidad. En este sentido, desde la Dirección de Nutrición y Abastecimiento se adelantó la entrega, verificación y digitación de 2.404 kits de paquetes alimentarios  desde el 17 de abril y con hasta el 25 de agosto de la presente vigencia, a personas en condición de pobreza o vulnerabilidad.
En relación al proceso contractual de la modalidad Kits de Comida Empacada, se analizó la pertinencia en su implementación para el segundo semestre 2021, optando por darle prioridad a las modalidades de atención a la pobreza extrema, dado el presupuesto allegado a la entidad en el marco del rescate social para la ciudad de Bogotá. Es así como la atención de las personas vinculadas a las manzanas del cuidado a las que inicialmente estaba dirigida esta modalidad, se realiza a partir de la entrega de refrigerios calientes reforzados, cumpliendo así el compromiso de la Secretaría Distrital de Integración Social con el Sistema Distrital del Cuidado.</t>
  </si>
  <si>
    <t>Dentro de esta estrategia se ha incluido la acción de distribución de Kits de paquetes alimentarios allegados a la Entidad mediante donación, los cuales se distribuyen entre las personas reportadas en contagio por Covid 19 remitidas por la Secretaría Distrital de Salud, a las cuales que no fue posible el envío de transferencia económica desde Bogotá Solidaria en Casa por no encontrarse bancarizadas; esto es, lo denominado estrategia DAR (Detecto, Aíslo, Reporto). Es así como entre abril y agosto 2021 se entregaron un total de 2.404 mercados a esta población de diferentes sectores de la ciudad, sin que se haya generado nueva programación para entregar desde esta modalidad.</t>
  </si>
  <si>
    <t>Entregar el 100% de ayudas humanitarias dirigidas a atender emergencias sociales</t>
  </si>
  <si>
    <t>1. Realizar la entrega de apoyos para atender necesidades territoriales
2. Realizar la entrega de apoyos humanitarios para atender necesidades territoriales
3. Realizar seguimiento técnico y contractual a la entrega de apoyos humanitarios para atender necesidades territoriales</t>
  </si>
  <si>
    <t>Porcentaje apoyos alimentarios entregados para atender emergencias sociales</t>
  </si>
  <si>
    <t>Entregar el 100% de apoyos alimentarios dirigidas a atender emergencias sociales</t>
  </si>
  <si>
    <t xml:space="preserve">Porcentaje de apoyos alimentarios entregados a población beneficiaria de los servicios sociales </t>
  </si>
  <si>
    <t>Número de de apoyos alimentarios entregados / Número de apoyos alimentarios programados</t>
  </si>
  <si>
    <t>se tendran en cuenta los beneficios parametrizados en sirbe de las modalidades asociadas a la meta 5 del proyecto 7745 " Compromiso por una alimentación Integral en bogotá"</t>
  </si>
  <si>
    <t>Base de datos con los beneficios otorgados en el periodo</t>
  </si>
  <si>
    <t>En articulación con el proyecto 7749 - Implementar una Estrategia de Territorios Cuidadores en Bogotá”, se 
canaliza a población en emergencia social para brindarles un apoyo alimentario inmediato, por un periodo de hasta tres meses.  De acuerdo con la información cuantitativa y cualitativa de la ejecución del contrato de 8816 de 2021, orden de Compra 5085 Colombia Compra Eficiente, se evidencia que se cumplió con lo establecido en la ficha técnica general, presentando indicador de cumplimiento del 100% entre bonos 
programados y los bonos otorgados. Los bonos son entregados a la población focalizada y remitida por el proyecto 7749, mediante el beneficio “enlace social”.
Para el primer trimestre se contó también con el 100% de apoyos alimentarios programadas desde enlace social, mediante bonos canjeables por alimentos; sin embargo, no se reportó avance por una mala redacción evienciada en el cálculo del indicador que era alusiva a la meta 5, cuando este producto está relacionado con la meta 6 del proyecto 7745, la cual ha tenido una ejecución permanente desde el inicio del año.</t>
  </si>
  <si>
    <t>En articulación con el proyecto 7749 - Implementar una Estrategia de Territorios Cuidadores en Bogotá”, se canaliza a población en emergencia social para brindarles un apoyo alimentario inmediato, por un periodo de hasta tres meses.  De acuerdo con la información cuantitativa y cualitativa de la ejecución del contrato de 8816 de 2021, orden de Compra 5085 Colombia Compra Eficiente, se evidencia que se cumplió con lo establecido en la ficha técnica general, presentando indicador de cumplimiento del 100% entre bonos programados y los bonos otorgados. Con corte a septiembre 2021, se programó la entrega de un total de 42.520 apoyos alimentarios y 24.177 personas únicas atendidas por emergencia social en 2021.
Desde el proyecto de inversión 7745, se diseñó la nueva modalidad denominada "Apoyo alimentario transitorio de asistencia social para la atención de situaciones manifiestas", y el 07/09/2021 comenzó la operación y entrega de refrigerios calientes reforzados mediante el convenio 10028-2021 con un costo total de $10.025.912.000 por seis meses de operación; esto como una estrategia para atender a personas u hogares residentes en la ciudad de Bogotá, identificados por abordaje territorial a través de la topa social de la Secretaria Distrital de Integración Social, los mapas de pobreza o por solicitud de Entidades del Distrito Capital, que se encuentren en pobreza extrema, pobreza moderada o vulnerabilidad y requieren atención social inmediata para prevenir el deterioro de sus condiciones en materia de seguridad alimentaria. Con corte al 30/09/2021 se programó la entrega de un total de 134.555 refrigerios calientes reforzados en 19 localidades de la ciudad.</t>
  </si>
  <si>
    <t>En 2021, la prestación del servicio social se realizó por alguna de las siguientes atenciones o beneficios:
• Raciones de Comida Caliente, que cubre entre el 10 y el 25% del requerimiento diario de energía y nutrientes determinados a partir de la Resolución 3803 de 2016 del Ministerio de Salud y Protección Social, para la población en situación de vulnerabilidad o pobreza. Se entrega Refrigerio Caliente Reforzado a las personas que no disponen de un área para preparación de alimentos en su lugar de vivienda. Entre septiembre y diciembre 2021 se entregaron un total de 733.852 refrigerios calientes reforzados.
• Bono canjeable por alimentos para el proyecto 7749- Implementar una Estrategia de Territorios Cuidadores en Bogotá” el cual busca que los apoyos alimentarios que sean brindados por la SDIS se suministren a través de diversas modalidades de atención flexibles y podrán ser modificados o transformados a partir de las condiciones o necesidades poblacionales y/o territoriales. En la vigencia 2021 se logran beneficiar un total de 37.916 personas únicas a través de esta modaldiad.
• Mercados Tipo. Consiste en la entrega de entre 1 (uno) y hasta 5 (cinco) paquetes alimentarios con alimentos no perecederos a personas u hogares en pobreza extrema, pobreza moderada o vulnerabilidad, que por sus condiciones puedan presentar riesgo de inseguridad alimentaria. A corte de 31/12/2021, se entregaron 106.901 Mercados por parte del operador, y se han hecho llegar a la comunidad del 99,2% de ellos, dirigidos a mapas de pobreza, a pobreza oculta, a alertas ETIS y a comunidad embera chami.</t>
  </si>
  <si>
    <t xml:space="preserve">Fortalecer las capacidades de 1.200 profesionales vinculados a la prestación de los servicios sociales de la Secretaría, en acciones de vigilancia nutricional </t>
  </si>
  <si>
    <t>1. Realizar la programación, fortalecimiento técnico y sistematización de la implementación de la vigilancia nutricional regular en los diferentes servicios sociales
2. Implementar herramientas y elementos para el fortalecimiento de los procesos de vigilancia nutricional</t>
  </si>
  <si>
    <t xml:space="preserve">Fortalecer las capacidades de 240 profesionales vinculados a la prestación de los servicios sociales de la Secretaría, en acciones de vigilancia nutricional </t>
  </si>
  <si>
    <t xml:space="preserve">Profesionales fortalecidos en acciones de vigilancia nutricional </t>
  </si>
  <si>
    <t xml:space="preserve">Número de Profesionales fortalecidos en acciones de vigilancia nutricional </t>
  </si>
  <si>
    <t xml:space="preserve">La meta se presenta con tipo de avance (suma)  y su medición se realizará mediante el reporte de los profesionales unicos fortalecidos en acciones de vigilancia nutricional, </t>
  </si>
  <si>
    <t>Base de datos con relación de personas con fortalecimiento técnico en la vigilancia nutricional en el periodo</t>
  </si>
  <si>
    <t>Subdirección de Nutrición</t>
  </si>
  <si>
    <t>Se presenta dificultad en el cumplimiento de la meta programada para el primer trimestre  y atraso en el desarrollo de las tareas proyectadas debido a la restructuración que se ha generado al interior de la Subdirección de Nutrición, así como en las diferentes subdirecciones locales, lo que incluyó el traslado de profesionales nutricionistas, creando con ello la necesidad de reprocesos y demora en la implementación de las acciones. A esto se suma la no operación de comedores comunitarios, de donde sale un alto número de profesionales para el fortalecimiento técnico en la vigilancia nutricional.</t>
  </si>
  <si>
    <t>Se avanzó en jornadas de fortalecimiento técnico del talento humano de la Secretaria Distrital de Integración Social que realiza actividades de vigilancia nutricional, a través de procesos de fortalecimiento de capacidades en toma de medidas antropométricas y sensibilización en uso de aplicativos de registros de los datos, ciclo de la vigilancia nutricional, protocolos para clasificación antropométrica a poblaciones especiales y rutas especializadas de atención integral a la malnutrición en niños y niñas menores de 5 años desde la Subdirección de Nutrición, Durante el periodo, se realizó consolidación de carpeta de material para la realización de jornadas de fortalecimiento técnico y estandarización en toma de medidas antropométricas, se actualizó presentación y recursos para los profesionales. Adicionalmente, se realizaron dos jornadas en las que participaron 143 profesionales de diferentes servicios sociales de la SDIS que realizan toma de peso y talla en los meses de mayo y junio. Durante todo el primer semestre de 2021 se completan entonces 203 profesionales con fortalecimiento técnico.</t>
  </si>
  <si>
    <t>Se continuó el desarrollo de jornadas de fortalecimiento técnico del talento humano de la Secretaria Distrital de Integración Social que realiza actividades de vigilancia nutricional, a través de procesos de fortalecimiento de capacidades en toma de medidas antropométricas y sensibilización en uso de aplicativos de registros de los datos, ciclo de la vigilancia nutricional, protocolos para clasificación antropométrica a poblaciones especiales y rutas especializadas de atención integral a la malnutrición en niños y niñas menores de 5 años desde la Subdirección de Nutrición. Es pertinente aclarar que para el tercer trimestre del año se reportan 56 profesionales en avance de los 80 programados, con lo cual se completa un total de 259 profesionales de diferentes servicios sociales de la SDIS que realizan toma de peso y talla, en la vigencia 2021, sobrepasando los 240 programados, por lo cual,el reporte llega hasta el mes de julio 2021.</t>
  </si>
  <si>
    <t>Desde las diferentes entidades del distrito capital se vienen adelantando acciones de vigilancia nutricional a los diferentes participantes de los servicios Sociales con apoyo alimentario, a fin de contar con indicadores que den cuenta de la clasificación del estado nutricional de la población. En torno a este proceso y buscando asegurar la calidad en la información reportada, se realizan de manera permanente fortalecimientos de capacidades a todos los profesionales que realizan estos procesos, a través de la socialización de los protocolos orientadores de la vigilancia nutricional en los diferentes grupos poblacionales. Con corte a Diciembre 2021, se logró un total de 280 profesionales fortalecidos durante la vigencia 2021, proceso bajo la responsabilidad de la Subdirección de Nutrición. Se aclara que la meta 7 del proyecto 7745 fue ajustada en octubre 2021, proyectando 280 profesionales fortalecidos en la vigencia 2021.</t>
  </si>
  <si>
    <t>Orientar a 36.000 personas frente a la promoción de estilos de vida saludable con énfasis alimentación, nutrición y actividad física</t>
  </si>
  <si>
    <t>1. Realizar la programación, implementación  y sistematización de las orientaciones en promoción de estilos de vida saludable
2. Implementar herramientas pedagogicas para la promoción de estilos de vida saludable</t>
  </si>
  <si>
    <t>Orientar a 9.000 personas frente a la promoción de estilos de vida saludable con énfasis alimentación, nutrición y actividad física</t>
  </si>
  <si>
    <t>Personas orientadas en promoción de estilos de vida saludable con énfasis alimentación, nutrición y actividad física</t>
  </si>
  <si>
    <t>Número personas orientadas en promoción de estilos de vida saludable con énfasis alimentación, nutrición y actividad física</t>
  </si>
  <si>
    <t xml:space="preserve">se presenta con tipo de avance (suma), para el conteo de la meta, se presentara el reporte de las personas orientadas </t>
  </si>
  <si>
    <t>Base de consolidación de las personas orientadas en promoción en estilos de vida saludable</t>
  </si>
  <si>
    <t>El avance en el proceso de orientación en promoción de estilos de vida saludable dirigido a participantes del proyecto 7745 durante el primer trimestre 2021
no alcanza la meta debido principalmente a la no operación de comedores comunitarios, ya que se encuentran en proceso licitatorio 092-2021 en plataforma SECOP II. Se contempla solo la formación reportada por comedores IDIPRON y cabildos indígenas.</t>
  </si>
  <si>
    <t>Durante el segundo trimestre se han desarrollado procesos de PEVS con herramientas virtuales tales como: endúlzate saludablemente y la Escalera de saberes y colores saludables. Dirigidos a personas pertenecientes a comedores comunitarios - cocinas populares, bonos canjeables por alimentos y canastas básicas indígenas. El acumulado total de la meta corresponde a 5.919, de las cuales participaron 113 en 2020 y 1026 en el primer trimestre 2021, según revalidación del conteo de la meta que se efectuó con corte a junio 30 de 2021. Como soporte se adjunta la base consolidada de las personas que han participado en la promoión de estilos de vida saludable entre noviembre y junio 2021, tienendo en cuenta que no es posible entregar una base solo con lo correspondiente al segundo trimestre.</t>
  </si>
  <si>
    <t>Con corte al 30/09/2021 se han desarrollado procesos de Promoción en Estilos de Vida Saludables mediante herramientas virtuales. Se desarrollan asesorías técnicas para la construcción de estrategias IEC para la promoción de estilos de vida saludable, resaltando que 5 de estas herramientas ya se encuentran radicadas en el area de comunicaciones para diseño y edicion y 2 de las mismas ya se encuentran publicadas en la página de la SDIS. 
El acumulado total de la meta corresponde a 18.147 personas únicas, de las cuales participaron 113 en 2020 y 18.034 en 2021 (12.341 en el trecer trimestre). Como soporte se adjunta la base consolidada de las personas que han participado en estas acciones entre noviembre 2020 y septiembre 2021, Aclarando que la meta se incrementó por la entregada en operación de los comedores comunitarios - cocinas popualres y la implementación de esta acción con la población allí vinculada.</t>
  </si>
  <si>
    <t>Se realizó planeación, orientación e implementación de las acciones relacionadas con promoción de estilos de vida saludable con énfasis en alimentación, nutrición y actividad física en el marco del Plan de Desarrollo 2020-2024: Un nuevo contrato social y ambiental para la Bogotá del siglo XXI, contando con la participación de un total de 26.537 personas a corte de diciembre 2021, desarrollando las siguientes acciones: 
 Dar línea técnica frente al proceso de construcción participativa de estrategias para la promoción en estilos de vida saludable con enfoque poblacional y étnico (canastas).
 Brindar asesoría técnica a los servicios sociales con apoyo alimentario de la SDIS para el diseño e implementación de Estrategias de Información, Educación y Comunicación.
 Desarrollar el proceso de orientación en promoción de estilos de vida saludable con énfasis en alimentación, nutrición y actividad física a participantes de las modalidades del proyecto 7745.
Se diseñaron estrategias para difusión y realización de las actividades en cada mes tales como textos introductorios y explicativos, vídeos de diligenciamiento del formulario de registro, vídeos con instrucciones detalladas sobre las actividades virtuales a realizar y asesoría personalizada de manera virtual o presencial con algunos beneficiarios para quien lo requería. Se aclara que en octubre 2021 se realizó ajuste a la magnitud de la meta 8 del proyecto 7745, a 19.000 personas orientadas, y para el cierre de la vigencia se ve la necesidad de ajustar nuevamente la magnitud, atendiendo a la sobre ejecución, justificada en el uso de herramientas virtuales para este proceso, que permitieron un mayor alcance y participación de la población</t>
  </si>
  <si>
    <t>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</si>
  <si>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e implementar una estrategia de inclusión social</t>
  </si>
  <si>
    <t>1. Realizar la programación, implementación, seguimiento y sistematización de las acciones definidas en los componentes de la estrategia de inclusión social
2. Desarrollar herramientas y espacios de articulación, divulgación y socialización de la estrategia de inclusión social</t>
  </si>
  <si>
    <t>Formular una estrategia de inclusión social</t>
  </si>
  <si>
    <t xml:space="preserve"> Formulación de la estrategia de inclusión social</t>
  </si>
  <si>
    <t xml:space="preserve"> Porcentaje de avance en la formulación de la  estrategia de inclusión social dirigida a los participantes de los servicios sociales con apoyo alimentario  </t>
  </si>
  <si>
    <t xml:space="preserve"> Estrategia de inclusión social formulada   dirigida a los participantes de los servicios sociales con apoyo alimentario  </t>
  </si>
  <si>
    <t>La medición de la meta se realizará de manera creciente, teniendo en cuenta la programación del plan de actividades, tareas y entrega de soportes del plan de acción del proyecto 7745 Compromiso por una alimentación integral en Bogotá.</t>
  </si>
  <si>
    <t>Presentación en power point de la estrategia de inclusión social
- memorias de la socialización de la estrategia
-Informe de avance de la estrategia de inclusión social
-Base de Seguimiento familiar</t>
  </si>
  <si>
    <t>Informe de avance de la estrategia de inclusión social
-Base de Seguimiento familiar</t>
  </si>
  <si>
    <t>Dirección de Nutrición y Abastecimiento</t>
  </si>
  <si>
    <t>Finalización del diseño y ajuste de la estrategia de inclusión social, la cual se convirtió en el servicio:  “Construyendo Autonomía Alimentaria”, que plantea todo un proceso de atención desde acciones de inclusión social, ambiental y productiva con participantes de los servicios sociales y modalidades del proyecto: “Compromiso por alimentación integral en Bogotá” – 7745, la cual tiene como eje fundamental “Contribuir al mejoramiento de la calidad de vida de los-as participantes y sus hogares/familias de los servicios - modalidades de atención de la Dirección de Nutrición y Abastecimiento de la Secretaria Distrital de Integración Social y los territorios que se impactan, a través de la implementación de acciones de inclusión social, ambiental y productiva”.
Durante este primer trimestre se ha incluido la estrategia – servicio Construyendo Autonomía Alimentaria en los anexos técnicos de las modalidades de apoyo alimentario Comedores Comunitarios – Cocinas Populares, y Canasta Alimentaria para Cabildos Indígenas, la cual se implementará una vez se suscriban los contratos.
Así mismo, se elaboró el anexo técnico de la estrategia – servicio Construyendo Autonomía Alimentaria el cual está en revisión por parte de las áreas de la Dirección de Nutrición y Abastecimiento para el proceso de contratación del servicio.</t>
  </si>
  <si>
    <t>El servicio Construyendo Autonomía Alimentaria se desarrolla a través de cuatro (4) ejes articuladores: sensibilización para la inclusión social, reconocimiento de capacidades, fortalecimiento de capacidades y diversidad y cultura; y dos (2) ejes transversales. Con los-as profesionales sociales de los Comedores Comunitarios – Cocinas Populares en operación a junio 2021, referentes locales del proyecto 7745, profesionales de la interventoría y  profesionales sociales de la Subdirección de Abastecimiento, se han realizado jornadas de socialización y capacitación sobre el servicio Construyendo Autonomía Alimentaria en la búsqueda de apropiación y fortalecimiento de la línea técnica, con miras a impactar en los hogares/familias participantes de esta modalidad.</t>
  </si>
  <si>
    <t>El servicio Construyendo Autonomía Alimentaria se desarrolla a través de cuatro (4) ejes articuladores: sensibilización para la inclusión social, reconocimiento de capacidades, fortalecimiento de capacidades y diversidad y cultura; y dos (2) ejes transversales. Como parte de esta implementación, se han adelantado jornadas de socialización y capacitación en torno al servicio Construyendo Autonomía Alimentaria con los/as profesionales sociales de los Comedores Comunitarios – Cocinas Populares Bella Flor Sector La Torre, Estrella del Sur, Naciones Unidas, Govarova, Semillas de Antaño, La Gloria y Puente Colorado, los cuales reiniciaron operación en septiembre 2021, los/as profesionales sociales de los Comedores Comunitarios – Cocinas Populares Móviles (36) que inician operación a partir de octubre 2021 y las profesionales sociales de la Subdirección de Abastecimiento; en la búsqueda de apropiación y fortalecimiento de la línea técnica y con miras a impactar en los hogares/familias beneficiarios. Con corte de septiembre 2021, se han acompañado un total de 11.570 hogares/familias desde la estrategia construyendo autonomía alimentaria, completando la magnitud programada para la vigencia 2021.</t>
  </si>
  <si>
    <t>Bogotá cuenta con una estrategia / Servicio denominada Construyendo Autonomía Alimentaria, formulada e implementada mediante el convenio de asociación 10623/2021, la cual acompañará a 11.870 hogares/familias (cupo contratado) vinculadas a las modalidades de Bonos Canjeables por alimentos, Canastas Básicas Rural y Afro y Apoyo Económico Social 7745. En 2021, se ha reportado el acompañamiento de 11.570 hogares/familias desde la estrategia de inclusión social, ambiental y productiva.
se ha adelantado la aplicación del instrumento Lectura de Realidades y la concertación del Contrato Social Familiar con 14.055 hogares/familias conformadas por un total de 40.469 personas, de las cuales 27.642 son participantes de la modalidad Comedores Comunitarios – Cocinas Populares, concertando 103.335 acuerdos, siendo las categorías Vivienda saludable, Intereses y Nutrición las que evidencian mayor número de acuerdos, mientras que la categoría Salud es la que presenta menor proporción. Con corte a diciembre 2021 se han realizado 13.242 referenciaciones, y en el marco del seguimiento periódico a los hogares/familias, se evidencia que han cumplido 29.063 del total de 103.335 acuerdos concertados, lo cual corresponde al 28% de cumplimiento.</t>
  </si>
  <si>
    <t>14.Beneficiar a 15.000 mujeres  gestantes, lactantes y niños menores de 2 años con servicios  nutricionales, con énfasis en los  mil días de oportunidades para la  vida.</t>
  </si>
  <si>
    <t>Beneficiar a 15.000 mujeres gestantes, lactantes y niños menores de 2 años con un apoyo alimentario articulado a la  estrategia de nutrición, alimentación y salud  basada en "1000 días de oportunidades para la vida”</t>
  </si>
  <si>
    <t>Política pública de infancia y adolescencia de Bogotá 2011-2021 - Decreto 520 de 2011
Mujer y equidad de género - Decreto 166 de 2010</t>
  </si>
  <si>
    <t>1. Desarrollar herramientas y espacios de articulación, divulgación y socialización de la estrategia de inclusión social
2. Realizar la entrega de apoyo alimentario en el marco de la estrategia "1000 días de oportunidades para la vida”
3. Realizar seguimiento técnico y contractual a la entrega de apoyos alimentarios en el marco de la estrategia "1000 días de oportunidades para la vida”</t>
  </si>
  <si>
    <t>Mujeres gestantes, lactantes y niños menores de 2 años beneficiados con servicios nutricionales.</t>
  </si>
  <si>
    <t>Número de mujeres gestantes, lactantes y niños menores de 2 años beneficiados con servicios nutricionales.</t>
  </si>
  <si>
    <t>se contara la meta de manera creciente para la vigencia, teniendo en cuenta el reporte de meta de mujeres gestantes, lactantes y niños menores de 2 años atendidos</t>
  </si>
  <si>
    <t>reporte de meta de las personas atendidas mediante la entrega de bonos creciendo en familia</t>
  </si>
  <si>
    <t xml:space="preserve"> Desde la secretaria Distrital de Integración social a través de la Subdirección de Nutrición se desarrollan acciones específicas para las madres gestantes y lactantes y los niños y niñas menores de 2 años para brindar acompañamiento y apoyo alimentario según las necesidades específicas de esta población, con el fin de promover el bienestar, la calidad de vida y la salud de los niños y las niñas reconociéndolos como sujetos de derecho, garantizando su salud y procurando su seguridad alimentaria y nutricional.
Continuamos participando en los espacios técnicos donde se promueve el bienestar de esta población y la articulación de acciones a fin de poder contar con mejores políticas públicas y participar de acciones intersectoriales junto con otras Entidades tales como SDS, SED, SDDE, SDM.</t>
  </si>
  <si>
    <t>La secretaria Distrital de Integración social a través de la Subdirección de Nutrición desarrolla acciones específicas para las madres gestantes y lactantes y los niños y niñas menores de 2 años para brindar acompañamiento y apoyo alimentario según las necesidades específicas de esta población, con el fin de promover el bienestar, la calidad de vida y la salud de los niños y las niñas reconociéndolos como sujetos de derecho, garantizando su salud y procurando su seguridad alimentaria y nutricional.
De acuerdo con la información cuantitativa y cualitativa de la ejecución del contrato de 8816 de 2021 Orden de Compra 5085 Colombia Compra Eficiente, se evidencia que se cumplió con lo establecido en la ficha técnica general. Para el lperiodo se completan un total de 15.512 personas únicas beneficiadas de los bonos para madres gestantes, lactantes y niños menores de dos años. Son población de atención constante.</t>
  </si>
  <si>
    <t>La Secretaria Distrital de Integración social a través de la Subdirección de Nutrición ha diseñado la estrategia 1.000 días de oportunidades para la vida. Esta estrategia brinda acompañamiento y orientación permanente a sus participantes, contribuyendo en la generación de condiciones adecuadas de nutrición, aportando a su vez a la línea de acción de la política pública de seguridad alimentaria, relacionada con un “Incremento en la adopción de hábitos alimentarios saludables en los diferentes momentos del curso de vida de los habitantes del Distrito Capital”; cuenta con tres fases, que se vienen adelantando mediante un proceso de ampliación en 6 localidades del distrito (Usme, Bosa, Ciudad Bolívar, Kennedy, San Cristóbal, Suba). De otra parte, desde la ejecución del contrato de 8816 de 2021 Orden de Compra 5085 Colombia Compra Eficiente, se ha completado a septiembre 2021 un total de 119.867 beneficios otorgados y 18.522 personas únicas beneficiadas de los bonos canjeables por alimentos para mujeres gestantes, lactantes y niños menores de 2 años.</t>
  </si>
  <si>
    <t>Se avanza en la creación e implementación de la estrategia mil días de oportunidades para la vida, cuyo objetivo es: “Contribuir en el fortalecimiento, desarrollo de capacidades en torno a la adopción de prácticas y hábitos de vida saludable y al cuidado de la salud en gestantes, niños y niñas menores de 2 años y sus familias durante los primeros mil días de vida, mediante procesos de inclusión social, toma de medidas antropométricas y educación nutricional con énfasis en consejería en lactancia materna y alimentación saludable.”
Desde la estrategia Mil días de oportunidades para la vida, se establecen tres fases a través de las cuales se incorpora las tres R: Reconocer, Redistribuir y Reducir, 
• A partir de noviembre 2021, la estrategia mil días de oportunidades para la vida se extiende a 8 localidades del distrito, correspondientes a Bosa, Kennedy, Ciudad Bolívar, Usme, San Cristóbal, Suba, Rafael Uribe y Santa Fe; durante este mismo mes, la documentación técnica de la estrategia fue remitida para alcanzar el proceso de oficialización en la entidad.  
Para el cierre de la vigencia 2021, se logra beneficiar a 19.621 personas únicas, principalmente mujeres gestantes, lactantes y niños y niñas menores de dos años. sobrepasa la magnitud de 15.000 personas en este beneficio, lo cual se presenta por la rotación de las beneficiarias en esta modalidad de atención.</t>
  </si>
  <si>
    <t>Garantizar la eficiencia y la eficacia  ambiental, logística, operativa y de gestión documental de la entidad, para la  oportuna prestación de los servicios  sociales incluyendo componentes que demanden la reformulación de los programas</t>
  </si>
  <si>
    <t>Componente Ambiental</t>
  </si>
  <si>
    <t>Gestión Ambiental</t>
  </si>
  <si>
    <t>7748 - Fortalecimiento de la Gestión Institucional y Desarrollo Integral del Talento Humano en Bogotá</t>
  </si>
  <si>
    <t>Gestionar la implementación del 100 por ciento de los lineamientos Ambientales en las Unidades Operativas activas de la Entidad</t>
  </si>
  <si>
    <t>Plan Institucional de Gestión Ambiental - PIGA</t>
  </si>
  <si>
    <t>Consolidar los resultados de la Implementación del Plan de Acción PIGA 2021.</t>
  </si>
  <si>
    <t>Informes de resultados de la implementación del plan de acción del Plan Institucional de Gestión Ambiental - PIGA 2021 de la Secretaría Distrital de Integración Social</t>
  </si>
  <si>
    <t>Dos (2)  Informes de resultados de la implementación del plan de acción del Plan Institucional de Gestión Ambiental -  PIGA 2021 de la Secretaría Distrital de Integración Social</t>
  </si>
  <si>
    <t>Informes de implementación del plan de acción PIGA 2021 elaborados.</t>
  </si>
  <si>
    <t>N° de Informes de implementación del plan de acción PIGA 2021 ejecutados/ N° de Informes de implementación del plan de acción PIGA 2021 programados para la vigencia</t>
  </si>
  <si>
    <t>De conformidad al cumplimiento de las metas y actividades establecidas en el plan de acción PIGA 2021 y el cual se le reporta a la Secretaria Distrital de Ambiente, dos veces al año el equipo de gestión ambiental adelantara un informe en el cual comunicara el cumplimiento porcentual de cada una de las actividades programadas en el plan de acción anual, un informe se adelantara en el mes de julio y el otro en el mes de diciembre.</t>
  </si>
  <si>
    <t>Informe en PDF del cumplimiento del Plan de Acción anual del PIGA 2021</t>
  </si>
  <si>
    <t xml:space="preserve">Dando cumplimiento al decreto 612 de 2018 “por la cual se fijan directrices para la integración de los planes instituciónelas y estratégicos al Plan de Acción por parte de las Entidades del Estado” y a la guía anexo 4 “Planes institucionales y estratégicos a integrar en el plan de acción por parte de las entidades” de ajustes de MIPG del Distrito, la Secretaría Distrital de Integración Social, adelantó la integración de los planes allí descritos y que apliquen.
Por lo anterior, la Entidad integro al Plan de Acción Institucional, el Plan Institucional de Gestión Ambiental – PIGA de la SDIS, contemplando para el mismo la realización de informes en los cuales se evidencie el cumplimiento de las metas ambientales anuales.
Dado lo anterior y en cumplimento a la Resolución 242 de 2014 “Por la cual se adoptan los lineamientos para la formulación, concertación, implementación, evaluación, control y seguimiento del Plan Institucional de Gestión Ambiental –PIGA” se establece la creación y aprobación de un plan de acción anual el cual deberá contener las actividades necesarias para el logro de los objetivos establecidos en los programas de gestión ambiental del PIGA de la SIDS.
Dicho Plan de Acción Anual del PIGA de la SDIS para la vigencia 2021, fue construido para para minimizar, mitigar y/o compensar los impactos ambientales significativos y dar cumplimiento a la normativa aplicable y cuenta con un total de 56 actividades a desarrollar.
Producto de este plan se remite como cumplimiento de la actividad planteada, el informe de resultados de la implementación porcentual de las actividades PIGA 2021, teniendo los siguientes porcentajes de cumplimiento por programa:
•	Programa de Uso Eficiente del Agua. (59.8%)
•	Programa de Uso Eficiente de la Energía. (55.9%)
•	Programa de Gestión Integral de Residuos. (39.7%)
•	Programa de Consumo Sostenible. (50%)
•	Programa de Implementación de Prácticas Sostenibles. (31.7%)
•	Promedio de cumplimento del plan de acción PIGA I Semestre (47.42%)
</t>
  </si>
  <si>
    <t xml:space="preserve">Dando cumplimiento al decreto 612 de 2018 “por la cual se fijan directrices para la integración de los planes instituciónelas y estratégicos al Plan de Acción por parte de las Entidades del Estado” y a la guía anexo 4 “Planes institucionales y estratégicos a integrar en el plan de acción por parte de las entidades” de ajustes de MIPG del Distrito, la Secretaría Distrital de Integración Social, adelantó la integración de los planes allí descritos y que apliquen.
Por lo anterior, la Entidad integro al Plan de Acción Institucional, el Plan Institucional de Gestión Ambiental – PIGA de la SDIS, contemplando para el mismo la realización de informes en los cuales se evidencie el cumplimiento de las metas ambientales anuales.
Dado lo anterior y en cumplimento a la Resolución 242 de 2014 “Por la cual se adoptan los lineamientos para la formulación, concertación, implementación, evaluación, control y seguimiento del Plan Institucional de Gestión Ambiental –PIGA” se establece la creación y aprobación de un plan de acción anual el cual deberá contener las actividades necesarias para el logro de los objetivos establecidos en los programas de gestión ambiental del PIGA de la SIDS.
Dicho Plan de Acción Anual del PIGA de la SDIS para la vigencia 2021, fue construido para para minimizar, mitigar y/o compensar los impactos ambientales significativos y dar cumplimiento a la normativa aplicable y cuenta con un total de 56 actividades las cuales se cumplieron en su totalidad al 100%.
Producto de este plan se remite como cumplimiento de la actividad planteada, el informe de resultados de la implementación porcentual de las actividades PIGA 2021, teniendo los siguientes porcentajes de cumplimiento por programa:
• Programa de Uso Eficiente del Agua. (100%)
• Programa de Uso Eficiente de la Energía. (100%)
• Programa de Gestión Integral de Residuos. (100%)
• Programa de Consumo Sostenible. (100%)
• Programa de Implementación de Prácticas Sostenibles. (100%)
• Cumplimento del plan de acción PIGA II Semestre (100%)
</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</si>
  <si>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</si>
  <si>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Gestión estratégica del talento humano</t>
  </si>
  <si>
    <t>Gestión del talento humano</t>
  </si>
  <si>
    <t>Implementar el 100 por ciento del plan de acción de la política pública de gestión y desarrollo integral del Talento Humano en la SDIS</t>
  </si>
  <si>
    <t>Plan de gestión estratégica del talento humano</t>
  </si>
  <si>
    <t xml:space="preserve">
1- Consolidar, elaborar y publicar el Plan
</t>
  </si>
  <si>
    <t>Plan Estratégico de Talento Humano Formulado y Publicado</t>
  </si>
  <si>
    <t>Porcentaje de avance en el Plan Estratégico de Talento Humano Formulado y Publicado</t>
  </si>
  <si>
    <t>Plan Estratégico de Talento Humano Formulados y Publicados</t>
  </si>
  <si>
    <t>El avance del indicador corresponderá al cumplimiento de las evidencias programadas</t>
  </si>
  <si>
    <t>Borrador del plan para revisión y observaciones</t>
  </si>
  <si>
    <t>Plan estratégico aprobado y publicado</t>
  </si>
  <si>
    <t>Subdirección de Gestión y Desarrollo del Talento Humano</t>
  </si>
  <si>
    <t>Se elaboró el borrador del plan estratégico de TH el cual fue remitido a la Dirección Corporativa y el Despacho para la revisión y control de legalidad correspondiente.  Se anexan como evidencias: pantallazo del correo de envió para revisión y los documentos que se adjuntaron, así como los documentos de Proyecto de Plan Estratégico de TH y el Proyecto de acto administrativo de adopción.</t>
  </si>
  <si>
    <t>Se anexa el plan estratégico de talento humano el cual adoptado mediante Resolución 133 de 2021.
Este documento fue publicado así: https://www.integracionsocial.gov.co/index.php/gestion/talento-humano</t>
  </si>
  <si>
    <t>Esta meta no aplica para el presente periodo, por cuanto ya fue cumplida en 100% en periodos anteriores.</t>
  </si>
  <si>
    <t>Alcanzar el 100%  de la modernización de los tres componentes: rediseño, contratación, modelo de gestión</t>
  </si>
  <si>
    <t>Plan Anual de Vacantes</t>
  </si>
  <si>
    <t xml:space="preserve">
1- Consolidar y revisar la información del avance
</t>
  </si>
  <si>
    <t>Ejecución del Plan anual de Vacantes programado para la vigencia</t>
  </si>
  <si>
    <t xml:space="preserve">Ejecutar el 100% de las acciones  programadas para la vigencia  en el Plan Anual de Vacantes </t>
  </si>
  <si>
    <t>Porcentaje de ejecución Plan anual de Vacantes</t>
  </si>
  <si>
    <t xml:space="preserve">(N° de actividades ejecutadas en el periodo/N° actividades programadas para el periodo reportado)*100
</t>
  </si>
  <si>
    <t>El avance del indicador corresponderá al 100% del cumplimiento de las actividades programadas para el periodo reportado, es un  Indicador constante.
 Nota: Para la meta acumulada cada periodo programado equivale a un 33%</t>
  </si>
  <si>
    <t xml:space="preserve"> - Cronograma de actividades con fechas programadas
- Soportes que den cuenta de las actividades ejecutadas</t>
  </si>
  <si>
    <t>Presentación del cronograma con los respectivos soportes:
1. Base de datos encargos actualizada
2. Distribución de vacantes
3. Publicación pieza comunicativa, circular y anexo
4.Publicación estudios nivel profesional y técnico</t>
  </si>
  <si>
    <t>Durante el trimestre se realizaron las siguientes actividades en el marco del Plan anual de Vacantes y Provisión de Empleos
*Publicación Estudios Definitivos Nivel Profesional - Técnicos - Asistenciales 21 de junio de 2021
*Envío de formularios para aceptación por correo electrónico 02 de julio de 2021
*Consolidación informe ganadores encargos agosto 2021
*Expedición de actos administrativos de encargo agosto 2021
*Posesiones 4 agosto de 2021
*Ajuste de la base de datos de encargos (estudios-NBC y experiencia SDIS)
*Gestión de circular, anexo y vacantes a ofertar
*Ubicación de las vacantes en las diferentes dependencias, de acuerdo al PLAN ANUAL DE VACANTES ( se encuntra en las resolucionesa anexas)
*Elaboración de estudios servidores con requisitos !a 10 de septiembre de 2021
(Se adjuntan soportes)</t>
  </si>
  <si>
    <t>Respecto a los numerales 6.2.1 y 6.2.2 del Plan Anual de Vacantes, se reporta la recepción y respuesta a tres (3) requerimientos realizados por parte de la Comisión Nacional del Servicio Civil relacionados con el concurso de méritos 818. Respecto al Concurso Distrito IV no se recibieron requerimientos en el periodo de reporte.
Respecto al numeral 6.3 del plan de vacantes, se adelantaron las siguientes actividades:
FASE II
• Audiencia de posesión de encargo PROFESIONAL UNIVERSITARIO 219-16 ID 227 DIRECCION POBLACIONAL SUBDIRECCION PARA LA FAMILIA COMISARIA DE FAMILIA SUBA DOS (DIURNA) (2 de noviembre de 2021)
FASE II y III
En el último trimestre se culminó la Fase II del Proceso de Encargos; realizando las siguientes actividades para tal fin:                                                                             
1. Publicación de estudios definitivos tres vacantes Profesional Universitario código 219 grado 16 (dos vacancia definitiva - uno vacancia temporal) el día cuatro de octubre.                                                                      
2. Realización tres audiencias de aceptación de encargos llevadas a cabo los días 11y 14 de octubre de 2021.                                                                                           
3. Realización de dos Audiencias de Posesión de encargo realizadas los días 22 de octubre y 2 de noviembre respectivamente.                                                 
Con respecto a la Fase III del proceso de encargos, se llevó a cabo la siguiente actividad:
 1. Publicación de estudios definitivos (8 de octubre de 2021) - Profesional Comisario de Familia 202-28.  
Finalmente en  fecha dos (2) de noviembre  de 2021 se emite comunicado por parte de la Subdirectora de Gestión y Desarrollo del Talento Humano, dirigido a los y las funcionarios de la entidad el cual refiere: “Por medio de la presente les informamos que el proceso de encargos de las Fases II y III del presente año, será suspendido debido al cronograma previsto dentro de la Convocatoria Distrito IV, teniendo en cuenta que estamos a la espera de la llegada de la lista de elegibles, por lo anterior, se considera conveniente, dar lugar a la suspensión temporal del proceso de encargos, debido al movimiento de la planta de personal, el cual se reanudará una vez se cuente con la aplicación de listas de elegibles producto del concurso. Por lo tanto, una vez finalice el proceso de la Convocatoria Distrito IV, se estará informando nuevamente a los funcionarios de la Secretaria Distrital de Integración Social, con posibilidad de encargo la reanudación del proceso de estudios de hojas de vida para la asignación de encargos”.
Numeral 6.4 Provisión Temporal Mediante Nombramiento Provisional
6.4.1 Base de datos de la planta de personal y compartida en el Onedrive o Share Point al personal autorizado, garantizando su actualización permanente de tal manera que la información esté disponible en tiempo real, para así realizar los reportes de vacantes temporales para provisión mediante nombramientos provisionales: 
Respecto a esta actividad se comparte constantemente base de datos de la planta de personal y compartida en OneDrive en el siguiente enlace PLANTA ENERO EN MODIFICACION 2022.xlsx (sharepoint.com)  para que la información este disponible en tiempo real, de igual manera se adjunta Excel de la planta de personal llevado y reporte de vacantes con corte al mes de octubre, noviembre y diciembre.
Por otro lado, se llevaron a cabo durante los meses de octubre, noviembre y diciembre de 2021, los nombramientos de 31 funcionarios de carácter Provisional; de los cuales, 7 corresponden al mes de octubre y 24 al mes de noviembre. Lo anterior, en respuesta a la remisión de la Base de Datos con información de las vacantes disponibles a la Subdirectora de Gestión y Desarrollo del Talento Humano, que brinda información de las vacantes disponibles. (Se anexan actas de posesión de los nombramientos provisionales)
7. Rediseño institucional:
7.1 Realizar un estudio técnico de rediseño institucional de acuerdo con la Guía Técnica para ""Elaboración del Estudio Técnico para Rediseños 0rganizacionales"" del Departamento Administrativo del Servicio Civil Distrital- DASCD, logrando los componentes I, II y III, con el fin de ajustar la estructura organizacional y la planta de personal a las necesidades de la SDIS:
Respecto a esta actividad se reporta que Mediante radicado 2021ER7665-000 del 10 de septiembre de 2021 se realizó la solicitud de concepto de viabilidad técnica para la modificación de la estructura organizacional, planta de personal y manual de funciones de la SDIS, conforme el Estudio Técnico de Rediseño Institucional.
Este estudio contempló las siguientes prioridades:
1. MODIFICACIÓN DE LA ESTRUCTURA ORGANIZACIONAL
1.1. CREACIÓN SUBDIRECCIÓN PARA LA DISCAPACIDAD
En el marco del proceso se encuentra la creación de la Subdirección de Discapacidad la cual se está trabajando para avanzar en el proceso, teniendo en cuenta que su creación se contempla realizar a Costo Cero. En ese sentido se inició el proceso de análisis del documento elaborado por la Dirección Poblacional en donde justifica la creación de la Subdirección de Discapacidad.
1.2. CREACIÓN DIRECCIÓN PARA INLUSIÓN Y LAS FAMILIAS.
Se propuso adicionalmente que los enfoques de la población por ciclo de vida sean asumidos por la Dirección Poblacional, y que de esta sean separados los demás enfoques relacionados con la demás población en condición de vulnerabilidad, concretamente la relacionada con la Familia, asuntos LGBTI, y Discapacidad, las cuales serían atendidas por la nueva Dirección para Inclusión y las Familias, asumiendo los procesos y funciones correspondientes para dirigir y coordinar las subdirecciones correspondientes. 
2. AMPLIACIÓN DE LA PLANTA DE PERSONAL INFANCIA (CREACIÓN DE 200 EMPLEOS) PROFESIONAL UNIVERSITARIO 219 GRADO 01 - (EDUCACIÓN)
Por la evidente necesidad de la Subdirección de Infancia de contar con profesionales de atención Integral a la Primera Infancia con conocimientos en promoción del buen trato, prevención del maltrato y restablecimiento de derechos, articulación intra e intersectorial y orientación y asesoría familiar, se propone crear 200 empleos de Profesional Universitario Código 219 Grado 01, que les permita garantizar la continuidad en la prestación del servicio y atender las necesidades que se derivan en la atención a la primera infancia en las diferentes localidades del Distrito Capital. Así mismo, cumplir con las funciones, objetivos, metas y planes institucionales asociados a la Subdirección para la Infancia.    
El perfil y las funciones de este talento humano, se definieron dentro de la modificación del Manual de Funciones y Competencias Laborales de la SDIS, como se describe a continuación:
 GRADO PROPÓSITO PRINCIPAL
CÓDIGO 219 – GRADO 01 Realizar asistencia profesional en los procesos, procedimientos y actividades orientadas a prácticas de cuidado calificado, la elaboración, actualización y puesta en marcha del proyecto institucional de cada unidad operativa , para la eficiente prestación de los servicios con enfoque diferencial que, permitan el desarrollo integral de capacidades y competencias para la vida de los niños y las niñas, sus familias, cuidadoras y cuidadores, de acuerdo a las orientaciones técnicas y metodológicas de los lineamientos de atención para la primera infancia, la estrategia territorial del Distrito adoptada para los servicios de atención social y las modalidades de atención de la SDIS y la normatividad establecida.
3. Viabilidad técnica rediseño Institucional:
Elaborado el estudio de rediseño institucional de acuerdo a la metodología dispuesta para tal fin, se solicitó viabilidad técnica ante Departamento Administrativo del Servicio Civil Distrital –DASCD mediante radicado 2021ER8864 obteniendo como respuesta a través de oficio 2021EE7075 CONCEPTO TÉCNICO FAVORABLE para la modificación de la estructura organizacional, la planta de empleos y el Manual Específico de Funciones y de Competencias Laborales de la Secretaría Distrital de Integración Social -SDIS-, Considerando que el Estudio Técnico presentado por la Secretaría Distrital de Integración Social -SDIS-, en observancia de lo dispuesto en el artículo 46 de la Ley 909 de 20041, modificado por el artículo 228 del Decreto Ley 019 de 20122, así como por los artículos 2.2.12.1., 2.2.12.2 y 2.2.12.3 del Decreto Único Reglamentario del Sector Función Pública 1083 de 2015, en relación con el requisito solicitado de estudios técnicos que incluyen de análisis de cargas de trabajo e impacto en la modernización institucional, lo cuales permiten demostrar que existen necesidades del servicio o razones de modernización de la administración que demandan una adecuación de su estructura organizacional, planta de empleos y manual específico de funciones y competencias laborales.
Una vez dado el concepto favorable por parte de Servicio Civil se solicita viabilidad presupuestal ante la Secretaria Distrital de Hacienda para la modificación en la planta de personal permanente, obteniendo mediante radicado No.  2021ER201905O1 del 10 de noviembre de 2021 por parte de la Directora Distrital de Presupuesto viabilidad presupuestal en el entendido que la Secretaría Distrital de Integración Social, se efectuaron todos los estudios técnicos, legales y financieros exigidos para la creación y supresión de los cargos de la planta de personal permanente y de conformidad con lo establecido en el artículo 11 del Decreto 328 de 2020 y la Resolución N° SDH-000191 de 2017 de la Secretaría Distrital de Hacienda.
4. Decretos modificación Estructura y Planta de Personal
Posterior a la recepción del concepto técnico favorable emitido por Departamento Administrativo del Servicio Civil Distrital –DASDC mediante radicado 2021ER8864, se continuó con los trámites para obtener los decretos de la Alcaldía Mayor de Bogotá, con el fin de modificar la estructura organizacional y la planta de personal, consecuente con el estudio técnico presentado y aprobado por el DASCD.
Mediante Decreto Distrital 459 del 12 de noviembre de 2021, fue aprobada la nueva estructura organizacional para la Secretaría Distrital de Integración Social.
Mediante Decreto Distrital 460 del 12 de noviembre de 2021, fue aprobada la nueva planta de personal para la Secretaría Distrital de Integración Social.
Mediante Resolución interna 1853 del 12 de noviembre de 2021, fue actualizado el manual de funciones de conformidad con los empleos creados en la nueva planta de personal.</t>
  </si>
  <si>
    <t>Contar con el 100 por ciento del Recurso Humano acorde a las necesidades de la Entidad</t>
  </si>
  <si>
    <t>Plan de Previsión de Recursos Humanos</t>
  </si>
  <si>
    <t xml:space="preserve">1- Consolidar y revisar la información del avance
</t>
  </si>
  <si>
    <t>Ejecución del Plan de Previsión de Recursos Humanos para la vigencia</t>
  </si>
  <si>
    <t>Ejecutar el 100% de la acciones  programadas en Plan de Previsión de Recursos Humanos</t>
  </si>
  <si>
    <t>Porcentaje de ejecución Plan de Previsión de Recursos Humanos</t>
  </si>
  <si>
    <t xml:space="preserve">(N° de actividades ejecutadas en el periodo/N° actividades programadas en el periodo)*100
</t>
  </si>
  <si>
    <t xml:space="preserve"> Plan de Capacitación</t>
  </si>
  <si>
    <t>Ejecución del Plan Institucional de Capacitación-PIC para la vigencia</t>
  </si>
  <si>
    <t>Ejecutar el 100% de la acciones  programadas en Plan Institucional de Capacitación- PIC</t>
  </si>
  <si>
    <t>Porcentaje de ejecución Plan Institucional de Capacitación-PIC</t>
  </si>
  <si>
    <t xml:space="preserve">(N° de actividades ejecutadas en el periodo/N° actividades programadas para el periodo)*100
</t>
  </si>
  <si>
    <t>"Durante el segundo trimestre, en ejecución del Plan Institucional de Capacitación, se adelantaron las siguientes acciones formativas:
Mecanismos alternativos para la solución de conflictos, COMPETENCIAS INTERPERSONALES - Comunicación y Sinergia de Equipos, HERRAMIENTAS OFIMÁTICAS Nivel 1 Excel Básico y Nivel 2 Intermedio Avanzado, Pensamiento Estratégico, Lógico y Analítico, Actualización Tributaria y preparación para el examen como Auditor Interno Certificado, en el marco de las actualizaciones contenidas en el PIC para la Oficina de Control Interno de la SDIS.
EVIDENCIA APORTADA:
Listados de Asistencia
Cronograma ejecución"</t>
  </si>
  <si>
    <t>Se adjunta cronograma ajustado de capacitación, con los temas que se podrian ejecutar una vezse finalice el trámite contractual estimado en el mes de noviembre.
En razón a lo dicho durante el mes de julio, en ejecución del Plan Institucional de Capacitación, se adelantaron las siguientes acciones formativas con recurso humano propio de la SDIS:
Capacitación en Evaluación del Desempeño Laboral y realización de la Jornada de Inducción Institucional
EVIDENCIA APORTADA:
Listados de Asistencia" "Durante el mes de agosto, en ejecución del Plan Institucional de Capacitación, se adelantaron las siguientes acciones formativas:
Capacitación en Situaciones Administrativas
EVIDENCIA APORTADA:
Listados de Asistencia"  Las activades que se mencionaron no estaban programadas en las fechas planteadaa, pero fue lo que se puedo realizar en razon a la situación contractual mencionada.</t>
  </si>
  <si>
    <t>Durante el cuarto trimestre, en ejecución del Plan Institucional de Capacitación, se adelantaron las siguientes acciones formativas programadas en el cronograma ajustado.
Trabajo en equipo
Principios y Técnicas de oralidad
Toma de decisiones
Programación Neurolingüística - Autoregulación emocional y autocontrol
Adaptación al Cambio
Igualmente, de acuerdo con la programación, se realizó la jornada de Reinducción Institucional al personal de la Planta de la entidad
EVIDENCIA APORTADA:
Listados de Asistencia
Cronograma de actividades</t>
  </si>
  <si>
    <t>Plan de Bienestar</t>
  </si>
  <si>
    <t>Ejecución del Plan de Bienestar para la vigencia</t>
  </si>
  <si>
    <t>Ejecutar el 100% de la acciones  programadas en el Plan de Bienestar</t>
  </si>
  <si>
    <t>Porcentaje de ejecución Plan de Bienestar</t>
  </si>
  <si>
    <t>Para el segundo trimestre del 2021,  se tenían programadas 13 actividades y de las cuales se ejecutaron 11 actividades del Plan de Bienestar 2021 según cronograma y son las siguientes actividades;
#3. Acondicionamiento físico;
- Zumba, participaron 404 servidores (as) y colaboradores (as)
- Yoga de la Risa, participaron 488 servidores (as) y colaboradores (as)
#6. Pre pensionados:
- Taller manejo del estrés, participaron 62 servidores (as) y colaboradores (as)
- Con el Tiempo en la mano, participaron 36 servidores (as) y colaboradores (as)
- Realización Talleres de vida para Pre-pensionados "motivación al cambio, como nos relacionamos" y kit entregable con un alcance a 270  servidores (as) y colaboradores (as)
- Asesoría Jurídica en pensión para Pre-pensionados. "Régimen de Prima Media" participaron, 138 servidores (as) y colaboradores (as)
- Pre pensionados, participaron 69 servidores (as) y colaboradores (as).
- Taller de Historia Laboral, participaron 56 servidores (as) y colaboradores (as).
- Régimen de Prima Media, participaron 31 servidores (as) y colaboradores (as).
#7. Taller de adultos
- Pautas de crianza, participaron 31 servidores (as) y colaboradores (as)
- Alimentación Saludable, participaron 14 servidores (as) y colaboradores (as).
- Taller (YouTube Live)  Manejo de las situaciones críticas a Nivel Psicosocial, con un total de 1744 participantes.
#8. Día de los niños;
- Show y actividades virtuales (Día del Niño Compensar) *con kit entregable, en el cual 553 hijos servidores y servidoras participaron.
#11. Día de la familia I semestre;
- Día de la familia I semestre Taller virtual RECORRIDO CULTURAL- MERCADOS CAMPESINOS. *Envío de un entregable (Canastas Campesinas), con un total de participantes de 1824 servidores y servidoras
#17. Día del servidor público;
- Transparencia y Buen Vivir con un total de 93 participantes.
- La adecuada prestación del servicio como Horizonte de Sentido con un total de 61 participantes
#27 y #28 Actividades acosté 0;
Taller virtual “Storytelling Fotografía”; participaron, 292 servidores (as) y colaboradores (as)
- Taller virtual “Trabajo en equipo”; participaron, 192 servidores (as) y colaboradores (as)
- Taller virtual “Desarrollar Liderazgo”, participaron, 164 servidores (as) y colaboradores (as)
- Taller virtual “Asumir las Emociones” - Uniminuto, participaron, 149 servidores (as) y colaboradores (as)
- Taller virtual “Salud mental” - Compensar, participaron, 294 servidores (as) y colaboradores (as)
- Taller virtual “Reconociendo y afrontando en positivo”, participaron, 243 servidores (as) y colaboradores (as)
- Taller virtual “PNL” - Protección,  participaron, 368 servidores (as) y colaboradores (as)
- Taller virtual “Ambientes de Aprendizaje” - Uniminuto, participaron, 355 servidores (as) y colaboradores (as).
Adicional se realizaron 3 actividades que se encontraban programadas para el III trimestre, en virtud de lo anterior solo lo reportamos cualitativamente;
#10. Actividad formativa y recreativa para hijos con discapacidad;
- Actividades virtuales  "Taller virtual Cuerpo y Mente" *con kit entregable, participaron 27 servidores y servidoras.
#14. Encuentro de parejas y parejas diversas;
- Talleres para realizar en pareja (Taller retos en parejas) *Kit entregable, participaron y se inscribieron 200 servidores y servidoras.
#15. Encuentro Solos y Solas;
- Taller de Bienestar y armonía; (Spa de Manos y Taller de Retos) *kit entregable. se inscribieron y participaron 300 servidores y servidoras.
Las 3 actividades pendientes por ejecutar programadas en el periodo son las siguientes;
#4. Taller de Niños,
#9. Vacaciones recreativas,
#16. Conformación grupos: danza, coro y teatro.</t>
  </si>
  <si>
    <t>Para el tercer trimestre del 2021, se tenían programadas 8 actividades, de las cuales se ejecutaron 7 actividades del Plan de Bienestar Social e Incentivos 2021 según cronograma, y son las siguientes actividades;
#3. Acondicionamiento físico;
- Zumba - Protección, participaron 105 servidores (as) y colaboradores (as).
#7. Taller de adultos
- Taller "Cerrando Ciclos" – compensar, participaron 646 servidores (as) y colaboradores (as)
- Taller "Reconocimiento y Manejo de las Emociones" – SDS, participaron 161 servidores (as) y colaboradores (as).
- Taller "Rutas de Atención a la Violencia Contra las Mujeres" – SDM, participaron 162 servidores (as) y colaboradores (as).
- Taller "El Poder de las Conversaciones" Protección SAS, participaron 515 servidores (as) y colaboradores (as).
- Taller "Formación e Información en Diversidad Sexual y de Genero" SDIS, participaron 257 servidores (as) y colaboradores (as).
- Taller "Señales de Alarma en Salud Mental" – SDS, participaron 133 servidores (as) y colaboradores (as).
- Bioseguridad Emocional -SDS, participaron 101 servidores (as) y colaboradores (as).
- Prevención del Consumo SPA -SDIS, participaron 282 servidores (as) y colaboradores (as).
- Violencia de Género Relacionada con Amor Romántico – SDM, participaron 206 servidores (as) y colaboradores (as).
#10. Actividad formativa y recreativa para hijos con discapacidad;
- Actividades virtuales “Taller virutal Cuerpo y Mente", con kit entregable puerta a puerta, en el
  cual 27 hijos servidores y servidoras participaron.
#14. Encuentro de parejas y parejas diversas;
- taller virtual para realizar en pareja (Taller retos en parejas), kit entregable, con un total de participantes de 200 servidores y servidoras con sus parejas.
#15. Encuentro Solos y Solas;
Taller virtual de Bienestar y armonía; (Spa de Manos y Taller de Retos)
*kit entregable. con un total de participantes de 300 servidores y servidoras
#27 y #28 Actividades acosté 0;
Feria de servicios:
- Convenios y Alianzas Compensar, participaron, 27 servidores (as) y colaboradores (as).
- Feria de servicios - Informativa contratistas Compensar, participaron, 28 servidores (as) y colaboradores (as).
- Feria de servicios - Subsidio de Desempleo y Agencia de Empleo-Compensar, participaron, 13 servidores (as) y colaboradores (as).
Feria de vivienda:
- Inversionistas – Compensar, participaron, 10 servidores (as) y colaboradores (as).
- Feria de vivienda – Compensar, participaron, 22 servidores (as) y colaboradores (as).
Actividades:
- Taller "Pensar y hacer - Comunicación Estratégica" – Uniminuto, participaron, 567 servidores (as) y colaboradores (as).
- Taller "Experiencias con Comunidades y Territorios" – Uniminuto, participaron, 226 servidores (as) y colaboradores (as).
- Conferencia "Integrando Nuestras Emociones" Compensar, participaron, 401 servidores (as) y colaboradores (as).
- "Jornadas liberadas” - Mitos de la Sexualidad -SDIS, participaron, 455 servidores (as) y colaboradores (as).
- “Jornadas liberadas” - Mecanismos de Ideación para la Generación de Pedagogías Creativas – UNIMINUTO, participaron, 106 servidores (as) y colaboradores (as).
- Política pública de Mujer y Equidad de Género (...); Mitos del Amor Romántico – SDIS, participaron, 371 servidores (as) y colaboradores (as).
Adicional se realizo 1 actividad que se encuentra programada para el cuarto, en virtud de lo anterior solo lo reportamos cualitativamente;
#6. Prepensionados,
- Beneficios económicos periódicos (BEPS)- Colpensiones, participaron, 12 servidores (as) y colaboradores (as).
- Charla Traslado de Régimen A R.P.M -COLPENSIONES, participaron 47 servidores y servidoras.
La actividad pendiente por ejecutar programada en el periodo es la siguiente;
#19. Cumpleaños Servidores(as).</t>
  </si>
  <si>
    <t>Para el cuarto trimestre del 2021  se realizaron las actividades programadas acorde al ajustes el cronograma realizado y  son las siguientes actividades:
1). Celebración del Día de los niños y niñas – IDRD: para esta actividad se reportaron 169 de los cuales 60 respondienron la encuesta de satisfacción ,manifestando sentirte Súper Feliz y Feliz. en un 42%, sentirse bien en un 23% y sentirse mal un 33%.  . 2). Conformación grupos de Danza, coro y teatro: los días 23  y 30 de noviembre se llevaron a cabo sesiones de conformación del grupo de canto de la SDIS. 
3). Vacaciones recreativas: la actividad (presencial) se llevó a cabo bajo el cumplimiento de las condiciones técnicas y logísticas, requeridas para su desarrollo. Se realizaron los días; 30 de noviembre, con una participación de128 niños y niñas; 01 de diciembre (135 niñas y niñas); 2 de diciembre (124 niños y niñas) y 3 de diciembre /132 niños y niñas). 
4). Día de la familia: para el cumplimiento de esta actividad se desarrollaron 2 sub-actividades:
*- Día de la familia II semestre 2021. *Bingo Virtual: fue una actividad llevada a cabo el 17 de diciembre, de forma virtual, generando un espacio que buscaba integrar a las familias de las y los funcionarios de la SDIS. La asistencia fue de 759 personas que marcaron su ingreso válidamente, tuvo 4.571 impresiones y una tasa de visualización del 81%. 
- *Reconocimiento especial navideño: los días 24 y 31 de diciembre se otorgaron cenas navideñas a los servidores que prestaban sus servicios en unidades operativas durante las fechas especiales. Para el día 24 se hizo entrega sobre la base de 80 servidores; para el 31 sobre 69 servidores. 
5). Bonos navideños: el equipo de Bienestar e incentivos en el marco del cumplimiento de los compromisos establecidos en el cronograma de actividades del Plan anual 2021, articuló con el operador e hizo entrega de bonos navideños en el mes de diciembre a todos los hijos de los servidores en los rangos de edad establecidos.
6). Bonos cumpleaños: el equipo de Bienestar e incentivos en el marco del cumplimiento de los compromisos establecidos en el cronograma de actividades del Plan anual 2021, articuló con el operador e hizo entrega de bonos de cumpleaños en el mes de diciembre por valor de 3 salarios mínimos legales diarios vigentes (S.M.L.D.V.).
7). Fin de año
- Actividad de fin de año: actividad llevada a cabo en forma virtual, el 27 de diciembre. Un espacio interactivo que tuvo diferentes salas temáticas en las que los asistentes podían participar de actividades fitness, baile, creatividad, competencia y desafíos de video juegos. La actividad alcanzó a tener 463 personas participando de las diferentes salas.                                                                                           8). Actividades costo cero
Actividad de desvinculación laboral asistida- Plan B: actividad llevada a cabo el 10 de diciembre de 2021, en la cual se brindaron charlas informativas sobre el programa de desvinculación asistida, a cargo de la caja de compensación y subsidio de desempleo COMPENSAR; charla informativa sobre Fortalecimiento empresarial y laboral, a cargo de la Secretaría de Desarrollo Económico; y un taller de Gestión de Motivación al Cambio a cargo de COMPENSAR. Asistieron alrededor de 83 personas.</t>
  </si>
  <si>
    <t>Plan de Incentivos</t>
  </si>
  <si>
    <t>Ejecución del Plan de Incentivos para la vigencia</t>
  </si>
  <si>
    <t>Ejecutar el 100% de la acciones  programadas en Plan de Incentivos</t>
  </si>
  <si>
    <t>Porcentaje de ejecución Plan de Incentivos</t>
  </si>
  <si>
    <t>Se inició la ejecución de las actividades que estaban previstas para el segundo trimestre. Estas actividades se ejecutan por periodos de varios meses y su culminación está prevista para el último trimestre. En el trimestre objeto de reporte se dio inicio  a las  4 actividades relacionadas a continuación del plan de incentivos:         
#22. Estímulo a dependencias por buenas prácticas ambientales; Reconocimiento a las dependencias que generen estrategias y herramientas novedosas y de impacto respecto al cuidado y protección del medio ambiente. II Concurso Buenas Prácticas Ambientales ""Tu Eres El Cambio"", se inscribieron 254 proyectos y participaron 210 proyectos.
#24. Día del Trabajo Decente;  II Concurso ""Trabajo Digno y Decente"", se inscribieron 10 proyectos de servidores y servidoras y participaron 5 proyectos de funcionarios de la entidad.
#25. Incentivo pecuniario y no pecuniario; Mejores equipos de trabajo. Concurso, a la fecha van 4 Proyectos inscritos.
#26. Apoyo educativo, para los hijos de los servidores públicos de la entidad, que se encuentren adelantando estudios de preescolar, primaria, bachillerato y pregrado universitario, acreditando su condición de dependencia económica y grado de escolaridad, atendiendo el principio de progresividad.  Esta actividad está en revisión del acto administrativo fijando los criterios de asignación.</t>
  </si>
  <si>
    <t>Para el tercer trimestre del 2021, se continuó con la ejecución de actividades del plan de incentivos, sin embargo estas serán reportadas cuantitativamente en el cuarto trimestre en razón a que en dicho periodo culminan su ejecución. En este trimestre objeto de reporte se dio continuidad a las  4 actividades relacionadas a continuación del plan de incentivos:         
#22. Estímulo a dependencias por buenas prácticas ambientales; Reconocimiento a las dependencias que generen estrategias y herramientas novedosas y de impacto respecto al cuidado y protección del medio ambiente. II Concurso Buenas Prácticas Ambientales ""Tu Eres El Cambio"", se inscribieron 254 proyectos y participaron 210 proyectos.
#24. Día del Trabajo Decente;  II Concurso ""Trabajo Digno y Decente"", se inscribieron 10 proyectos de servidores y servidoras y participaron 5 proyectos de funcionarios de la entidad.
#25. Incentivo pecuniario y no pecuniario; Mejores equipos de trabajo. Concurso, a la fecha van 4 Proyectos inscritos.
#26. Apoyo educativo, ""para los hijos de los servidores públicos de la entidad, que se encuentren adelantando estudios de preescolar, primaria, bachillerato y pregrado universitario, acreditando su condición de dependencia económica y grado de escolaridad, atendiendo el principio de progresividad.  Esta actividad está en revisión del acto administrativo fijando los criterios de asignación.</t>
  </si>
  <si>
    <t>Para el cuarto trimestre del 2021, se tenían programadas 5 actividades, en el indicador “incentivos y estímulos”, de las cuales se ejecutó la totalidad de actividades  programadas para el cumplimiento del Plan de Bienestar Social e Incentivos 2021 según cronograma, y son las siguientes actividades:
1). Incentivos no pecuniarios (excelencia): mediante Resolución 2491 del 14 de diciembre, modificada por la Resolución 2637 de 23 de diciembre de 2021  se hizo reconocimiento de incentivos y estímulos no pecuniarios a la excelencia a mejores funcionarios de nivel asistencial, técnico y profesional de la SDIS. 2). Incentivos Pecuniarios y no pecuniarios (mejores equipo de trabajo): mediante resolución 2491 del 14 de diciembre de 2021, se hizo un reconocimiento de incentivos pecuniarios, y no pecuniarios a los ganadores del concurso mejores equipos de trabajo de la SDIS. 3). Estimulo por tiempo de servicio: mediante Resolución 2491 del 14 de diciembre, modificada por la Resolución 2637 de 23 de diciembre de 2021, se hizo un reconocimiento de estímulo no pecuniario a servidores de entre 5 y 50 años de servicio en la SDIS. *Gala de servidores 2021: el día 14 de diciembre, entre las 5:00 pm y las 7:00 pm, se llevó la Ceremonia Se dispuso del teatro Jorge Eliecer Gaitán escenario que cuenta con infraestructura y seguridad requerida para él evento. Al evento tuvo una asistencia de 135 personas. 4). Estímulo a dependencias por buenas prácticas ambientales: se llevó a cabo el concurso “buenas prácticas ambientales” y se hizo un reconocimiento a los equipos de las dependencias que generaron estrategias y herramientas novedosas y de impacto respecto al cuidado y protección del medio ambiente. 5). Apoyo educativo: el equipo de Bienestar e incentivos en el marco del cumplimiento de los compromisos establecidos en el cronograma de actividades del Plan anual 2021, articuló con el operador (COMPENSAR) e hizo entrega de  apoyos educativos en el mes de diciembre.</t>
  </si>
  <si>
    <t>Implementar el 100 por ciento del plan de acción del  Subsistema de Seguridad y Salud en el Trabajo</t>
  </si>
  <si>
    <t>Plan de trabajo anual en seguridad y salud en el trabajo</t>
  </si>
  <si>
    <t>Ejecución del Plan Anual de seguridad y salud en el trabajo para la vigencia</t>
  </si>
  <si>
    <t>Ejecutar el 100% de la acciones  programadas en Plan de trabajo anual en seguridad y salud en el trabajo</t>
  </si>
  <si>
    <t>Porcentaje de ejecución Plan de trabajo anual en seguridad y salud en el trabajo</t>
  </si>
  <si>
    <t>"Para este segundo trimestre de las 137 actividades programadas se ejecutaron 130, adicionalmente se realización 10 actividades que habían sido reprogramadas para un total de ejecución de 140 actividades durante el periodo teniendo en cuenta que se reprogramaron (R) 8,  se efectuaron  10 actividades ejecutadas reprogramadas (ER), discriminadas por mes de la siguiente manera:
Para el mes de Abril se programaron 47 actividades, en las que se ejecutaron 45 se reprogramaron 2 actividades y se ejecutó 1 reprogramación del primer trimestre las cuales son:
• Revisión, Actualización y digitalización (en Evidencia Documental) de los respectivos Programas de Vigilancia Epidemiológica de todos los componentes del SGSST ejecutada para el mes de Junio.
• Socializar los resultados de las Mediciones Higiénicas al COPASST, ejecutada para el mes de Junio.
• Realizar la Investigación de incidentes, accidentes de trabajo y  enfermedades  laborales según EL PROCEDIMIENTO REPORTE DE PRESUNTA ENFERMEDAD LABORAL E INVESTIGACIÓN DE ENFERMEDADES LABORALES realizada por un equipo multidisciplinario compuesto por mínimo (MÉDICO ESPECIALISTA EN SEGURIDAD Y SALUD EN EL TRABAJO, ESPECIALISTA EN SEGURIDAD Y SALUD EN EL TRABAJO, CON PROFESIÓN DE BASE QUE SEA ACORDE AL TIPO DE ENFERMEDAD A INVESTIGAR, EL JEFE INMEDIATO O SUPERVISOR DEL TRABAJADOR, UN REPRESENTANTE DEL COMITÉ PARITARIO DE SEGURIDAD Y SALUD EN EL TRABAJO y EL FUNCIONARIO O CONTRATISTA CALIFICADO CON ENFERMEDAD LABORAL). Ejecutada en Abril.
Para el mes de Mayo se programaron 46 actividades, en las que se ejecutaron 41, se reprogramaron 5 actividades y 1 reprogramación  planeada del mes de Abril, y se ejecutó 1 planeada reprogramada del mes de Marzo, dividido en:
• Actualización y divulgación de programa de prevención de conservación visual. Ejecutada en el mes de Junio.
• 'Actualización y divulgación de programa de prevención de riesgo cardiovascular.
Ejecutada en el mes de Junio.
• Socializar los resultados de las Mediciones Higiénicas al COPASST. Actividad reprogramada en el mes de Mayo y Ejecutada en el mes de Junio.
• Entrega de EPP a los operarios de piscinas,  calderas y demás funcionarios que hacen parte de la entidad. Realizando un informe semestral que describa fortalezas, debilidades y recomendaciones del proceso. Actividad reprogramada para el mes de Agosto.
• Comunicar y divulgar a los trabajadores los resultados de las investigaciones de los incidentes y accidentes de trabajo. Ejecutada en Junio.
• Hacer seguimiento al procedimiento de investigación de incidentes y accidentes de trabajo, y establecer las actividades para dar cumplimiento al procedimiento, socializando el mismo al personal encargado de realizar el proceso de investigación recalcando la importancia del cierre de investigación. Ejecutada en Junio
• 'Revisión de los resultados de la encuesta de perfil sociodemográfico  para inclusión de los colaboradores al PVE para la prevención de riesgo de los diferentes componentes del sistema, habilitando permanentemente el link para el diligenciamiento de la misma. Ejecutada en Mayo.
Para el mes de Junio  se programaron 44 actividades, en las que se ejecutaron las 44 actividades y se dio ejecución a 3 actividades reprogramadas del primer trimestre como lo son:
• Socializar los resultados de las Mediciones Higiénicas al COPASST ejecutada en Junio.
• Elaboración/revisión, digitalización y sensibilización (en Evidencia Documental) del procedimiento y/o formato de gestión del cambio para evaluar el impacto sobre la Seguridad y Salud en el Trabajo que se pueda generar por cambios internos o externos, permanentes, temporales o de emergencia. Ejecutada en Junio
• 'Revisión, actualización y digitalización (en Evidencia Documental) de la Política de Seguridad y objetivos de Seguridad y Salud en el Trabajo ejecutada en Junio.
• Entrega de EPP a los operarios de piscinas,  calderas y demás funcionarios que hacen parte de la entidad. Realizando un informe semestral que describa fortalezas, debilidades y recomendaciones del proceso. Actividad reprogramada para el mes de Agosto.
• Comunicar y divulgar a los trabajadores los resultados de las investigaciones de los incidentes y accidentes de trabajo. Ejecutada en Junio.
• Hacer seguimiento al procedimiento de investigación de incidentes y accidentes de trabajo, y establecer las actividades para dar cumplimiento al procedimiento, socializando el mismo al personal encargado de realizar el proceso de investigación recalcando la importancia del cierre de investigación. Ejecutada en Junio
• 'Revisión de los resultados de la encuesta de perfil sociodemográfico  para inclusión de los colaboradores al PVE para la prevención de riesgo de los diferentes componentes del sistema, habilitando permanentemente el link para el diligenciamiento de la misma. Ejecutada en Mayo.
Para el mes de Junio  se programaron 44 actividades, en las que se ejecutaron las 44 actividades y se dio ejecución a 3 actividades reprogramadas del primer trimestre como lo son:
• Socializar los resultados de las Mediciones Higiénicas al COPASST ejecutada en Junio.
• Elaboración/revisión, digitalización y sensibilización (en Evidencia Documental) del procedimiento y/o formato de gestión del cambio para evaluar el impacto sobre la Seguridad y Salud en el Trabajo que se pueda generar por cambios internos o externos, permanentes, temporales o de emergencia. Ejecutada en Junio
• 'Revisión, actualización y digitalización (en Evidencia Documental) de la Política de Seguridad y objetivos de Seguridad y Salud en el Trabajo ejecutada en Junio."</t>
  </si>
  <si>
    <t>Para este tercer trimestre de las 130 actividades programadas (42 en Julio, 43 en Agosto y 45 en septiembre) se ejecutaron 126 (41 en Julio, 42 en Agosto y 43 en Septiembre), se dejaron de ejecutar 4 actividades ( 1 en Julio, 1 en agosto y 2 en Septiembre)adicionalmente de las actividades reprogramas se ejecutaron 2 (1 de Abril y 1 de Agosto), para un total de 128 actividades  ejecutadas en este trimestre.
Las actividades ejecutadas en el mes de septiembre  que habían sido reprogramadas son:
• 83. 'Realizar la Investigación de incidentes, accidentes de trabajo y  enfermedades  laborales según EL PROCEDIMIENTO REPORTE DE PRESUNTA ENFERMEDAD LABORAL E INVESTIGACIÓN DE ENFERMEDADES LABORALES realizada por un equipo multidisciplinario compuesto por mínimo (MÉDICO ESPECIALISTA EN SEGURIDAD Y SALUD EN EL TRABAJO, ESPECIALISTA EN SEGURIDAD Y SALUD EN EL TRABAJO, CON PROFESIÓN DE BASE QUE SEA ACORDE AL TIPO DE ENFERMEDAD A INVESTIGAR, EL JEFE INMEDIATO O SUPERVISOR DEL TRABAJADOR, UN REPRESENTANTE DEL COMITÉ PARITARIO DE SEGURIDAD Y SALUD EN EL TRABAJO y EL FUNCIONARIO O CONTRATISTA CALIFICADO CON ENFERMEDAD LABORAL).
• '79. Elaboración de mesas laborales con ARL.
Se adjunta plan de trabajo como pestaña de reprogramaciones y las actas por las cuales se reprogramaron las actividades.</t>
  </si>
  <si>
    <t>Para este cuarto trimestre de las 129 actividades programadas (44 en octubre, 45 en noviembre y 40 en diciembre) se ejecutaron todas las actividades, adicionalmente de las actividades en los meses anteriores, se ejecutaron 3 (1 de Julio y 2 de septiembre), para un total de 132 actividades  ejecutadas en este trimestre. cumpliendo al 100% el indicador en este trimestre.
Las actividades ejecutadas en este trimestre que habían sido reprogramas son:
•	50. Estructura y ejecutar proceso contractual de mediciones higiénicas vigencia 2021
•	32.Realizar estrategias y campañas de prevención para accidentalidad. (sketch a proyectos con mayor accidentalidad en el último año, coordinación con Entidades Distritales para apoyo en el tema relacionado)
•	68.Socialización Riesgos higiénicos a los funcionarios de la Entidad.
De las 549 actividades programadas para el año 2021 se ejecutaron 547 actividades dejando un 99.65% en cumplimiento.</t>
  </si>
  <si>
    <t>Cumplimiento de los estándares del SGSST implementados</t>
  </si>
  <si>
    <t>Cumplimiento del  100% de la implementación de los estándares del SGSST</t>
  </si>
  <si>
    <t>Porcentaje del Cumplimiento de los Estándares de implementación del SGSST</t>
  </si>
  <si>
    <t>(No de estándares cumplidos de acuerdo a normativa/No de  estándares fijados por la normativa)*100</t>
  </si>
  <si>
    <t>El avance del indicador corresponderá al cumplimiento del 100% de los estándares establecidos en la normativa vigente</t>
  </si>
  <si>
    <t>Autoevaluación del SGSST</t>
  </si>
  <si>
    <t>No aplica.</t>
  </si>
  <si>
    <t>Esta actividad se encuentra programada para el cuarto trimestre.</t>
  </si>
  <si>
    <t>Verificando la normatividad vigente para seguridad y salud en el trabajo, según el decreto 1072 y la resolución 0312 del 2019, se tienen 60 estándares establecidos en el ciclo PHVA (22 del planear, 30 del hacer, 4 del verificar y 4 del actuar) según la normatividad vigente, los cuales después de verificar evidencias, realizar auditoria interna, y realizar autoevaluación, se logró llevar a cabo el cumplimiento de 57 estándares (22 del planear, 29 del hacer, 4 del verificar y 2 del actuar). Entre los estándares que no se logró su cumplimiento tenemos: 4.2.5 Mantenimiento periódico de instalaciones, equipos, máquinas, herramientas (HACER), 4.2.6 Entrega de Elementos de Protección Persona EPP, se verifica con contratistas y subcontratistas (HACER), 7.1.4 Elaboración Plan de mejoramiento, implementación de medidas y acciones correctivas solicitadas por autoridades y ARL (ACTUAR). Obteniendo como resultado el 95% de cumplimiento para este indicador.</t>
  </si>
  <si>
    <t>Cumplimiento de las acciones de mejora internas registradas en el Formato Registro y Control del Plan de Mejoramiento de las cuales la SGDTH es responsable de la ejecución</t>
  </si>
  <si>
    <t>Implementar el 100% las acciones de mejora programadas para el periodo, producto de las auditorias internas de las cuales la SGDTH es responsable de la ejecución</t>
  </si>
  <si>
    <t>Porcentaje del Cumplimiento de las acciones de mejora</t>
  </si>
  <si>
    <t>(N° de acciones de mejora implementadas en el periodo/ N° acciones de mejora programadas para el periodo en los planes de mejoramiento)*100</t>
  </si>
  <si>
    <t>Instrumento acciones de mejora y Formato de seguimiento diligenciados (FOR-AC-002)</t>
  </si>
  <si>
    <t>Para el periodo de reporte comprendido entre enero y marzo de 2021, no existe ninguna acción de mejora a cargo de la Subdirección de Gestión y Desarrollo de Talento Humano con vencimiento o caducidad, no obstante, se vienen adelantando actividades de seguimiento constante.
Las acciones de mejora a cargo de la Sub. Dir. de Talento Humano, de acuerdo con la matriz de seguimiento de la Oficina de Control Inerno, tienen vencimiento a partir de junio de 2021.
Se anexa la citada matriz que evidencia lo descrito.</t>
  </si>
  <si>
    <t>Para el mes de mayo de 2021 se realizo el cierre de 4 acciones de mejora, de las cuales 1 tenia vencimiento en el mes de junio y las 3 restantes en el mes de agosto (10.1.1.2-1,  10.1.3.2-1, 10.1.1.1-1 y 10.3.1-2), además se presentaron avances de otras 4 ( 10.2.3-2, 10.2.3.5-1, 10.3.1-3 y 10.3.1-2)</t>
  </si>
  <si>
    <t>"Para el periodo comprendido entre el 01/07/2021 al 30/09/2021 se realizo el cierre de 16 acciones de mejora internas, de las cuales 10 tenian vencimiento dentro del periodo, 3 contaban con vencimiento para el mes de noviembre de 2021 y 3 mas se encontraban pendientes por verificación de efectividad por parte de OCI. Adicionalmente se solicita el cierre de 14 acciones de mejora externas de las cuales 8 contaban con fecha de cierre diciembre de 2021.
En total se solicita el cierre de 30 aciones de mejora y se reportan avances de 24 acciones de mejora externas"</t>
  </si>
  <si>
    <t>Para el periodo comprendido entre el 01/10/2021 al 31/12/2021 se realizo la solicitud de cierre de 14 acciones de mejora internas y 28 acciones de mejora externas. De las acciones de mejora 2 se encontraban pendientes por verificación de efectividad por parte de OCI y 1 mas se encontraba programada para cumplimiento en junio de 2022.</t>
  </si>
  <si>
    <t>Integridad</t>
  </si>
  <si>
    <t>Ejecución Plan de Trabajo Código de Integridad y Buen Gobierno oficializado y publicado</t>
  </si>
  <si>
    <t>Ejecutar el 100% de la acciones  programadas en el Plan de Trabajo Código de Integridad y Buen Gobierno</t>
  </si>
  <si>
    <t>Porcentaje de ejecución Plan de trabajo Código de Integridad y Buen Gobierno</t>
  </si>
  <si>
    <t xml:space="preserve"> - cronograma de actividades
- Soportes que den cuenta de las actividades ejecutadas</t>
  </si>
  <si>
    <t>Durante el periodo en mención se llevaron a cabo las acciones correspondientes a la ejecución del Plan de Trabajo para la implementación del Código de Integridad y Buen Gobierno 2021, las cuales se relacionan a continuación:
1. Elaboración, divulgación y Socialización del Memorando Plan de Trabajo para la implementación del Código de Integridad 2021.
Enlace:
https://www.integracionsocial.gov.co/images/_docs/2021/gestion/Memorando_Plan_Trabajo_2021_V2_Firmado.pdf
2. Divulgación principios No 1 y 2 Código de Integridad y Buen Gobierno.
3. Elaboración y publicación de Informe de Gestión e implementación principio No 1 Código de Integridad y Buen Gobierno.</t>
  </si>
  <si>
    <t>"Durante el trimestre de julio a septiembre se realizaron las acciones correspondientes a la ejecución del Plan de Trabajo para la implementación del Código de Integridad y Buen Gobierno 2021, las cuales se relacionen acontinuación:
1. Divulgación del  principio 3 del Código de Integridad y Buen Gobierno de la SDIS.
2. Elaboración y públicación  de Informes de Gestión e implementación de los principios 2 y 3 del Código de Integridad y Buen Gobierno de la SDIS.
3.  Jornadas de sensibilización y conversación Equipo de Gestores de Integridad y Buen Gobierno.
4 Elaboración y publicación del Plan de Gestión de Integridad 2021
5. Divulgación Piezas comunicativas relacionadas al Plan de Gestión de Integridad 2021
6. Divulgación, promoción, acompañamiento y seguimiento a Declaración Conflicto de Intereses por parte de los Servidores y Colaboradores de la Entidad."</t>
  </si>
  <si>
    <t>Durante el trimestre de octubre a diciembre se llevaron a cabo, las actividades planteadas en el plan de trabajo para la implementación del código de integridad y buen gobierno, las cuales se describen a continuación:
1. Divulgación principio No 4 de código de integridad y buen gobierno
2. Elaboración y publicación de informe de gestión correspondiente al principio numero 4 
3. Publicación informe comparativo de encuesta de medición de apropiación de código de integridad y buen gobierno aplicada en 2021 frente a la aplicada en 2022.
4. Jornada de sensibilización con equipo gestores de integridad sobre conflicto de intereses.
5. Se finalizó con el proceso de firma del pacto de integridad por parte de los directivos de la entidad.
6. Se realizo divulgación del lineamiento conflicto de intereses el día 14 de diciembre
7. Se realizo divulgación del canal de denuncias integridad@sdis.gov.co el día 7 de diciembre</t>
  </si>
  <si>
    <t>Archivo y gestión documental</t>
  </si>
  <si>
    <t>Gestión Documental</t>
  </si>
  <si>
    <t xml:space="preserve">. Implementar
el 100 por  ciento del plan  de acción de la  política pública  de gestión y  desarrollo  integral del  Talento Humano  en la SDIS
</t>
  </si>
  <si>
    <t>Plan Institucional de archivos  - PINAR</t>
  </si>
  <si>
    <t>Desarrollar los objetivos establecidos en el PINAR (transferencias documentales, convalidación de las Tablas de Retención Documental, elaboración de la historia institucional del  fondo documental DAPS y intervención del inventario del fondo documental DAPAS y socializaciones en lineamientos archivísticos y el manejo de la herramienta AZ digital de la SDIS)</t>
  </si>
  <si>
    <t>Reportes de gestión en cumplimiento a los objetivos del PINAR</t>
  </si>
  <si>
    <t>Dos (2) reportes de gestión, evidenciando el cumplimiento de las metas establecidas en cumplimiento a los objetivos del PINAR</t>
  </si>
  <si>
    <t>Reportes de avance del PINAR elaborados</t>
  </si>
  <si>
    <t>No de reportes de avance de las actividades del  PINAR elaborados/No de reportes de avance de las actividades del  PINAR Programados</t>
  </si>
  <si>
    <t xml:space="preserve">Corresponde al  cumplimiento de los reportes programados </t>
  </si>
  <si>
    <t xml:space="preserve">Reporte con el porcentaje de avance del PINAR, con corte a junio y evidencias 
 </t>
  </si>
  <si>
    <t xml:space="preserve">Reporte con el porcentaje de avance del PINAR, con corte a diciembre 15 y evidencias
 </t>
  </si>
  <si>
    <t>Subdirección Administrativa y Financiera</t>
  </si>
  <si>
    <t xml:space="preserve">•Se realizó la legalización de 5 transferencias documentales, superando la meta del semestre.
•En total se inventariaron 33615 registros de los cuales 98 registros corresponden a DAPAS.
•Se avanzó en: la Recolección y selección de fuentes primarias, el cuadro evolutivo para el DABS, se avanzó en la estructura del documento, Escritura de la normativa legal y los organigramas.
•Se realizaron 7 socializaciones en AZ Digital para las Comisarías de Familia.
•Se avanzó en los ajustes solicitados por el archivo de Bogotá para las TRD, se organizaron mesas de trabajo con las dependencias.
•Se organizó una mesa operativa el 27/04/2021 en la que se socializó el PGD como instrumento archivístico.
•Se realizaron 29 socializaciones en AZ Digital a las dependencias de la entidad. </t>
  </si>
  <si>
    <t>Para el segundo trimestre del año se logró:
1. Legalizar 14 transferencias documentales primarias.
2. Elaborar la historia institucional para los fondos documentales acumulados DAPAS y SDIS.
3. Realizar el levantamiento de 8.372 registros de inventario documental correspondiente a los Fondos documentales acumulados.
4. Radicar los ajustes de las TRD correspondientes al periodo entre 2014 al 2017 al Archivo de Bogotá, a la fecha no han dado respuesta.
5. Se realizaron 4 mesas operativas para socialización de los lineamientos archivísticos.</t>
  </si>
  <si>
    <t>Plan de conservación documental</t>
  </si>
  <si>
    <t>Realizar jornadas de socialización sobre los temas de factores, mecanismos e indicadores de deterioro y programas de conservación documental, monitoreo de condiciones e inspección a  las áreas de depósito incluyendo los kits de emergencia a las áreas de depositito de la SDIS</t>
  </si>
  <si>
    <t>Reportes de gestión en cumplimiento de las actividades del plan de conservación documental</t>
  </si>
  <si>
    <t>Cuatro (4) reportes de gestión en cumplimiento de las actividades del plan de conservación documental</t>
  </si>
  <si>
    <t>Reportes de avance de cumplimiento de las actividades del plan de conservación documental</t>
  </si>
  <si>
    <t>Número de reportes de avance de las actividades del  plan de conservación elaborados/Número de reportes de avance de las actividades del  plan de conservación programados</t>
  </si>
  <si>
    <t xml:space="preserve">Reporte con el porcentaje de avance del plan de conservación documental y evidencias 
 </t>
  </si>
  <si>
    <t>De acuerdo al informa de Gestión Plan de Conservación Documental se presentan los siguientes avances: 
Se  realizó el proceso de medición de condiciones ambientales en el Archivo Centralizado de  la SDIS  ubicado en el edificio de San Martín.
Por otra parte, se gestionó la asignación de presupuesto para la adquisición de los kits de emergencias.</t>
  </si>
  <si>
    <t xml:space="preserve">•Se realizó el monitoreo de temperatura, humedad relativa del 3 al 22 de junio y socialización de los resultados.
•Se realizó la inspección de las instalaciones del Archivo Central y socializó con la gestora del Archivo Central con el recorrido de las áreas del depósito.
•Se realizo la revisión de los elementos, insumos y equipos del KIT, ajustando cantidades y detalles técnicos. </t>
  </si>
  <si>
    <t>Para el tercer trimestre del año se realizaron tres mesas operativas por parte del equipo SIGA, en las cuales se socializaron temas del Plan de Conservación documental de la siguiente forma:
• El 22/07/2021 se socializó el Sistema Integrado de Conservación SIC a través de la mesa operativa 2.
• El 30/08/2021 se socializó el Plan de conservación: Inspección sistemas de almacenamiento y deposito a través de la mesa operativa 3.
• El 28/09/2021 se socializó el Programa de Monitoreo y control de condiciones ambientales a través de la mesa operativa 4.</t>
  </si>
  <si>
    <t>Para el último trimestre del año se realizaron las siguientes actividades:
1. sensibilizó en procesos de intervenciones menores en proceso de conservación para la organización de los archivos el 04/10/2021.
2. El 02/12/2021 se realizó una mesa operativa en la cual se socializó la inspección a las áreas de depósito.
3. Trazabilidad Kits de emergencias con anulación del CDP 14853, compra y programación entrega deshumidificador contrato 11209-2021.</t>
  </si>
  <si>
    <t>513
519</t>
  </si>
  <si>
    <t>A través de las estrategias de más territorio menos escritorio y del Sistema Distrital del cuidado identificando y fortaleciendo las unidades operativas con las que cuenta la entidad</t>
  </si>
  <si>
    <t xml:space="preserve">*Garantizar la eficiencia y la eficacia  ambiental, logística, operativa y de gestión documental de la entidad, para la  oportuna prestación de los servicios  sociales incluyendo componentes que demanden la reformulación de los programas.
*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</si>
  <si>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Gestión logística
Gestión del Talento Humano
Gestión Ambiental
Gestión Financiera
Gestión Contractual
Gestión de Infraestructura Física</t>
  </si>
  <si>
    <t>Realizar seguimiento y control al cumplimiento de la metas de los proyectos de inversión de la Dirección.</t>
  </si>
  <si>
    <t xml:space="preserve">
 Reportes de información cuantitativa y cualitativa de avance de las metas de los proyectos de inversión a cargo de la Dirección Corporativa: 7748. Fortalecimiento de la gestión institucional y desarrollo integral del talento humano en Bogotá
7565 - Suministro de espacios adecuados, inclusivos y seguros para el desarrollo social integral en Bogotá
</t>
  </si>
  <si>
    <t xml:space="preserve">
 100% de reportes de seguimiento a los proyectos de inversión radicados.</t>
  </si>
  <si>
    <t xml:space="preserve"> Porcentaje de reportes de seguimiento a los proyectos de inversión radicados.</t>
  </si>
  <si>
    <t>(N° de reporte  de  seguimiento proyecto de inversión radicados / N° de reportes  seguimiento proyecto de inversión  programados para la vigencia  2021) * 100</t>
  </si>
  <si>
    <t xml:space="preserve">El avance del indicador se adelantará mediante entrega a la Dirección de Análisis y Diseño Estratégico de reportes de   informando  del avance  de los proyectos de inversión relacionada con : 
A) La ejecución presupuestal.
B) La ejecución de magnitudes y presupuesto por meta. 
C) Informe cualitativo para cada una de las metas del proyecto de inversión
D) Actividades programadas pendientes.
E) Informe cualitativo metas plan de desarrollo.
F) Ejecución de productos MGA, cuando aplique
G) Avance metas plan de desarrollo, cuando aplique
</t>
  </si>
  <si>
    <t>Reportes  de seguimiento a los proyectos de inversión</t>
  </si>
  <si>
    <t>Se reporta los memorandos de entrega de los SPI del proyecto 7748- Fortalecimiento  de la gestiòn institucional y desarrollo integral del T.H y  del proyecto 7565 Suministro de espacios adecuados, , inclusivos y  seguros de los meses  Enero, Febrero y marzo.</t>
  </si>
  <si>
    <t>Se reporta los memorandos de entrega de los seguimientos al proyecto de Inversión de los proyectos, 7748 - Fortalecimiento de la gestión institucional y desarrollo integral del Talento humano y del proyecto 7565 - Suministro de espacios adecuados, inclusivos y seguros de los meses Abril y Mayo, el reporte de Junio de acuerdo al cronograma de entregas de seguimiento de los proyectos definido por la DADE se hará el dia 9 de julio,  una vez entrega se hará el respectivo reporte en esta herramienta.</t>
  </si>
  <si>
    <t>Se reportan los memorandos de entrega de los proyectos de inversiòn a cargo de la Direcciòn Coporativa: 7748 Fortalecimiento a la gestiòn institucional y  Desarrollo integral del T.H, 7565 Suministro de espacios adecuados, inclusivos y seguros de los meses de Julio y Agosto, el reporte del mes de septiembre se realizarà el cargue de acuerdo al cronograma de entrega definido por la DADE, el cual està definido para el 8 de octubre del 2021</t>
  </si>
  <si>
    <t>Se reportan los memorandos de entrega de los proyectos de inversiòn a cargo de la Direcciòn Coporativa: 7748 Fortalecimiento a la gestiòn institucional y  Desarrollo integral del T.H y el proyecto  7565 Suministro de espacios adecuados, inclusivos y seguros de los meses de Octubre, Noviembre  y Diciembre.</t>
  </si>
  <si>
    <t>Gestión Contractual</t>
  </si>
  <si>
    <t>Desarrollar  los objetivos del   comité de Contratación de la SDIS.</t>
  </si>
  <si>
    <t>Desarrollo de Sesiones  de acuerdo a lo reglamentado por la resolución de conformación   el Comité de Contratación.</t>
  </si>
  <si>
    <t>Doce (12)  sesiones de  comité de contratación durante la vigencia 2021</t>
  </si>
  <si>
    <t>Sesiones de comité de contratación desarrollados</t>
  </si>
  <si>
    <t>(N° de sesiones  de comité de contratación desarrolladas / N° sesiones  de comité de contratación   programadas para la vigencia  2021) * 100</t>
  </si>
  <si>
    <t xml:space="preserve">El avance del indicador corresponderá al 100% de las sesiones  programadas para el periodo reportado, de acuerdo al reglamento del comité de contratación
</t>
  </si>
  <si>
    <t>Actas de reunión de comité de contratación</t>
  </si>
  <si>
    <t>Se han desarrollado las reuniones de acuerdo a lo definido en el indicador se cargan 3 actas.</t>
  </si>
  <si>
    <t>Se han desarrollado las reunioes de acuerdo a lo definido en el indicador, 1 para cada mes, se reportan 3 actas de los meses Abril, Mayo y Junio.</t>
  </si>
  <si>
    <t>Se reportan actas de reuniòn mensual del Comitè de Contrataciòn de los meses de julio, agosto, septiembre, 1 acta por mes.</t>
  </si>
  <si>
    <t>Se reportan actas de reuniòn mensual del Comitè de Contrataciòn de los meses de octubre, noviembre y diciembre,  1 acta por mes.</t>
  </si>
  <si>
    <t>6.Optimizar el uso de las unidades operativas de la SDIS garantizando espacios adecuados y seguros a la población beneficiaria de los servicios sociales, orientando la adecuación de la infraestructura en respuesta a la transformación de los servicios sociales y la implementación de la estrategia ETIS y del Sistema Distrital de Cuidado.</t>
  </si>
  <si>
    <t>Garantizar la eficiencia y la eficacia  ambiental, logística, operativa y de gestión documental de la entidad, para la  oportuna prestación de los servicios  sociales incluyendo componentes que demanden la reformulación de los programas.</t>
  </si>
  <si>
    <t>Gestión Logística</t>
  </si>
  <si>
    <t>Implementar el 100 por ciento de las soluciones en materia de servicios logísticos para la atención eficiente y oportuna de las necesidades operativas de la Entidad</t>
  </si>
  <si>
    <t>Realizar seguimiento y control a la satisfacción de los clientes que utilizan los servicios logísticos</t>
  </si>
  <si>
    <t xml:space="preserve">Reporte mensual de satisfacción de clientes que utilizan los servicios logísticos </t>
  </si>
  <si>
    <t>Porcentaje de avance de un (1) reporte mensual en el que se evidencie el número de requerimientos atendidos dentro del 30 días calendario siguientes a su recepción (Matriz en Excel de las alertas recibidas.)</t>
  </si>
  <si>
    <t>Reportes con el número de requerimientos atendidos dentro de los 30 días calendario siguientes a su recepción elaborados elaborados</t>
  </si>
  <si>
    <t>(N° de reportes con el número de requerimientos atendidos elaborados/N° de reportes con el número de requerimientos recibidos programados)*100</t>
  </si>
  <si>
    <t>Número de reportes de acuerdo con la programación</t>
  </si>
  <si>
    <t xml:space="preserve">Matriz en Excel de las alertas recibidas con observaciones de las acciones realizadas para atención del requerimiento </t>
  </si>
  <si>
    <t>Subdirección Administrativa y financiera</t>
  </si>
  <si>
    <t>Durante el primer trimestre del año 2021 se gestionaron 13172 requerimientos de servicios por parte de las diferentes Unidades operativas y subdirecciones locales   con referencia a los servicios de aseo, cafetería, manipulación de alimentos , fotocopiado, vigilancia, transporte y mantenimiento, los cuales fueron atendidos en su totalidad.
Cabe resaltar que un número significativo de unidades operativas iniciando el periodo no se encontraban y algunas de ellas aún no se encuentran en funcionamiento debido a las restricciones impuestas por el gobierno, no obstante, los seguimeientos a las actividades desarrolladas se han llevado a cabo sin contratiempos ejecutando un plan de acción con diferentes herramientas de trabajo  que han permitido cumplir con los requerimientos de forma eficiente.
Como evidencia se adjuntan, matriz de servicios requeridos en excel, informes y los cumplidos de los servicios logísticos llevados a cabo durante el periodo.</t>
  </si>
  <si>
    <t>Durante el segundo trimestre del año 2021 se gestionaron 13819 requerimientos de servicios por parte de las diferentes Unidades operativas y subdirecciones locales con referencia a los servicios de aseo, cafetería, manipulación de alimentos , fotocopiado, papelería, vigilancia, transporte y mantenimiento, los cuales fueron atendidos en su totalidad.
Cabe resaltar que con los cambios realizados por parte de la Alcaldía mayor, para el mes de julio la reapertura, aunque controlada, será en su totalidad, esto quiere decir que el incremento de los servicios potencialmente será significativo. La Subdirección Administrativa y Financiera en cabeza del proceso de Gestión Logística viene desarrollando diferentes planes de contingencia para que la prestación de los servicios sea eficiente y oportuna.
Como evidencia se adjuntan, matriz de servicios requeridos en excel, informes y los cumplidos de los servicios logísticos llevados a cabo durante el periodo.</t>
  </si>
  <si>
    <t>Durante el tercer trimestre del año 2021 se gestionaron 17873 requerimientos de servicios por parte de las diferentes Unidades operativas y subdirecciones locales   con referencia a los servicios de aseo, cafetería, manipulación de alimentos , fotocopiado, vigilancia, transporte y mantenimiento, los cuales fueron atendidos en su totalidad.
Para el servicio de vigilancia los requerimientos van asociados a los seguimientos que se realizan mensualmente a las unidades operativas de forma aleaotria y a su vez se adjuntan los respectivos cumplidos de prestación del servicio. Respecto a los servicios de fotocopiado,papelería y mantenimietos en general se corrobora que los cumplidos sean pertinentes a los servicios realizados. Las 29 cajas menores se vienen ejecutando con base a lo establecido en la resolución. Los servicios de transporte se vienen llevando a cabo al 100% con toda la flota destinada.</t>
  </si>
  <si>
    <t>Durante el cuarto trimestre del año 2021 se gestionaron 19219 requerimientos de servicios por parte de las diferentes Unidades operativas y subdirecciones locales   con referencia a los servicios de aseo, cafetería, manipulación de alimentos , fotocopiado, vigilancia, transporte y mantenimiento, los cuales fueron atendidos en su totalidad.
Para el servicio de vigilancia los requerimientos van asociados a los seguimientos que se realizan mensualmente a las unidades operativas de forma aleaotria y a su vez se adjuntan los respectivos cumplidos de prestación del servicio. Respecto a los servicios de fotocopiado,papelería y mantenimietos en general se corrobora que los cumplidos sean pertinentes a los servicios realizados. Las 29 cajas menores se vienen ejecutando con base a lo establecido en la resolución. Los servicios de transporte se vienen llevando a cabo al 100% con toda la flota destinada.</t>
  </si>
  <si>
    <t>Gestión del conocimiento y la innovación y política de fortalecimiento organizacional y simplificación de procesos</t>
  </si>
  <si>
    <t>Realizar campañas para concientizar sobre el buen uso y administración de los bienes públicos de la entidad</t>
  </si>
  <si>
    <t>Piezas comunicativas publicadas para el buen uso y administración de los bienes públicos de la entidad</t>
  </si>
  <si>
    <t>Dos (2) piezas comunicativas programadas en el año 2021</t>
  </si>
  <si>
    <t>Piezas comunicativas elaboradas</t>
  </si>
  <si>
    <t>Número de piezas comunicativas publicadas en el periodo / Número de piezas comunicativas programadas en el periodo</t>
  </si>
  <si>
    <t>Realizar el conteo de las piezas comunicativas publicadas y dividirlo en la cantidad de piezas comunicativas programadas para el periodo.</t>
  </si>
  <si>
    <t xml:space="preserve"> piezas comunicativas publicadas </t>
  </si>
  <si>
    <t>Durante el primer semestre de 2021 el grupo de inventarios realizó una campaña masiva sobre el buen uso de los bienes y la correcta aplicación de los procedimietnos donde están inmersas las diferentes actividades que realiza dicho grupo. También, como los funcionarios y contratistas pueden proceder en temas de perdida o hurto, traslados, ingreso, salida, de bienes en general entre otros temas.
Se anexan 8 piezas comunicativas difundidas en diferentes medios físicos y digitales.</t>
  </si>
  <si>
    <t>Durante el 2do semestre del año se realizaron diferentes capacitaciones relacionadas con temas de inventarios esto, con el propósito de sensibilizar principalmente a los referentes en las unidades operativas enfocados en el buen uso de los elementos de inventarios.
Se evidencian 6 reuniones realizadas que obedecen a una campaña de sensibilización acorde a lo establecido en la meta y 2 piezas comunicativas usadas para las campañas de sensibilización durante la vigencia 2021</t>
  </si>
  <si>
    <t>Gestionar traslados de bienes en tiempo real</t>
  </si>
  <si>
    <t>Matriz en Excel de los traslados de bienes atendidos</t>
  </si>
  <si>
    <t>Realizar el 100% de traslados de bienes Recibidos</t>
  </si>
  <si>
    <t>Porcentaje de Avance en los traslados realizados en tiempo real elaborados</t>
  </si>
  <si>
    <t>(Número de solicitudes de traslado  atendidas en el trimestre / Total de solicitudes de traslado recibidas en el trimestre) *100</t>
  </si>
  <si>
    <t>Identificar en la base de datos consolidada de inventarios de traslados realizados en el periodo en el aplicativo SEVEN, los cuales deben compararse con el total solicitudes de traslado recibidas en el periodo</t>
  </si>
  <si>
    <t>Matriz de Excel traslados atendidos</t>
  </si>
  <si>
    <t>Durante el primer trimestre del año 2021 se recibieron 1526 solicitudes de traslado discriminadas así:
Enero 366
Febrero 485
Marzo 675
Dichas solicitudes fueron atendidas en su totalidad sin novedades en su ejecución. Como evidencia se anexa archivo en excel con las solicitudes gestionadas</t>
  </si>
  <si>
    <t>Durante el segundo trimestre del año 2021 se recibieron 1551 solicitudes de traslado discriminadas así:
Abril: 639
Mayo: 557
Junio: 355
Dichas solicitudes fueron atendidas en su totalidad sin novedades en su ejecución. Como evidencia se anexa archivo en excel con las solicitudes gestionadas</t>
  </si>
  <si>
    <t>Durante el tercer trimestre del año 2021 se recibieron 1212 solicitudes de traslado discriminadas así:
Julio 478
Agosto 67
Septiembre 667
Dichas solicitudes fueron atendidas en su totalidad sin novedades en su ejecución. Como evidencia se anexan los archivos en excel con las solicitudes gestionadas</t>
  </si>
  <si>
    <t>"Durante el cuarto trimestre del año 2021 se recibieron 2181 solicitudes de traslado discriminadas así:
Octubre 655
Noviembre 755
Diciembre 771
Dichas solicitudes fueron atendidas en su totalidad sin novedades en su ejecución. Como evidencia se anexan los archivos en excel con las solicitudes gestionadas"</t>
  </si>
  <si>
    <t>Planeación Estratégica</t>
  </si>
  <si>
    <t>inversión</t>
  </si>
  <si>
    <t xml:space="preserve">Plan Anual de Adquisiciones </t>
  </si>
  <si>
    <t>Publicar un (1) Plan Anual de Adquisiciones en el SECOP</t>
  </si>
  <si>
    <t>Plan Anual de Adquisiciones 2021 publicado en el Servicio Electrónico de Contratación Pública-SECOP</t>
  </si>
  <si>
    <t>Plan Anual de Adquisiciones 2021 publicado</t>
  </si>
  <si>
    <t>N° de publicaciones del plan anual de Adquisiciones  aprobados  para la vigencia 2021 publicado en el SECOP</t>
  </si>
  <si>
    <t>Cargar, publicar y actualizar el Plan Anual de Adquisiciones 2021 en el SECOP (inicial y sus modificaciones).</t>
  </si>
  <si>
    <t>Documento en Word con pantallazo, en el cual consta publicación de SECOP II y el link de acceso a  plataforma del SECOP II.</t>
  </si>
  <si>
    <t>Subdirección de Contratación</t>
  </si>
  <si>
    <t>Para el 11 de Enero del 2021, la ubdirección de Contratación realizó el cargue del PLan anual de adquisiciones en la plataforma transacional SECOP II, para el corte de 30 de marzo el PAA ha tenido 28 modificaciones</t>
  </si>
  <si>
    <t>La Subdireción de Contratación para el 30 de junio del 2021, ha continuado con el cargue y la actualización del PAA  de acuerdo a las solicitudes de las áreas técnicas, en la plataforma transacional SECOP II, por el cual ha tenido 54 modificaciones</t>
  </si>
  <si>
    <t xml:space="preserve">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</si>
  <si>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Gestión de Infraestructura Física</t>
  </si>
  <si>
    <t>Realizar la actualización de la base de datos de predios de la subdirección de Plantas Físicas.</t>
  </si>
  <si>
    <t xml:space="preserve"> Base de datos de predios actualizado</t>
  </si>
  <si>
    <t xml:space="preserve">Una (1) actualización mensual de la Base de Datos de Predios  </t>
  </si>
  <si>
    <t>Porcentaje de avance en la base de datos de Predios actualizada</t>
  </si>
  <si>
    <t>N° de actualizaciones de la base de datos de predios para el periodo programado</t>
  </si>
  <si>
    <t>Actualización mensual de la base de datos de predios</t>
  </si>
  <si>
    <t xml:space="preserve"> Base de datos de predios actualizada</t>
  </si>
  <si>
    <t>Subdirección de plantas físicas</t>
  </si>
  <si>
    <t>Se remite la base de datos de predios actualizada, con corte del 05 de abril de 2021</t>
  </si>
  <si>
    <t>Se remite la base de datos de predios actualizada, con corte del 05 julio de 2021, que incluye actualizaciòn de  datos  de los meses abril, mayo y junio.</t>
  </si>
  <si>
    <t>Se remite la base de datos de predios actualizada, con corte del 05 de octubre de 2021, que incluye actualizaciòn de  datos  de los meses julio, agosto y septiembre.</t>
  </si>
  <si>
    <t>Se remite la base de datos de predios actualizada, con corte del 03 de enero de 2022, que incluye actualización de  datos  de los meses octubre, noviembre, diciembre.</t>
  </si>
  <si>
    <t>7565 - Suministro de espacios adecuados, inclusivos y seguros para el desarrollo social integral en Bogotá</t>
  </si>
  <si>
    <t>Realizar seguimiento al proyecto de inversión  7565  a cargo de la Subdirección de Plantas Físicas</t>
  </si>
  <si>
    <t>Cargue de información  de seguimiento al proyecto de inversión 7565  a cargo de la Subdirección de Plantas Físicas en SEGPLAN</t>
  </si>
  <si>
    <t>Cuatro (4)  cargues de información de seguimiento al proyecto</t>
  </si>
  <si>
    <t>Porcentaje de avance de los cargues de información de seguimiento al proyecto  generados en SEGPLAN</t>
  </si>
  <si>
    <t>(N° de cargues en SEGPLAN realizados/N° de cargues en SEGPLAN programados)*100</t>
  </si>
  <si>
    <t>Cargues en Segplan realizados de acuerdo con la programación</t>
  </si>
  <si>
    <t>cargue de información en SEGPLAN</t>
  </si>
  <si>
    <t>Se remite el memorando I2021009134, por medio del cual se entrega el seguimiento  realizado al proyecto 7565.
No obstante lo anterior, se considera necesario informar que el cargue de información en SEGPLAN se realiza trimestralmente, y la DADE se encuentra en proceso de cargue de la misma hasta mediados del mes de abril, por lo que posterior a dicha fecha, se tendrá el soporte de cargue realizado en la plataforma SEGPLAN</t>
  </si>
  <si>
    <t>Se remite el componente de gestión del proyecto de inversión con corte del 30 de marzo, el cual es generado por la herramienta SEGPLAN, y tiene corte trimestral.
Actualmente se adelanta el seguimiento al proyecto de inversión 7565 con corte de junio, por lo cual, se remite adicionalmente el memorando I2021017594  por medio del cual se realizó la última entrega del informe de seguimiento a proyectos de inversión con corte del mes de mayo.
No obstante lo anterior, se considera necesario informar que el cargue de información en SEGPLAN se realiza trimestralmente, y la DADE adelantará el proceso de cargue de la misma hasta mediados del mes de julio, por lo que posterior a dicha fecha, se tendrá el soporte de cargue realizado en la plataforma SEGPLAN</t>
  </si>
  <si>
    <t>Se remite el componente de gestión del proyecto de inversión con corte del 30 de junio, el cual es generado por la herramienta SEGPLAN, y tiene corte trimestral.
Se adelantó el seguimiento al proyecto de inversión 7565 con corte de septiembre, por lo cual, se remite adicionalmente el memorando  por medio del cual se realizó la última entrega del informe de seguimiento a proyectos de inversión.
No obstante lo anterior, se considera necesario informar que el cargue de información en SEGPLAN se realiza trimestralmente, y la DADE adelantará el proceso de cargue de la misma hasta mediados del mes de octubre, por lo que posterior a dicha fecha, se tendrá el soporte de cargue realizado en la plataforma SEGPLAN.</t>
  </si>
  <si>
    <t>Se remite el componente de gestión del proyecto de inversión con corte del 30 de septiembre, el cual es generado por la herramienta SEGPLAN y tiene corte trimestral.
Se adelantó el seguimiento al proyecto de inversión 7565 con corte de diciembre, por lo que se remite adicionalmente el memorando por medio del cual se realizó la última entrega del informe de seguimiento a proyectos de inversión.
No obstante lo anterior, es necesario mencionar que el cargue de la informacion en SEGPLAN se realliza trimestralmente, y la DADE adelantará el proceso de cargue de la misma hasta mediados del mes de enero 2022.</t>
  </si>
  <si>
    <t xml:space="preserve">Meta 8. Atender el 100% de solicitudes de viabilidades de equipamientos para garantizar infraestructura en condiciones adecuadas y seguras. </t>
  </si>
  <si>
    <t>Evaluar y  viabilizar  la prestación de los servicios sociales a través de emisión de conceptos de gestión predial</t>
  </si>
  <si>
    <t xml:space="preserve"> Conceptos de Gestión Predial realizados.</t>
  </si>
  <si>
    <t>Realizar el 100% de Conceptos de gestión predial realizados de acuerdo con las solicitudes</t>
  </si>
  <si>
    <t>Porcentaje de avance de los conceptos de gestión predial generados.</t>
  </si>
  <si>
    <t>(N° de  conceptos generados en el periodo/N° de  conceptos solicitados durante el periodo)*100</t>
  </si>
  <si>
    <t>Conceptos generados de acuerdo a las solicitudes presentadas durante el periodo reportado</t>
  </si>
  <si>
    <t xml:space="preserve"> Conceptos  generados</t>
  </si>
  <si>
    <t>Durante el periodo de enero y febrero, se emitieron 27 conceptos técnicos de viabilización de alternativas de infraestructura para la prestación de servicios sociales de la SDIS, de 51 conceptos técnicos solicitados.</t>
  </si>
  <si>
    <t>Durante el periodo comprendido entre enero y mayo de la presente vigencia, fueron emitidos 356 conceptos técnicos de gestión predial e infraestructura, de 370 conceptos técnicos solicitados.
Es preciso mencionar que, de acuerdo al procedimiento de Emisión de conceptos técnicos, se tiene un tiempo establecido para la emisión de la totalidad de los conceptos el cual podría sobrepasar de un mes a otro, sin que esto implique incumplimiento de la acción; en consecuencia, los 14 conceptos técnicos  faltantes serán evidenciados con el reporte del mes de junio el cual se encuentra en consolidación.</t>
  </si>
  <si>
    <t>Durante el periodo comprendido entre enero y septiembre, el proyecto de inversión realizó la emisión de 552 conceptos técnicos, sobre los 638 conceptos solicitados por las áreas misionales o técnicas de la SDIS, 
Es preciso mencionar que, de acuerdo al procedimiento de Emisión de conceptos técnicos, se tiene un tiempo establecido para la emisión de la totalidad de los conceptos el cual podría sobrepasar de un mes a otro, sin que esto implique incumplimiento de la acción; en consecuencia, los 86 conceptos técnicos faltantes pretenden ser evidenciados con el reporte del mes de octubre.</t>
  </si>
  <si>
    <t>Durante el periodo comprendido entre enero y Diciembre, el proyecto de inversión realizó la emisión de 753 conceptos técnicos de viabilización de alternativas de infraestructura de 753 conceptos técnicos solicitados, para la prestación de servicios sociales de la SDIS.</t>
  </si>
  <si>
    <t>Implementar el 100% de la política de comunicacion institucional</t>
  </si>
  <si>
    <t xml:space="preserve">COMUNICACIÓN ESTRATÉGICA </t>
  </si>
  <si>
    <t>7741. Fortalecimiento De La Gestión De La Información Y El Conocimiento Con  Enfoque Participativo Y Territorial</t>
  </si>
  <si>
    <t>Meta 8. Implementar el 100% de la política de comunicacion institucional</t>
  </si>
  <si>
    <t>1. Realizar seguimiento mensual a las acciones de comunicación adelantadas.
2. Realizar la socialización de la política y estrategia de comunicaciones.</t>
  </si>
  <si>
    <t xml:space="preserve">
Un informe que de cuenta del avance cuantitativo y cualitativo de las acciones definidas en la política de comunicaciones con los respectivos soportes de evidencias</t>
  </si>
  <si>
    <t># de acciones adelantadas en marco  de la politica de comunicaciones programadas para la vigencia</t>
  </si>
  <si>
    <t>Porcentaje de avance en las acciones de comunicación definidas para la implementación de la política de comunicaciones</t>
  </si>
  <si>
    <t>(No. De acciones de comunicación ejecutadas/ No. De acciones de comunicación programadas)*100</t>
  </si>
  <si>
    <t xml:space="preserve">El avance del indicador corresponde al cumplimiento de las acciones definidas en la política de comunicaciones. En el numerador se reportan las acciones ejecutadas en el trimestre y en el denominador las acciones programadas en el trimestre </t>
  </si>
  <si>
    <t xml:space="preserve">Matriz de seguimiento a publicaciones OAC
Actas de reuniones de las socializaciones adelantadas. </t>
  </si>
  <si>
    <t xml:space="preserve">Segundo reporte de avance de implementación de la política de comunicaciones </t>
  </si>
  <si>
    <t xml:space="preserve">Tercer reporte de avance de implementación de la política de comunicaciones </t>
  </si>
  <si>
    <t xml:space="preserve">Cuarto reporte de avance de implementación de la política de comunicaciones </t>
  </si>
  <si>
    <t>Oficina Asesora de Comunicaciones</t>
  </si>
  <si>
    <t>Durante la vigencia del primer trimestre de 2021 se realiza la gestión de actualización de la política de comunicaciones de acuerdo con el nuevo Plan de Desarrollo “Un nuevo pacto social y ambiental para el siglo XXI”. En enero de 2021 se realiza una revisión de los contenidos técnicos en comunicación estratégica a ser incluido en la nueva política de comunicaciones tales como los lineamientos y los ejes comunicativos con enfoque social. Durante enero y febrero de 2021 se solicita revisión de despacho y en marzo se realizan unos cambios a la estructura del documento, a fin de generar acciones medibles en relación con la meta 8 del proyecto 7741 “Implementar el 100% de la política comunicacional institucional”. A la fecha la política se encuentra en revisión de la Oficina Asesora de Comunicaciones y el Despacho y se espera que este se encuentre aprobada para el mes de abril. Durante este trimestre, se adelantan por lo tanto acciones con los enlaces de comunicación interna y territorial para realizar socializaciones de la estrategia de comunicaciones de la entidad, el manual de crisis y los procedimientos de comunicación interna y externa del proceso de comunicación estratégica.Así las cosas, el 24 de febrero se realiza una reunión con los enlaces de comunicación interna con contrato para contextualizarlos acerca de la nueva política de comunicaciones y la estrategia de comunicaciones de la entidad. Sobre estos mismos temas se realiza el 24 de febrero el consejo de redacción con los enlaces territoriales. El 16 de marzo se realiza una socialización de la estrategia de comunicaciones y el manual de crisis a los enlaces territoriales y durante la vigencia del mismo mes se remite un memorando a las dependencias de nivel central solicitando la delega oficial de los enlaces de comunicación interna para 2021 a fin de preparar los equipos una vez la política de comunicaciones se encuentre aprobada.</t>
  </si>
  <si>
    <t>Durante la vigencia del segundo trimestre de 2021, continúan los ajustes para la actualización de la política de comunicaciones de acuerdo con el nuevo Plan de Desarrollo “Un nuevo pacto social y ambiental para el siglo XXI”. En junio se realizaron 2 reuniones de revisión de los contenidos técnicos en comunicación estratégica a ser incluidos en la nueva política de comunicaciones tales como los lineamientos y los ejes comunicativos con enfoque social. 
A la fecha la política de comunicaciones se encuentra en revisión y ajuste de las observaciones realizadas por la Dirección de Análisis y Diseño Estratégico. La Oficina Asesora de Comunicaciones estima que la versión definitiva se genere y apruebe durante el mes de julio.
Dada esta situación, durante este trimestre se avanza en acciones con los enlaces de comunicación interna y territorial. Al respecto, se realiza una reunión el día 29 de abril con los enlaces de comunicación interna para el seguimiento de requerimientos bajo los procedimientos de la dependencia y socializaciones de lineamientos de comunicación a los referentes territoriales en los consejos de redacción realizados los días 15 de abril, 4 de mayo y 16 de junio.</t>
  </si>
  <si>
    <t>Durante el periodo reportado, la Oficina Asesora de Comunicaciones (OAC) realiza un trabajo técnico de revisión de la política de comunicaciones para estructurar las líneas estratégicas de comunicación interna y externa, en línea con el plan de comunicaciones estratégico.
A la fecha, la política de comunicaciones se encuentra en proceso de revisión por Despacho, por ello la oficina llevó a cabo acciones de comunicaciones en función del plan de comunicaciones estratégico definido en la entidad.
Se implementaron acciones de comunicaciones en el marco de la Estrategia Territorial Integral Social (ETIS) con el funcionamiento de sus diferentes herramientas como la Tropa Social. Además se ha llevado a cabo el abordaje en calle en el marco de la estrategia 24 horas por la Niñez, Diálogos Territoriales, Más Territorio, Menos Escritorio, productos de carácter informativo y noticioso para comunicar la transformación de los servicios sociales de la entidad con el fin de que como Estado se llegue a las poblaciones vulnerables con atención integral y no que la ciudadanía tenga que acudir por si sola a la institucionalidad.
Como parte de esa transformación de los servicios, la OAC ha realizado la producción de contenidos informativos alrededor de las nuevas modalidades de atención de comedores comunitarios – cocinas populares. entrega de refrigerios reforzados a poblaciones vulnerables, ampliación de la cobertura de los diferentes servicios como los Centros Día, jardines infantiles, CAIDSG, CADIS, unidades operativas para población habitante de calle y otras más.</t>
  </si>
  <si>
    <t>Para el cuarto trimestre de 2021, la Oficina Asesora de Comunicaciones adelantó acciones con la dirección para la respectiva revisión y aprobación de la Política de Comunicaciones de la entidad como parte del proceso de Comunicación Estratégica. Bajo este objetivo, se socializó en el punto 8 de la agenda del Comité Institucional de Gestión y Desempeño el día 17 de diciembre de 2021, después de lo cual fue aprobada oficialmente. Una vez se cuenta la aprobación de la Política de Comunicaciones, se realiza el primer envío a directivos para conocimiento de la misma el día 23 de diciembre de 2021.
Con esto, la Secretaría Distrital de Integracion Social cierra el 2021 con un documento oficial que guiará con mayor detalle las acciones encaminadas a informar y comunicar todos los proyectos asociados a la misionalidad de la entidad.</t>
  </si>
  <si>
    <t>Elaborar y reportar  los informes periódicos de gestión de la OAC, de acuerdo a la periodicidad definida por las áreas solicitantes.</t>
  </si>
  <si>
    <t>Informes y/o reportes sobre la gestión adelantada en la OAC</t>
  </si>
  <si>
    <t>Avance en la gestión reportada en lo informes y/o reportes de gestión adelantada en la OAC solicitados</t>
  </si>
  <si>
    <t>Porcentaje de avance en los reportes y/o informes de gestión adelantada en la OAC solicitados.</t>
  </si>
  <si>
    <t>(N° Informe de gestión OAC  elaborado / N°Informe de gestión OAC solicitado)*100</t>
  </si>
  <si>
    <t>En el numerador se reportan los informes de gestión de la OAC elaborados y en denomidador  los informes de gestión solicitados a la OAC para el reporte de su gestión de acuerdo con el proceso de comunicación estratégica del Sistema Integrado de Gestión</t>
  </si>
  <si>
    <t>Reporte elaborado.
Soporte de la entrega del reporte (pantallazo)</t>
  </si>
  <si>
    <t>Se realizan los reportes del Plan de Acción de la meta 8 del proyecto 7741 de los meses de febrero y de marzo de 2021, el reporte de indicadores de gestión del proceso de comunicación estratégica solicitando su actualización en función de los nuevos objetivos estratégicos de la entidad y se realiza el reporte de los riesgos de gestión.</t>
  </si>
  <si>
    <t>Se realiza el reporte de indicadores de gestión del proceso de comunicación estratégica solicitando su actualización en función de los nuevos objetivos estratégicos de la entidad y se realiza el reporte de los riesgos de gestión.</t>
  </si>
  <si>
    <t>Durante el trimestre reportado se cumple con el reporte de los informes mensuales de los indicadores de gestión de la entidad, con el reporte trimestral de los riesgos de gestión, así como con el reporte de riesgos de corrupción relacionados con el Plan Anticorrupción de la entidad y la ley de transparencia.</t>
  </si>
  <si>
    <t>En la vigencia del cuarto trimestre, se entregaron los informes correspondientes a indicadores de gestión y de riesgos para soportar las acciones realizadas desde la Oficina Asesora de Comunicaciones, tambén se consolida el SPI del proyecto de inversión.</t>
  </si>
  <si>
    <t>1. Atender las necesidades comunicacionales internas y externas de la entidad.
2. Realizar seguimientos al registro o aparición  de la entidad, en medios de comunicación.
3. Diseñar y ejecutar  campañas masivas</t>
  </si>
  <si>
    <t>Reporte de la gestión de divulgación de la información institucional de la entidad en el marco de la Política de Comunicaciones</t>
  </si>
  <si>
    <t>Un informe de gestión que de cuenta de las menciones positivas de la entidad en medios, la gestión en redes  y el nivel de satisfacción en el grupo de interés interno de la Secretaría</t>
  </si>
  <si>
    <t>Porcentaje de avance en las metas de gestión relacionadas con los reportes de divulgación interna y externa de información de la entidad</t>
  </si>
  <si>
    <t>(N° de informes de gestión adelantados / N° reportes de gestión programados)*100</t>
  </si>
  <si>
    <t>Corresponde a la descripción de la forma en la que se hace la medición del indicador</t>
  </si>
  <si>
    <t>Bitácora de solicitudes OAC
Informe de monitoreo</t>
  </si>
  <si>
    <t xml:space="preserve">la 
Matriz que da cuenta del porcentaje de avance en la gestión de solicitudes; los resultados de la encuesta de satisfacción interna de la entidad; los resultados trimestrales de los informes de monitoreo de medios
</t>
  </si>
  <si>
    <t>Si bien la política de comunicaciones se encuentra en trámite de actualización, de acuerdo con los procedimientos de comunicación interna y externa esta debe recoger de todas maneras la medición de la gestión de la Oficina Asesora de Comunicaciones de los servicios en comunicaciones, el monitoreo de apariciones de la entidad en noticias y la generación de campañas relacionadas con el enfoque social estratégico de la Secretaría.
En este sentido, durante el mes de febrero, la Oficina Asesora de Comunicaciones gestionó 40 noticias con medios de comuniaciones donde fue mencionada la Secretaría Distrital de Integración Social en un  64,4% por medio de menciones positivas. En marzo, se gestionaron 18 noticias donde fue la Secretaría Distrital de Integración Social obtuvo el 100% de las menciones positivas o neutrales.
Para el mes de febrero la campaña “Transformando comedores alimentado poblaciones” logró alcanzar 67 mil personas y generar 2085 interacciones en redes acerca de la transformación del servicio social de la entidad para enfrentar los retos de la pandemia y así alcanzar una mayor cobertura. Por otro lado, se diseñaron las campañas de comisarias de familia, pobreza oculta, tropa mayor.Asimismo, en el mes de marzo la Secretaría de Integración Social lanzó la campaña del “8m” en conmemoración al día de la mujer, comenzó la producción de la campaña de Comisarías de Familia cuya línea narrativa se aprobó bajo el concepto “un mismo techo de cuidado y acceso a la justicia”. Para el mes de abril se concluirá la producción audiovisual para lanzar la campaña. Por otro lado, se da inicio a la conceptualización de la campañá “Tropa Mayor” la cual, para el mes de reporte, se encuentra en fase de presentación y aprobación junto con la Dirección Territorial. Finalmente, se recibieron 174 solicitudes. De estas, 120 para publicación en la página web de las cuales dos se realizaron, 44 solicitudes de diseño de las cuales se atendieron 7, se recibieron 7 solicitudes de audiovisuales de las cuales se atendieron 6, se recibieron 3 solicitudes de acompañamiento a eventos y 7 solicitudes de diseño de campañas. El acumulado en la depuración de solicitudes se debe por un lado a la contingencia de la Ley de Transparencia que implicó diagnosticar, realizar ajustes y plantear un plan para la renovación de la página web por medio de un diagnóstico bajo los estándares de información de la Resolución de MinTic 1519 de 2020 y a la vez por la contingencia interna de contratación.</t>
  </si>
  <si>
    <t xml:space="preserve">Si bien la política de comunicaciones se encuentra en trámite de actualización, de acuerdo con los procedimientos de comunicación interna y externa esta debe recoger de todas maneras la medición de la gestión de la Oficina Asesora de Comunicaciones de los servicios en comunicaciones, el monitoreo de apariciones de la entidad en noticias y la generación de campañas relacionadas con el enfoque social estratégico de la Secretaría.
En este sentido, durante el mes abril, la Oficina Asesora de Comunicaciones gestionó 79 noticias con medios de comuniaciones donde fue mencionada la Secretaría Distrital de Integración Social en un  98,7% por medio de menciones positivas. En mayo, se gestionaron 57 noticias donde fue la Secretaría Distrital de Integración Social obtuvo el 100% de las menciones positivas o neutrales. Para el mes de junio se dieron 59 noticias de las cuales el 100% fueron positivas o neutrales.
</t>
  </si>
  <si>
    <t>Durante el trimestre reportado se divulga la encuesta de satisfacción interna y se encuentra que para el reporte del tercer trimestre de 2021 los canales más utilizados para mantenerse informados siguen siendo el correo electrónico, redes sociales, la página web e intranet. En relación con los medios que las personas quisieran tener para mantenerse informados se destaca como nuevos para el tercer trimestre el mensaje de texto, mientras que, en comparación con el segundo trimestre, se mantiene el correo electrónico, la página web, el WhatsApp y  las redes sociales. Se evidencia que en términos generales existe un nivel alto de satisfacción de los servicios de la OAC del 89,4% de los encuestados para el tercer trimestre con respecto al nivel de satisfacción del 88% del segundo trimestre; así como el promedio de calificación de los productos solicitados para el tercer trimestre tuvo un leve incremento con respecto al segundo trimestre registrando un promedio de 3,79 respecto 3,76.  También mejoró el promedio de calificación de los tiempos de entrega con respecto al segundo trimestre correspondiente a un promedio de 3,66 respecto a 3,63, se evidencia a la vez que existe un alto nivel de satisfacción con respecto a la pertinencia de la información divulgada por medio de los canales internos del 91%. Se realizó seguimiento a los registros o apariciones de la entidad en los diferentes medios de comunicación, medios impresos, internet, televisión y radio en 247 noticias donde fue mencionada la Secretaría Distrital de Integración Social de las cuales el 98% tuvieron menciones neutrales. Por último, se diseñan y ejecutan las campañas de comunicaciones estratégicas de la entidad relacionadas con el plan de comunicaciones estratégico tal como se refleja en el informe reportado.</t>
  </si>
  <si>
    <t>Durante el mes de diciembre se realiza la sistematización de la encuesta de cuarto trimestre en donde se evidencia que incrementa en un 53% el número de personas que acudieron a contestar a la encuesta de satisfacción de interna y que corresponde al 12,7% del total de contratistas y funcionarios de la entidad. Se evidencia la necesidad de seguir fortaleciendo estrategia para lograr un mayor alcance de personas interesadas en contestar la encuesta. Las personas que en su mayoría contestaron la encuestas en el cuarto trimestre fueron de las Subdirecciones Locales, la Subdirección de Gestión y Desarrollo del Talento Humano, las Subdirecciones para la Familia y de Infancia. Se evidencian como nuevas áreas que contestaron la encuesta respecto al tercer trimestre la Subdirección para la Vejez y la Subdirección Administrativa y Financiera. Los canales más utilizados para mantenerse informados siguen en el tercero y cuarto trimestre el correo electrónico, redes sociales, la página web e intranet. Aumenta en el cuarto trimestre el uso del fondo de pantalla, las carteleras y el pie de correo. Asimismo, el correo electrónico, la página web y las redes sociales siguen siendo los canales con mejor calificación con respecto a la pertinencia para mantenerse informados en la entidad. En relación con los medios que las personas quisieran tener para mantenerse informados se destaca como nuevos para el cuarto trimestre la intranet, el mensaje de texto y el pie de correo, mientras que, en comparación con el tercer trimestre, se mantiene el correo electrónico, la página web, el WhatsApp y las redes sociales. En términos generales existe un nivel alto de satisfacción de los servicios de la OAC del 88,7% de los encuestados para el cuarto trimestre con respecto al nivel de satisfacción del 89,4% del tercer trimestre. Sin embargo se evidencia una menor calificación en el periodo reportado. El promedio de calificación de los productos solicitados para el cuarto trimestre tuvo un leve decrecimiento con respecto al tercer trimestre registrando un promedio de 3,76 respecto 3,79. No obstante, aún no se incrementa el nivel de satisfacción que se tenía para el primer semestre con 3,82. El promedio de calificación de los tiempos de entrega desmejoró con respecto al tercer trimestre correspondiente a un promedio de 3,61 respecto a 3,66.Se evidencia que existe un alto nivel de satisfacción con respecto a la pertinencia de la información divulgada por medio de los canales internos del 89%.En relación con el tipo de contenidos que los clientes internos quisieran recibir se destacan para el cuarto trimestre: los eventos de la entidad, todas las opciones, noticias relevantes de la gestión de la entidad, documentos técnicos producidos por la entidad, estrategias de intervención territorial. Con respecto a los medios de interacción y participación a las decisiones de la entidad y/o espacios de interacción con despacho, las personas encuestadas refirieron querer una interfaz interactiva en la página web de preguntas y respuestas (30%), un canal institucional visible para rendir cuentas a funcionarios (27%) y canal interno que permita presentar propuestas a la entidad (27%).</t>
  </si>
  <si>
    <t xml:space="preserve"> Construir 1  estrategia de  gestión del
conocimiento y la  información
</t>
  </si>
  <si>
    <t>Plan de estartegia de participación</t>
  </si>
  <si>
    <t>1. Realizar el cronograma de seguimiento
2. Solicitar reporte a las dependencias
3. Revisar el reporte remitido por las dependencias y consolidar la información en la matriz de seguimineto al plan de acción institucional</t>
  </si>
  <si>
    <t>Reportes del porcentaje de avance en la ejecución del plan de participación ciudadana</t>
  </si>
  <si>
    <t>Porcentaje de avance del plan de participación ciudadana</t>
  </si>
  <si>
    <t xml:space="preserve"> Reportes de Plan de participación ciudadana ejecutado</t>
  </si>
  <si>
    <t>(N° de actividades ejecutadas por periodo/ N° de actividades programadas para el periodo)*100</t>
  </si>
  <si>
    <t>El reporte corresponderá al avance de las actividades para el periodo programado respecto a las actividades definidas para la vigencia</t>
  </si>
  <si>
    <t>Matriz de segumiento al plan de participación ciudadana
Informe de avance del plan de participación ciudadana</t>
  </si>
  <si>
    <t>Subdirección de Diseño, Evaluación y Sistematización</t>
  </si>
  <si>
    <t xml:space="preserve">Se construyó la matriz de cronograma de participación ciudadana y se solicitó a las áreas por memorando el avance del primer trimestre en las acciones planteadas en dicho cronograma. Se adjunta Cronograma en Excel e informe de avance en las tareas de seguimiento. </t>
  </si>
  <si>
    <t>Se realizó el seguimiento correspondiente al primer trimestre de 2021 (enero a marzo), con su correspondiente informe y reporte en Excel. 
Se envió memorando de solicitud de insumos para el segundo seguimiento trimestral del cronograma de participación ciudadana (abril a junio), cuyo informe se realizará en julio de 2021.</t>
  </si>
  <si>
    <t>Se realizó el seguimiento correspondiente al segundo trimestre de 2021 (abril a junio), con su correspondiente informe y reporte en Excel. El informe fue publicado en la página web institucional en el enlace https://www.integracionsocial.gov.co/index.php/participa
Se envió memorando de solicitud de insumos para el segundo seguimiento trimestral del cronograma de participación ciudadana (julio a septiembre), cuyo informe se realizará en octubre de 2021.
EVIDENCIA: informe de seguimiento al plan institucional de participación ciudadana II trimestre y memorando I2021028161 Memorando_solicitud de evidencias II _Plan participación 2021</t>
  </si>
  <si>
    <t>Durante el cuarto trimestre de 2021 se elaboraron, tanto el Infome de seguimiento a la implementación de estrategia de participación ciudadana correspondiente al tercer trimestre de 2021 (junio a septiembre), relacionado con las acciones realizadas por las áreas con corte a 30 de septiembre, como el informe final de seguimiento a esta estrategia, con corte a 15 de diciembre de 2021.
EVIDENCIAS: Informe del 3er trimestre en el archivo PDF "Seguimiento_3_Informe_Seguimiento_Cronograma_PIPC_2021" e Informe del 4to trimestre en el archivo PDF "Seguimiento 4_Informe_ Seguimiento Cronograma PIPC 2021"</t>
  </si>
  <si>
    <t xml:space="preserve">.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</si>
  <si>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1. Realizar reuniones con las dependencias para recoger iniciativas para la elaboración del documento
2. Elaborar el documento con la estrategia
3. Presentar para aprobación del directivo</t>
  </si>
  <si>
    <t>Estrategia para la transferencia de conocimiento entre los servidores públicos</t>
  </si>
  <si>
    <t>Una (1) estrategia para la transferencia de conocimiento</t>
  </si>
  <si>
    <t>Porcentaje de avance de la estrategia para la transferencia del conocimento elaborada</t>
  </si>
  <si>
    <t>N° de estrategias elaboradas para la transferencia de conocimiento</t>
  </si>
  <si>
    <t>Actas de reuniones
Propuesta de documento con avances de la estrategia</t>
  </si>
  <si>
    <t>Documento final con la estrategia para la transferencia de conocimiento aprobado por el directivo</t>
  </si>
  <si>
    <t>En el mes de mayo se realizó una reunión cuya acta se adjunta, se presentó un PowerPoint como borrador de la estrategia, lo cual también se adjunta y se desarrollo una encuesta para recopilar insumos en materia de transferencia del conocimiento por parte de las áreas.</t>
  </si>
  <si>
    <t>En el mes de Julio se elaboró un primer borrador y estructura del documento a presentar.  Duarante el mes de agosto se realizaron reuniones que finiquitaron un memorando en el cual se dipusó para validación de la SGDTH  el instrumento que  entre miembros de está dependencia y el DADE eleaboraron como una estrategia de transferencia del conocimiento. La estrategia  presenta una nueva versión del formulario de entrega de cargo. En agosto se desarrollaron reuniones que finalmente culminaron en dos documuentos que estuvieron listos al terminar septiembre.  Los mencionados son: la nueva versión del formato de retiro de cargo y el instrumento para recolectar buenas practicas  en la entidad. Este segundo será alojado en un sitio de onedrive para su diligenciamiento.</t>
  </si>
  <si>
    <t xml:space="preserve">1. Gestionar y/o tramitar los procesos disciplinarios en primera instancia </t>
  </si>
  <si>
    <t xml:space="preserve">Procesos Disciplinarios gestionados en la dependencia
</t>
  </si>
  <si>
    <t xml:space="preserve">Gestionar el 80% de los procesos disciplinarios </t>
  </si>
  <si>
    <t>Porcentaje de avance de los procesos disciplinarios gestionados en la dependencia</t>
  </si>
  <si>
    <t>(No. de los procesos disciplinarios gestionados en la dependencia / N° de los procesos disciplinarios totales) *100</t>
  </si>
  <si>
    <t xml:space="preserve">se toma el numero total de procesos disciplinarios y se compara con el número de procesos disciplinarios que han sido gestionados </t>
  </si>
  <si>
    <t xml:space="preserve">Base general de procesos disciplinarios </t>
  </si>
  <si>
    <t xml:space="preserve">Oficina de Asuntos Disciplinarios </t>
  </si>
  <si>
    <t xml:space="preserve">Para el cumplimiento de la presente meta del plan de acción, se tiene que para el primer trimestre 2021, la Oficina de Asuntos Disciplinarios, impulsó dentro de las actividades administrativas 298 procesos de un total de 957 procesos activos. </t>
  </si>
  <si>
    <t>Durante el segundo trimestre de 2021, de conformidad con la presente meta en el plan de accion la Oficina de Asuntos Disiciplinarios impulsó dentro de las actividades administrativas 240 procesos de un total de 940 procesos activos.</t>
  </si>
  <si>
    <t>Para el tercer trimestre de la vigencia 2021, en el cumplimiento de la presente meta la Oficina de Asuntos Disciplinarios impulsó dentro de las actividades administrativas 273 procesos de un total de 899 procesos activos a 30 de septiembre de 2021.</t>
  </si>
  <si>
    <t>Durante el cuarto trimestre de 2021, para el cumplimiento de la presente meta la Oficina ce Asuntos Disciplnarios impulsó dentro de las actividades administrativas 338 procesos de un total de 784 procesos activos a 30 de diciembre de 2021.</t>
  </si>
  <si>
    <t xml:space="preserve">1. Evaluar las quejas radicadas en la OAD </t>
  </si>
  <si>
    <t xml:space="preserve">Quejas evaluadas </t>
  </si>
  <si>
    <t>Evaluar el 80% de las quejas radicadas</t>
  </si>
  <si>
    <t xml:space="preserve">Porcentaje de quejas evaluadas </t>
  </si>
  <si>
    <t>(N° de quejas evaluadas / N° de quejas radicadas ante la OAD) * 100</t>
  </si>
  <si>
    <t>Se toma el número total de quejas radicadas ante la OAD y se compara con el número de quejas evaluadas por la OAD</t>
  </si>
  <si>
    <t>De las quejas allegadas a la Oficina de Asuntos Disciplinarios en el primer trimestre se tiene que se hizo reparto de  62 quejas de las cuales al 30 de marzo de 2021 se han evaluado 52</t>
  </si>
  <si>
    <t>De las quejas allegas a la Oficina de Asuntos Disciplinarios en el segundo trimestre se tiene como balance 82 quejas radicadas las cuales se han evaludado 66 a corte 30 de junio de 2021</t>
  </si>
  <si>
    <t>De las quejas allegadas a la OAD, en el período comprendido del 1 de julio al 30 de septiembre de 2021, se radicarón 107 quejas las cuales se han evaluado 94</t>
  </si>
  <si>
    <t>De las quejas allegadas a la Oficina de Asuntos Disciplinarios, durante el cuarto trimestre 2021 se tiene como balance 102 las cuales se han evaluado 70 a corte 30 de diciembre de 2021</t>
  </si>
  <si>
    <t>Realizar jornadas de sensibilización en materia de responsabilidad disciplinaria de conformidad con la normatividad vigente en aras de prevenir conductas que puedan atentar contra el régimen disciplinario</t>
  </si>
  <si>
    <t>Jornadas de sensibilización dirigidas a servidores públicos para la prevención de faltas disciplinarias</t>
  </si>
  <si>
    <t>Realizar diez (10) jornadas de sensibilización para prevención de faltas disciplinarias</t>
  </si>
  <si>
    <t>Número de jornadas de sensibilización para prevención de faltas disciplinarias</t>
  </si>
  <si>
    <t xml:space="preserve">No. De  jornadas de sensibilización para la prevención de faltas disciplinarias realizadas </t>
  </si>
  <si>
    <t xml:space="preserve">Se toma el número de jornadas de sensibilización para prevención de faltas disciplinarias realizadas </t>
  </si>
  <si>
    <t>Actas de reunión y/o listados de asistencia de las jornadas de sensibilización, en el período a reportar.</t>
  </si>
  <si>
    <t xml:space="preserve"> Actas de reunión y/o listados de asistencia de las jornadas de sensibilización, en el período a reportar.</t>
  </si>
  <si>
    <t>Para la realización de jornadas de sensibilización en el primer trimestre de 2021, se adelantaron dos jornadas de sensibilización</t>
  </si>
  <si>
    <t xml:space="preserve">De conformidad con el cumplimiento de la presente la OAD, realizó 3 jornada de sensiblizacion en el segundo trimestre de la presente vigencia </t>
  </si>
  <si>
    <t>De conformidasd con el cumplimineto de la presente meta la Oficina de Asuntos Disciplinarios realizó durante el tercer trimestre de 2021, dos (2) jornadas de sensibilizacion en el marco del Régimen Disciplinario</t>
  </si>
  <si>
    <t>Para el cumplimiento de la presente meta la Oficina de Asuntos Disciplinarios realizó durante el cuarto trimestre de 2021, tres (3) jornadas de sensibilización en el marco del Régimen Disciplinario</t>
  </si>
  <si>
    <t>Todas las políticas</t>
  </si>
  <si>
    <t xml:space="preserve">Planeación estratégica
Gestión del sistema integrado de gestión
</t>
  </si>
  <si>
    <t>1. Solicitar el reporte a las dependencias líderes de política de gestión y desempeño y del componente ambiental
2. Revisar la información y las evidencias
3. Consolidar el reporte con el % de avance
4. Elaborar presentación para el Comité Institucional de Gestión y Desempeño</t>
  </si>
  <si>
    <t>Reportes de avance en el cumplimiento de las metas del plan de ajuste y sostenibilidad MIPG 2021</t>
  </si>
  <si>
    <t>Tres reportes de avance porcentual en el cumplimiento de las metas del plan de ajuste y sostenibilidad MIPG 2021</t>
  </si>
  <si>
    <t>Plan de ajuste y sostenibilidad MIPG reportado.</t>
  </si>
  <si>
    <t>N° de reportes con el porcentaje de avance de las metas del plan de ajuste y sostenibilidad MIPG al periodo reportado</t>
  </si>
  <si>
    <t>Para el cálculo del indicador será de acuerdo con los reportes realizados</t>
  </si>
  <si>
    <t>Formato plan de ajuste y sostenibilidad MIPG 2021 con el reporte de seguimiento
Presentación para Comité Institucional de Gestión y Desempeño</t>
  </si>
  <si>
    <t>Se realizó el seguimiento al Plan de Ajuste y Sostenibilidad MIPG, para el primer trimestre de 2021. Así mismo, se socializaron los resultados en la sesión No. 03 de Comité Institucional de Gestión y Desempeño como consta en el acta del 16 de abril de 2021. Evidencias: Formato seguimiento Plan de Ajuste y Sostenibiliadad I Trimestre y Acta No. 3 de Comité Institucional de Gestión y Desempeño</t>
  </si>
  <si>
    <t>Se realizó el seguimiento al Plan de Ajuste y Sostenibilidad MIPG, para el segundo trimestre de 2021. Así mismo, se socializaron los resultados en la sesión No. 07 de Comité Institucional de Gestión y Desempeño como consta en el acta del 02 de septiembre de 2021. Evidencias: Formato seguimiento Plan de Ajuste y Sostenibiliadad II Trimestre y Acta No. 07 de Comité Institucional de Gestión y Desempeño</t>
  </si>
  <si>
    <t>En el mes de octubre de 2021 se realizó el seguimiento al plan de ajuste y sostenibilidad de MIPG con corte a 30 de septiembre de 2021. Estos resultados fueron socializados en la sesión de Comité Institucional de Gestión y Desempeño del 13 de octubre de 2021 
Evidencia: formato del plan de ajuste y  sostenibilidad de MIPG con el seguimiento a 30 de septiembre de 2021 y acta 09 de Comité Institucional de Gestión y Desempeño</t>
  </si>
  <si>
    <t>Planeación institucional
Seguimiento y evaluación del desempeño institucional</t>
  </si>
  <si>
    <t xml:space="preserve">Planeación estratégica
Gestión del conocimiento
</t>
  </si>
  <si>
    <t>Construir 1 estrategia de gestión del conocimiento y la información</t>
  </si>
  <si>
    <t>1.Desarollar o actualizar las funcionalidades de extracción, transformación y carga de base de datos
2. Generar y consolidar las tablas maestras en la bodega de datos
3. Generar los reportes de metas de los proyectos de inversión y de personas únicas atendidas - PUA</t>
  </si>
  <si>
    <t xml:space="preserve">Generación de reportes de personas únicas atendidas - PUA e información para el reporte de metas de los proyectos de inversión de la SDIS </t>
  </si>
  <si>
    <t>100% de entregas correspondientes a los reportes de metas y PUA solicitados para cada periodo cerrado</t>
  </si>
  <si>
    <t>Reportes de metas y PUA generados durante el periodo reportado</t>
  </si>
  <si>
    <t xml:space="preserve">
N° de reportes generados en el periodo/N° de reportes solicitados en el periodo con información misional del último mes)  *100</t>
  </si>
  <si>
    <t>El cálculo del indicador es la relación numerador denominador en porcentaje para cada periodo reportado. Para la vigencia el resultado del indicador correspondera al promedio simple de todos los periodos reportados.</t>
  </si>
  <si>
    <t>Correos electrónicos con la entrega de los reportes solicitados</t>
  </si>
  <si>
    <t xml:space="preserve">Con corte al periodo del informe y de acuerdo con la programación de generación de información para seguimiento a proyectos de inversión informada mediante memorando,  se han realizado dos  reporte de metas de los 18 proyectos de inversión, teniendo como base las bitacoras de conteo de meta, las cuales fueorn trabajadas con el equipo de Gestión de la calidad de la información y las áreas técnicas. Dichos reportes dan cuenta de avance de metas de personas atendidas con corte a febrero y con corte a marzo de 2021. 
</t>
  </si>
  <si>
    <t xml:space="preserve">De acuerdo a la programación para la entrega de los reportes de  seguimiento a proyectos de inversión,  se realizaron 3  reportes de metas para 12 proyectos de inversión y 3 reportes de Personas Únicas Atendidas -PUA, teniendo como referencia las bitacoras de conteo. Se adjunta como evidencia los correos de entrega de la información para los cortes marzo, abril y mayo de 2021. 
</t>
  </si>
  <si>
    <t xml:space="preserve">De acuerdo a la programación para la entrega de los reportes de  seguimiento a proyectos de inversión,  se realizaron 3  reportes de metas para 12 proyectos de inversión y 3 reportes de Personas Únicas Atendidas -PUA, teniendo como referencia las bitacoras de conteo. Se adjunta como evidencia los correos de entrega de la información para los cortes junio, julio y agosto de 2021. 
</t>
  </si>
  <si>
    <t xml:space="preserve">De acuerdo a la programación para la entrega de los reportes de  seguimiento a proyectos de inversión,  se realizaron 3  reportes de metas para 12 proyectos de inversión y 3 reportes de Personas Únicas Atendidas -PUA, teniendo como referencia las bitacoras de conteo. Se adjunta como evidencia los correos de entrega de la información para los cortes septiembre, octubre y noviembre de 2021. 
</t>
  </si>
  <si>
    <t>Gestión presupuestal y eficiencia del gasto público
Seguimiento y evaluación del desempeño institucional</t>
  </si>
  <si>
    <t>Asesorar técnicamente al 100% de las áreas  en la formulación y seguimiento de las políticas públicas, planes, programas, proyectos y gasto público</t>
  </si>
  <si>
    <t>1. Realizar el cruce de la información de compromisos registrados en Bogdata frente a los compromisos registrados en SEVEN
2. Remitir los informes a la Subdirección Administrativa y Financiera</t>
  </si>
  <si>
    <t>Seguimiento al modulo del plan anual de adquisiciones de la herramienta SEVEN</t>
  </si>
  <si>
    <t>Reporte de avance porcentual de los 11 procesos de conciliación presupuestal</t>
  </si>
  <si>
    <t xml:space="preserve"> Procesos de conciliación presupuestal realizados</t>
  </si>
  <si>
    <t>(N° de procesos de conciliación realizados/N° de Procesos de conciliación solicitados)*100</t>
  </si>
  <si>
    <t>El cálculo del indicador corresponderá al número de procesos realizados</t>
  </si>
  <si>
    <t>Correos electrónicos
Reportes cargados en la carpeta de reportes financieros de la entidad Corporativa 21</t>
  </si>
  <si>
    <t>Se realizó el cargue diario de los reportes de CDP, CRP, ejecución vigencia, ejecución reservas. Así mismo, se encuentran cargados los informes de cierre para los meses de enero, febrero y marzo.</t>
  </si>
  <si>
    <t>Se realizó el cargue diario de los reportes de CDP, CRP, ejecución vigencia, ejecución reservas. Así mismo, se encuentran cargados los informes de cierre para los meses de abril, mayo y junio.
Por otra parte se incluyó la información en los reportes de Power BI</t>
  </si>
  <si>
    <t>Se realizó el cargue diario de los reportes de CDP, CRP, ejecución vigencia, ejecución reservas. Así mismo, se encuentran cargados los informes de cierre para los meses de julio, agosto y septiembre
Se incluyen los reportes de Power BI de julio, agosto y septiembre</t>
  </si>
  <si>
    <t>Se realizó el cargue diario de los reportes de CDP, CRP, Ejecucion vigencia, ejecucion reservas, asi mismo se encuentran cargados los informes de cierre para los meses de octubre, noviembre y diciembre 
Se incluyen los reportes de seguimiento a la ejecución para el cuarto trimestre en la herramienta Power BI.</t>
  </si>
  <si>
    <t>Seguimiento y evaluación del desempeño institucional
Contorl interno</t>
  </si>
  <si>
    <t>Inversión y Funcionamiento</t>
  </si>
  <si>
    <t>Plan anticorrupción y de atención al ciudadano</t>
  </si>
  <si>
    <t>1. Solicitar insumos a las dependencias responsables de cada uno de los seis componentes
2. Revisar los reportes de cada componente
3. Consolidar la información y remitir a la Oficina de Control Interno</t>
  </si>
  <si>
    <t>Plan anticorrupción  y de atención al ciudadano consolidado con seguimiento</t>
  </si>
  <si>
    <t>Porcentaje de avance de los 3 reportes de seguimiento al plan anticorrupción y de atención al ciudadano</t>
  </si>
  <si>
    <t>Reportes de seguimiento al plan anticorrupción y de atención al ciudadano realizados.</t>
  </si>
  <si>
    <t>(N° de reportes del PAAC/N° de reportes Programados del PAAC)*100</t>
  </si>
  <si>
    <t>El cálculo del indicador corresponderá al número de reportes de seguimiento realizados de acuerdo con la programación</t>
  </si>
  <si>
    <t>Matriz consolidada con los reportes de los seis componentes</t>
  </si>
  <si>
    <t xml:space="preserve">Se realizó el seguimiento del Plan anticorrupción y aternción a la ciudadanía con fecha de corte 30 de abril, de acuerdo con la programación.
https://www.integracionsocial.gov.co/index.php/plan-de-lucha-contra-la-corrupcion
https://sdisgovco.sharepoint.com/sites/plan_anticorrupcin_mapa_riesgos/Shared%20Documents/Forms/AllItems.aspx?ct=1598027586606&amp;or=OWA%2DNT&amp;cid=5ca37598%2Ddfa3%2Dccc4%2D6cf3%2Deaf243592115&amp;originalPath=aHR0cHM6Ly9zZGlzZ292Y28uc2hhcmVwb2ludC5jb20vOmY6L3MvcGxhbl9hbnRpY29ycnVwY2luX21hcGFfcmllc2dvcy9FaW82WlV0cU5pTkZoVmVRTWsycHhnQUJJTEQxbTBlbFQtaGNGMWRNMzM1Zkl3P3J0aW1lPWVhalU3LTlGMkVn&amp;viewid=97bcf9b8%2D1bef%2D498c%2Dae18%2D5c338dd5e5aa&amp;id=%2Fsites%2Fplan%5Fanticorrupcin%5Fmapa%5Friesgos%2FShared%20Documents%2F02%5FPAAC%5FVigencia%5F2021 </t>
  </si>
  <si>
    <t>Se realizó el seguimiento a las actividades de cada uno de los seis componentes del Plan anticorrupción y atención a la ciuadanía con fecha de corte 31 de agosto de 2021, de acuerdo con la programación. Se envió dicho reporte de seguimiento a la aficina de control interno para su respeciva evaluación.
https://sdisgovco-my.sharepoint.com/personal/dfigueredo_sdis_gov_co/_layouts/15/onedrive.aspx?id=%2Fsites%2Fplan%5Fanticorrupcin%5Fmapa%5Friesgos%2FShared%20Documents%2F02%5FPAAC%5FVigencia%5F2021&amp;listurl=https%3A%2F%2Fsdisgovco%2Esharepoint%2Ecom%2Fsites%2Fplan%5Fanticorrupcin%5Fmapa%5Friesgos%2FShared%20Documents</t>
  </si>
  <si>
    <t>Se realizó el seguimiento a las actividades de cada uno de los seis componentes del Plan anticorrupción y atención a la ciuadanía con fecha de corte 31 de diciembre  de 2021, de acuerdo con la programación. Se envió dicho reporte de seguimiento a la oficina de control interno para su respeciva evaluación. Se adjunta la matriz consolidada. 
https://sdisgovco-my.sharepoint.com/personal/dfigueredo_sdis_gov_co/_layouts/15/onedrive.aspx?id=%2Fsites%2Fplan%5Fanticorrupcin%5Fmapa%5Friesgos%2FShared%20Documents%2F02%5FPAAC%5FVigencia%5F2021&amp;listurl=https%3A%2F%2Fsdisgovco%2Esharepoint%2Ecom%2Fsites%2Fplan%5Fanticorrupcin%5Fmapa%5Friesgos%2FShared%20Documents</t>
  </si>
  <si>
    <t>1. Revisar los informes SPI de 18 proyectos de inversión
2. Retroalimentación de los informes SPI de los proyectos de inversión</t>
  </si>
  <si>
    <t>Reportes consolidados de seguimiento a los proyectos de inversión</t>
  </si>
  <si>
    <t>Porcentaje de avance de 12 reportes consolidados de seguimiento a los proyectos de inversión</t>
  </si>
  <si>
    <t>Reportes consolidados de seguimiento a los proyectos de inversión realizados</t>
  </si>
  <si>
    <t>(N° de reportes consolidados de seguimiento a los proyectos de inversión/N° de reportes de seguimiento a los proyectos de inversión programados)*100</t>
  </si>
  <si>
    <t>Sumatoria de los reportes consolidados realizados para cada periodo</t>
  </si>
  <si>
    <t>Matriz consolidada con reporte de 18 proyectos de inversión</t>
  </si>
  <si>
    <t xml:space="preserve">Durante el primer trimestre de 2021, se han realizado dos reportes de informes de seguimiento a proyectos de inversión - SPI- , los cuales fueron remitidos por los gerentes de proyectos, y revisados por el equipo de profesionales de seguimiento a proyectos de la SDES. De otra parte, se realizarón las reuniones de retroalimentación con cada equipo técnico de las diferentes dependencias con el fin de brindar las observaciones de ajuste para contar con información de calidad. </t>
  </si>
  <si>
    <t>Durante el segundo trimestre de la vigencia 2021 se han acumulado a corte mayo 4 reportes de informe de seguimiento a proyectos de inversión SPI, para el caso del reporte de corte junio, esta prevista entrega por parte de las áreas técnicas el día 8 de julio de 2021.  Se precisa que, estos informes son revisados por los profesionales de seguimiento de la Subdirección de Diseño, Evaluación y Sistematización, los resultados son socializados en el marco de reunión de retroalimentación junto a las áreas técnicas de cada proyecto quienes cuentan con un plazo estipulado para la subsanación de las mismas y contar con insumos finales con calidad, completitud y coherencia.                                 Se entrega como insumo informes SPI de 18 proyectos del Plan de Desarrollo Distrital Un Nuevo Contrato Social y Ambiental para la Bogotá del Siglo XXl con corte mayo 2021</t>
  </si>
  <si>
    <t xml:space="preserve">Durante el tercer trimestre de la vigencia 2021 se han remitido  a corte 31 de agosto 3 reportes de informe de seguimiento a proyectos de inversión SPI, el reporte con corte a septiembre esta programado para ser radicado por parte de las  áreas técncias el 8 de octubre. Se realiza consolidado de avance de metas plan y metas proyecto en una matriz, la cual se adjunta, adicionalmente se adjunta los SPI del ultimo reporte ya que estos son acumulativos y las actas de retroalimentación realizadas luego de la revisión de los informes.  </t>
  </si>
  <si>
    <t xml:space="preserve">Durante el cuarto  trimestre de la vigencia 2021 se han remitido  a corte 31 de diciembre 3 reportes de informe de seguimiento a proyectos de inversión SPI, el reporte con corte a diciembre  esta programado para ser radicado por parte de las  áreas técncias el 11 de enero de 2022. Se adjunta matriz consolidada de avance de metas plan y metas proyectos de inversion, asi como los reportes de seguimiento SPI con corte a noviembre 2021 (caracter acumulativo), y las actas de retroalimentación de cada proyecto, realizadas luego de la revisión de los informes.  </t>
  </si>
  <si>
    <t>1. Realizar el seguimiento al plan de acción de los proyectos de inversión
2. Registro de la información en el sístema de seguimiento SEGPLAN</t>
  </si>
  <si>
    <t>Reportes componente de inversión, gestión, territorialización y actividades de los proyectos de inversión generados por SEGPLAN</t>
  </si>
  <si>
    <t>Porcentaje de avance de 4 reportes generados por SEGPLAN</t>
  </si>
  <si>
    <t xml:space="preserve">Reportes por proyectos de SEGPLAN generados </t>
  </si>
  <si>
    <t>N° de reportes generados por SEGPLAN</t>
  </si>
  <si>
    <t>Reporte SEGPLAN</t>
  </si>
  <si>
    <t xml:space="preserve">Durante el mes de enero, desde la SDES  se realizó  el seguimiento a la implementación de los 18 proyectos de inversión cierre vigencia 2020, y se registró  la información de implementación en el sistema de seguimineto SEGPLAN, lo que permitio contar con los reportes del  componente de gestión, componente de inversión, territorialización y actividades, insumos para la elaboración del informe de gestión SDIS, informe de balance plan de desarrollo 2020, e informes de programas generales. 
De otra parta,   en el mes de febrero se realizó el cargue del plan de acción de la vigencia 2021 de los 18 proyectos de inversión, y reprogramación de metas de acuerdo a los ajustes de la planeación que realizó cada gerencia de proyecto, que permitirá realizar el primer seguimiento de  proyectos de la vigencia 2021 con corte a 31 de marzo. 
Se anexa los componentes de gestión, inversión, territorialización  cierre vigencia 2020 y  reprogramación realizada en el mes de febrero.  </t>
  </si>
  <si>
    <t>Durante el segundo trimestre de  la vigencia 2021 se realiza cargue trimestral de seguimiento a proyectos del Plan de Desarrollo UN NUEVO CONTRATO SOCIAL Y AMBIENTAL PARA LA BOGOTÁ DEL SIGLO XXI 122 - Secretaría Distrital de Integración Social Plan de Acción 2020 - 2024. Componente de inversión, Componente de Gestión, Territorialización, Actividades y actualización Ficha EBI con corte a 31/03/2021.                                                                                                                                                                                                                                                                                                                                   Se anexa soportes de los componentes de gestión, inversión, territorialización  cierre vigencia 2020 y  reprogramación realizada en el mes de febrero.                                         Para el segundo trimestre, la actualización en el aplicativo SEGPLAN esta previsto para su realización entre el 1 al 15 de julio de 2021 con corte al 30 de junio.</t>
  </si>
  <si>
    <t xml:space="preserve">Durante el tercer trimestre de la vigencia 2021, se realizó el registro de avance de los proyectos de inversión en el mes de julio, relacionando la información con corte a junio, esto dado a las programaciones que se realizan desde la SDP para el registro de información. Se anexa el componente de gestión, inversión, territorialización. El registro de información con corte a 30 de septiembre se realizará el 14 de octubre. </t>
  </si>
  <si>
    <t xml:space="preserve">Durante el cuarto  trimestre de la vigencia 2021, en el mes de octubre se realizó el registro de avance de los proyectos de inversión con corte a 30 de septiembre, debido a las programaciones que se realizan desde la SDP para el registro de información en SEGPLAN. Se anexa el componente de gestión, inversión, territorialización. El registro de información con corte a 31 de  diciembre de 2021 se realizará el 15 de enero de 2022. </t>
  </si>
  <si>
    <t>Plan institucional de participación ciudadana</t>
  </si>
  <si>
    <t xml:space="preserve">1. Formular el cronograma de las acciones de participación ciudadana
2. Solicitar a la áreas el cronograma diligenciado
3. Consolidar la matriz con la información del seguimiento
</t>
  </si>
  <si>
    <t>Resultados del seguimiento a la implementación del plan de participación Ciudadana.</t>
  </si>
  <si>
    <t>Porcentaje de avance de  tres (3) seguimientos a la implementación del cronograma de participación ciudadana, que hace parte del Plan Institucional de participación ciudadana.</t>
  </si>
  <si>
    <t>Seguimientos a la implementación del plan participación ciudadana realizado.</t>
  </si>
  <si>
    <t>Número de seguimientos realizados a la implementación de la estrategia conforme con lo programado</t>
  </si>
  <si>
    <t>El cálculo del indicador corresponderá al número de  seguimiento reportados de acuerdo con la programación</t>
  </si>
  <si>
    <t>Cronograma de participación ciudadana diligenciado y su primer seguimiento con corte a 30 de junio</t>
  </si>
  <si>
    <t>Cronograma de participación ciudadana diligenciado y su segundo y tercer seguimiento con corte a 30 de septiembre y 15 de diciembre</t>
  </si>
  <si>
    <t>Se realizó el seguimiento correspondiente al primer trimestre de 2021 (enero a marzo), con su correspondiente informe y reporte en Excel.
Se envió memorando de solicitud de insumos para el segundo seguimiento trimestral del cronograma de participación ciudadana (abril a junio), cuyo informe se realizará en julio de 2021.</t>
  </si>
  <si>
    <t>Durante el cuarto trimestre de 2021 se elaboró el Infome de seguimiento a la implementación de estrategia de participación ciudadana correspondiente al tercer y cuarto trimestre de 2021, relacionado con las acciones realizadas por las áreas con corte a 30 de septiembre y a 15 de diciembre, respectivamente.
EVIDENCIA: Informe del 3er trimestre en el archivo PDF "Seguimiento_3_Informe_Seguimiento_Cronograma_PIPC_2021" e Informe del 4to trimestre en el archivo PDF "Seguimiento 4_Informe_ Seguimiento Cronograma PIPC 2021". Cronograma final del año con seguimiento total en el archivo Excel "05.01.2022. Cronograma plan_participacion_ciudadana SDIS Período 4"</t>
  </si>
  <si>
    <t>1. Elaborar un informe de análisis de los trámites y otros procedimientos administrativos de la Entidad, para determinar cuáles son susceptibles de racionalización.
2. Elaborar la estrategia de racionalización de trámites
3. Publicar en el sistema SUIT la estrategia de racionalización de trámites
4. Socializar la estrategia de racionalización de trámites 2021</t>
  </si>
  <si>
    <t>Estrategia de racionalización de trámites elaborada, publicada en SUIT y socializada</t>
  </si>
  <si>
    <t>Porcentaje de avance a una (1) estrategia de racionalización de trámites elaborada, publicada en SUIT y socializada</t>
  </si>
  <si>
    <t xml:space="preserve"> Estrategia de racionalización de trámites publicada en SUIT y socializada</t>
  </si>
  <si>
    <t>Número de estrategias publicadas en SUIT y socializadas conforme a lo programado</t>
  </si>
  <si>
    <t> el cálculo del indicador corresponderá al número de estrategias socializadas de acuerdo con la programación</t>
  </si>
  <si>
    <t>Acta de reuniones de coordinación</t>
  </si>
  <si>
    <t>Primer Documento borrador</t>
  </si>
  <si>
    <t>Documento con el avance de la estrategia</t>
  </si>
  <si>
    <t>1. Documento de estrategia de racionalización de trámites
2. Pantallazo de publicación de la estrategia en SUIT
3. Documentos de soporte de la socialización de la estrategia de racionalización de trámites</t>
  </si>
  <si>
    <t>Se adelantó una reunión de coordinación general de la estrategia de racionalización de trámites, relacionada con la digitalización del seguimiento a las solicitudes de servicio, en la que participó la Dirección de Análisis y Diseño Estratégico y el SIAC de la Subsecretaría el 15 de marzo de 2021, cumpliendo con el 100% de lo planeado para el primer trimestre de 2021</t>
  </si>
  <si>
    <t>Se adelantó un análisis de los servicios ya ingresados en el SUIT, con miras a actualizar toda la plataforma a la luz de la Resolución 509 de abril de 2021 “Por la cual se definen las reglas aplicables a los servicios sociales, los instrumentos de focalización de la SDIS, y se dictan otras disposiciones”, que pasa de 32 modalidades de servicios en la Entidad a 83.</t>
  </si>
  <si>
    <t xml:space="preserve">Se realizó mesas de trabajo de actualización de los servicios y trámite con las áreas encargadas, a fin de cargar la nueva información en el sistema SUIT y se solicitó aval al Departamento Administrativo de la Función Pública para la inclusión de estos servicios.
Tan pronto el DAFP dé la aprobación, estaremos en capacidad de subir la información y plantear la estrategia de racionalización de trámites, para su socialización.
EVIDENCIA: 1) grabaciones de todas las reuniones sostenidas con las áreas en el enlace https://sdisgovco.sharepoint.com/:f:/s/ControlpolticoDADE/EqBXwchuhmRHjrse5NjK8KABmilvpYWtpMXnID5DcmGFBw?e=rE44SJ 2) fichas diligenciadas de los servicios que entrarán en el sistema SUIT, 3) correo de envío al DAFP de la información de los servicios para su visto bueno. </t>
  </si>
  <si>
    <t>Durante el Comité de Gestión y Desempeño de la SDIS, realizado el 13 de octubre de 2021 se presentó la estrategia final de racionalización de trámites para el año 2021 al equipo directivo, así como los avances hasta ese momento en las acciones planteadas.
EVIDENCIA: Se presenta el documento extraído del sistema SUIT de la estrategia de racionalización de trámites en el archivo "estrategia_racionalizacion_consolidado" y el acta del comité de gestión y desempeño del 13 de octubre en el archivo PDF "20211013_IX Comité Institucional de Gestión y Desempeño"</t>
  </si>
  <si>
    <t>37. Aumentar en un 43% la inspección y  vigilancia en los servicios y programas  prestados por la Secretaría Distrital de Integración Social que cuentan con estándares de calidad.</t>
  </si>
  <si>
    <t>Diseño e innovación de los servicios sociales</t>
  </si>
  <si>
    <t>Formular o actualizar 9 estándares de calidad de los servicios sociales de la Entidad</t>
  </si>
  <si>
    <t xml:space="preserve">1. Acompañar a los servicios sociales para la formulación de estándares
</t>
  </si>
  <si>
    <t>Anexos técnicos de estándares</t>
  </si>
  <si>
    <t>Porcentaje de avance de Dos anexos técnicos con visto bueno por parte de la Subdirección Técnica</t>
  </si>
  <si>
    <t xml:space="preserve"> Avance de los anexos técnicos de estándares  elaborados</t>
  </si>
  <si>
    <t>N° de anexos técnicos con visto bueno por parte  de la Subdirección Técnica</t>
  </si>
  <si>
    <t xml:space="preserve"> el cálculo del indicador corresponderá a las evidencias programadas</t>
  </si>
  <si>
    <t>Actas de reunión de mesas técnicas y anexos</t>
  </si>
  <si>
    <t>Anexo técnico de estpándar de un servicio social</t>
  </si>
  <si>
    <t>Se desarrollaron las mesas técnicas de trabajo, donde se realizó revisión y ajuste de los estándares de calidad (Talento humano, Atención integral, Ambientes adecuados y seguros, Nutrición y salubridad, Gestión administrativa) para el servicio social Centros Forjar. Se construye propuesta de anexo técnico y queda pendiente realizar la presentación a la subdirección técnica para su aprobación.</t>
  </si>
  <si>
    <t>Se desarrollaron las mesas técnicas para la formulación y actualización de estándares de los siguientes servicios:
* Servicio integral de bienestar y cuidado para personas mayores - modalidad cuidado transitorio día - noche, se avanza en la definición de los requisitos para los estándares de: Gestión administrativa, Alimentación, Nutrición y salubridad. Se continua con el desarrollo de las mesas de trabajo para la formulación de los estandares de Talento humano, Atención integral, Ambientes adecuados y seguros.
* Centros Forjar, se construyó propuesta de anexo técnico y esta pendiente realizar la presentación a la subdirección técnica para su aprobación. Se esta gestionando el espacio para realizar la presentación con la subdirección técnica.</t>
  </si>
  <si>
    <t>Se realizaron las mesas técnicas con los equipos de trabajo, avanzando en la formulación de estándares para los siguientes servicios sociales:
• Centros forjar. Se realizó la presentación a la subdirección para la Juventud de la propuesta de estándares (Talento humano, Gestión administrativa, Atención integral, Ambientes adecuados y seguros, Alimentación, nutrición y salubridad) construida para el servicio, logrando visto bueno de acuerdo con lo establecido en la metodología institucional.
• Inclusión integral para personas con discapacidad, sus cuidadores-as y sus familias. Se desarrollan las mesas de trabajo donde se realiza la revisión y ajuste de los estándares del servicio para las modalidades Centros crecer, Centros Avanzar, Integrarte interno e Integrarte externo. Se realiza la presentación de la propuesta construida a la coordinadora del proyecto de discapacidad, quedando pendiente visto bueno para continuar con el proceso.
• Servicio integral de bienestar y cuidado para personas mayores, modalidades: Cuidado transitorio día-noche y Comunidad de cuidado. Se avanza en el desarrollo de las mesas de trabajo, donde se formulan los estándares de calidad de Gestión administrativa, Atención a la persona mayor, Talento humano, Alimentación, nutrición y salubridad, Ambientes adecuados y seguros. Se continúa con el proceso de consolidación de información y construcción del documento anexo técnico de estándares.
• Servicio social Centro Día – Modalidad casa de la sabiduría. Se realiza la formulación de los estándares de calidad de Talento Humano, Gestión Administrativa, Atención integral, Alimentación, nutrición y salubridad, Ambientes adecuados y seguros. Se continua con la consolidación de la información y la construcción del documento anexo técnico de estándares.</t>
  </si>
  <si>
    <t>Con corte a 31 de diciembre se contó con el visto bueno de los estándares para los siguientes servicios sociales:
• Centros forjar. Se realizó la presentación a la subdirección para la Juventud de la propuesta de estándares (Talento humano, Gestión administrativa, Atención integral, Ambientes adecuados y seguros, Alimentación, nutrición y salubridad) construida para el servicio, logrando visto bueno de acuerdo con lo establecido en la metodología institucional. 
• Servicio social Centro Día – Modalidad casa de la sabiduría. Se realiza la formulación de los estándares de calidad de Talento Humano, Gestión Administrativa, Atención integral, Alimentación, nutrición y salubridad, Ambientes adecuados y seguros. Se cuenta con documento anexo técnico de estándares para el servicio, con visto bueno por parte de la Subdirectora para la Vejez. 
• Servicio de prevención y atención del trabajo infantil ampliado – Modalidades Centros amar diurno y Centro amar nocturno. Se realiza la formulación de los estándares de calidad de Talento Humano, Gestión Administrativa, Atención integral, Alimentación, nutrición y salubridad, Ambientes adecuados y seguros. Se cuenta con documento anexo técnico de estándares para el servicio, con visto bueno por parte del Subdirector para la Infancia.
De acuerdo con lo anterior, se cuenta con aprobación por parte del Subdirector de Juventud para los estándares de calidad del servicio Centros Forjar, Visto bueno de la Subdirección para la Infancia para los estándares del servicio de prevención y atención del trabajo infantil ampliado (centros amar) y Visto bueno por parte de la Subdirección para la Vejez para el servicio centros día, cumpliendo así con tres productos de los dos productos programados para esta vigencia.</t>
  </si>
  <si>
    <t>Auditoria y control</t>
  </si>
  <si>
    <t xml:space="preserve">1. Apoyar a las dependencias que soliciten acompañamiento técnico para la formulación de sus planes de mejoramiento </t>
  </si>
  <si>
    <t xml:space="preserve">Acompañamiento a las dependencias en la formulación de los planes de mejoramiento </t>
  </si>
  <si>
    <t>Acompañamiento al 100% de las dependencias para la formulación de los planes de mejoramiento</t>
  </si>
  <si>
    <t>Acompañamientos a planes de mejoramiento elaborados</t>
  </si>
  <si>
    <t>(Número de acompañamientos a la formulación de los planes de mejoramiento realizados / Numero de acompamientos a la formulación de planes de mejoramiento solicitados) * 100</t>
  </si>
  <si>
    <t xml:space="preserve">El cálculo del indicador corresponderá a las evidencias del acompañamiento realizado a las dependencias que los soliciten </t>
  </si>
  <si>
    <t xml:space="preserve">Actas de reunión o correos electrónicos de acompañamiento </t>
  </si>
  <si>
    <t>Se recibieron dos (2) solicitudes de acompañamiento a la formulación de planes de mejoramiento, relacionadas con los planes de mejora del SCI de DADE y SDES, las cuales se atendieron en su totalidad, cumpliendo así el 100% de solicitudes del período.</t>
  </si>
  <si>
    <t>Para el segundo trimestre de 2021, se recibieron dos solicitudes de acompañamiento a la formulación de los planes de mejoramiento derivados de las auditorías internas a Vejez y al proceso de Planeación Estratégica, las cuales se atendieron en su totalidad, por lo cual se entregan los correos de la Subdirectora SDES en donde se remiten los planes de mejoramiento, junto con su respectivo anexo en excel, mediante el cual se da cumplimiento del 100% de este producto.</t>
  </si>
  <si>
    <t>Para el tercer trimestre se recibieron solicitudes de acompañamiento  para la formulación de los planes de mejoramiento derivados de las Auditorías Internas a la Dirección de Nutrición y Abastecimiento y a la Subdirección para la Adultez y para las Auditorías Externas No. 90 y 91 de la Contraloría de Bogotá, las culaes se atendieron en su totalidad, es decir con un cumplimiento del 100%.  En este sentido, se adjunta el correo de cargue en el sivicof de los planes de mejora de las auditorías 90 y 91, los cuales dan cuenta de los planes de acción formulados y los correos dee evidencia de revisión metodológica de los planes de mejoramiento internos y externos.</t>
  </si>
  <si>
    <t>Para el cuarto trimestre se recibieron solicitudes de acompañamiento  para la formulación de los planes de mejoramiento derivados de dos auditorías internas (Auditoría a la Gestión Contractual, articulo 2 Decreto 371 de 2010  y Auditoría al Sistema de Gestión de Seguridad y Salud en el Trabajo - Plan Estratégico de seguridad Vial 2021) y dos auditorías externas (Auditoría de desempeño código 93 PAD 2021 y Auditoría de desempeño código 92 PAD 2021).   En este sentido, se adjunta el correo de cargue en el sivicof de los planes de mejora de las auditorías 92 y 93, los cuales dan cuenta de los planes de acción formulados y los correos de evidencia de revisión metodológica de los planes de mejoramiento internos y externos.</t>
  </si>
  <si>
    <t>Tecnologías de la Información 
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</si>
  <si>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</si>
  <si>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 xml:space="preserve">Plan Estratégico de Tecnologías de la Información y las Comunicaciones – PETI.
</t>
  </si>
  <si>
    <t>Elaborar y aprobar el Plan Estratégico de Tecnologías de la Información  2021-2024</t>
  </si>
  <si>
    <t>Plan Estratégico de Tecnologías de la Información 2021-2024</t>
  </si>
  <si>
    <t>1 Plan Estratégico de Tecnologías de la Información 2021-2024 elaborado y aprobado por el Comité Institucional de Gestión y Desempeño</t>
  </si>
  <si>
    <t>Plan Estratégico de Tecnologías de la Información elaborado</t>
  </si>
  <si>
    <t xml:space="preserve">Documentos elaborados y aprobados. </t>
  </si>
  <si>
    <t>Plan Estratégico de Tecnologías de la Información 2020-2024 elaborado y aprobado por el Comité Institucional de Gestión y Desempeño</t>
  </si>
  <si>
    <t>Subdirección de Investigación e Información</t>
  </si>
  <si>
    <t xml:space="preserve">Se presenta el Plan Estratégico de Tecnologías de la Información 2020-2024 elaborado y aprobado por el Comité Institucional de Gestión y Desempeño. 
EVIDENCIA:
Documento Plan Estratégico de Tecnologías de la Información 2020-2024, aprobado por el Comité de Gestión y Desempeño en la sesión 2 acta 2 del 25 de marzo de 2021. </t>
  </si>
  <si>
    <t>Este producto fue cumplido en el primer trimestre de 2021</t>
  </si>
  <si>
    <t>40.Diseñar e implementar una  solución tecnológica que facilite  la participación de la ciudadanía en la gestión y oferta  institucional</t>
  </si>
  <si>
    <t>Realizar seguimiento a la implementacion del Plan Estratégico de Tecnologías de la Información - PETI 2021-2024</t>
  </si>
  <si>
    <t>Informes de seguimiento del PETI que contenga el reporte de avance de las actividades programadas para la vigencia 2021</t>
  </si>
  <si>
    <t xml:space="preserve"> Tres (3) informes de seguimiento de las actividades programadas en el PETI 2021</t>
  </si>
  <si>
    <t xml:space="preserve"> Informe de Seguimientos del Plan Estratégico de Tecnologías de la Información elaborado</t>
  </si>
  <si>
    <t>Número de informes elaborados / Número de informes programados</t>
  </si>
  <si>
    <t>Primer Informe de seguimiento al Plan Estratégico de Tecnologías de la Información de las actividades 2021</t>
  </si>
  <si>
    <t>Segundo Informe de seguimiento al Plan Estratégico de Tecnologías de la Información de las actividades 2021</t>
  </si>
  <si>
    <t>Tercer Informe de seguimiento al Plan Estratégico de Tecnologías de la Información de las actividades 2021</t>
  </si>
  <si>
    <t>Se presenta Primer Informe de seguimiento al Plan Estratégico de Tecnologías de la Información de las actividades 2021, el cual contiene el estado de avance de las iniciativas de transformación y de operación tecnológica de la Entidad con corte al segundo trimestre de 2021.</t>
  </si>
  <si>
    <t>Se presenta el Informe de seguimiento al Plan Estratégico de Tecnologías de la Información PETI de las actividades 2021,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septiembre de 2021.
EVIDENCIA:
Segundo Informe de seguimiento al Plan Estratégico de Tecnologías de la Información de las actividades 2021.</t>
  </si>
  <si>
    <t>Se presenta el Informe de seguimiento al Plan Estratégico de Tecnologías de la Información -PETI de las actividades 2021, el cual contiene el avance de iniciativas de transformación y de operación que plantean aspectos estratégicos que permiten apoyar la armonización de los procesos misionales y de tecnología. Este informe cuenta con un nivel de ejecución de los proyectos de TI planeados es del 85.27% en promedio,  y a su vez,  se muestran los valores de indicadores definidos en el PETI con corte a 31 de diciembre de 2021.
EVIDENCIA:
Tercer Informe de seguimiento al Plan Estratégico de Tecnologías de la Información de las actividades 2021.</t>
  </si>
  <si>
    <t>Realizar un ejercicio de Arquitectura Empresarial TI</t>
  </si>
  <si>
    <t>Documento sobre la ejecución del ejercicio de Arquitectura Empresarial TI</t>
  </si>
  <si>
    <t>1 Documento sobre la ejecución del ejercicio de Arquitectura Empresarial TI</t>
  </si>
  <si>
    <t>Documento de Arquitectura Empresarial TI elaborado.</t>
  </si>
  <si>
    <t xml:space="preserve">Documento de la Arquitectura Empresarial TI elaborado. </t>
  </si>
  <si>
    <t>Documento sobre ejercicio de arquitectura empresarial TI</t>
  </si>
  <si>
    <t>Esta Meta producto está programada para el cuarto trimestre 2021</t>
  </si>
  <si>
    <t>Se presenta documento Arquitectura Empresarial TI - relacionado con el Nuevo Sistema de Información Misional, el cual contiene el Plan del proyecto, descripción, consideraciones, cronograma y diagrama de arquitectura de la solucion tecnológica. Se estima que el Nuevo sistema de informacion misional  centralizará distintos aplicativos de orden misional de la entidad y modernizará y ampliará la funcionalidad del actual Sistema de Información para el Registro de Beneficiarios – SIRBE.
EVIDENCIA:Documento sobre ejercicio de arquitectura empresarial TI.</t>
  </si>
  <si>
    <t>Plan de Preservación Digital a Largo Plazo</t>
  </si>
  <si>
    <t>Realizar seguimiento a la implementacion del Plan de Preservación Digital a Largo Plazo</t>
  </si>
  <si>
    <t>Informes de seguimiento del Plan de Preservación Digital que contenga el reporte de avance de las actividades programadas para la vigencia 2021</t>
  </si>
  <si>
    <t>Cuatro (4) informes de seguimiento de las actividades programadas en el Plan de Preservacion Digital 2021</t>
  </si>
  <si>
    <t>Informes de seguimiento al  Plan de Preservacion Digital elaborados.</t>
  </si>
  <si>
    <t>N° de Informes de seguimiento al  Plan de Preservacion Digital elaborado/N° de Informes de seguimiento al  Plan de Preservacion Digital Programados</t>
  </si>
  <si>
    <t>Primer informe de seguimiento al Plan de Preservación Digital 2021</t>
  </si>
  <si>
    <t>Segundo informe de seguimiento al Plan de Preservación Digital 2021</t>
  </si>
  <si>
    <t>Tercer informe de seguimiento al Plan de Preservación Digital 2021</t>
  </si>
  <si>
    <t>Cuarto informe de seguimiento al Plan de Preservación Digital 2021</t>
  </si>
  <si>
    <t>Se presenta el primer informe de seguimiento al  Plan de Preservación Digital 2021, de acuerdo con las actividades programadas para el periodo.
EVIDENCIA:
Primer Informe de seguimiento al plan de preservación digital 2021.</t>
  </si>
  <si>
    <t>Se presenta el segundo informe de seguimiento al  Plan de Preservación Digital 2021, de acuerdo con las actividades programadas para el periodo.Durante el segundo trimestre de 2021 se avanzó en la actualización de las Tablas de Retención Documental de la SDIS, insumo para la identificación de la documentación que debe ser preservada digitalmente. Así mismo, se realizó revisión del inventario de Activos de Información identificando los cambios a realizar. Por otra parte, se evalúa si la funcionalidad para el manejo de expedientes electrónicos del sistema AZ Digital V6 puede servir como repositorio de preservación digital.</t>
  </si>
  <si>
    <t>Se presenta el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
EVIDENCIA:
Tercer informe de seguimiento al plan de preservación digital 2021.</t>
  </si>
  <si>
    <t>Se presenta el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
EVIDENCIA:
Cuarto informe de seguimiento al plan de preservación digital 2021.</t>
  </si>
  <si>
    <t>Plan de trabajo de la dependencia</t>
  </si>
  <si>
    <t>Realizar seguimiento a la ejecución del Plan Anual de Adquisiciones 2021 a cargo de la Subdirección de Investigación e Información</t>
  </si>
  <si>
    <t>Informes de seguimiento del Plan Anual de Adquisiciones 2021 a cargo de la Subdirección de Investigación e Información</t>
  </si>
  <si>
    <t>Cuatro (4) Informes de seguimiento de la ejecución presupuestal del Plan Anual de Adquisiciones 2021 a cargo de la Subdirección de Investigación e Información</t>
  </si>
  <si>
    <t>Informes de seguimiento al Plan Anual de Adquisiciones elaborados</t>
  </si>
  <si>
    <t>Número de informes de seguimiento al Plan Anual de Adquisiciones elaborados / Número de informes de seguimiento al Plan Anual de Adquisiciones programados</t>
  </si>
  <si>
    <t>Primer informe de seguimiento al Plan Anual de Adquisiciones 2021 a cargo de la Subdirección de Investigación e Información</t>
  </si>
  <si>
    <t>Segundo informe de seguimiento al Plan Anual de Adquisiciones 2021 a cargo de la Subdirección de Investigación e Información</t>
  </si>
  <si>
    <t>Tercer informe de seguimiento al Plan Anual de Adquisiciones 2021 a cargo de la Subdirección de Investigación e Información</t>
  </si>
  <si>
    <t>Cuarto informe de seguimiento al Plan Anual de Adquisiciones 2021 a cargo de la Subdirección de Investigación e Información</t>
  </si>
  <si>
    <t>Se presenta el primer informe de seguimiento al  Plan Anual de Adquisiciones 2021 a cargo de la Subdirección de Investigación e Información.
EVIDENCIA:
Primer Informe de seguimiento al  Plan Anual de Adquisiciones 2021 a cargo de la Subdirección de Investigación e Información.</t>
  </si>
  <si>
    <t>Se presenta el segundo informe de seguimiento al  Plan Anual de Adquisiciones 2021 .En el que se evidencia que durante el segundo trimestre la Subdirección de Investigación e Información ha adelantado los procesos contractuales de proveedores y Recurso Humano correspondiente a lo establecido en el Plan Anual de Adquisiciones del proyecto 7741, tanto de los recursos de inversión como de los recursos de funcionamiento.</t>
  </si>
  <si>
    <t>Se presenta el tercer informe de seguimiento al  Plan Anual de Adquisiciones 2021 .En el que se evidencia el reporte del tercer  trimestre de lo que  la Subdirección de Investigación e Información ha adelantado en los procesos contractuales de proveedores y el recurso humano correspondiente a lo establecido en el Plan Anual de Adquisiciones del proyecto 7741, tanto de los recursos de inversión como de los recursos de funcionamiento.
EVIDENCIA:
Tercer informe de seguimiento al  Plan Anual de Adquisiciones 2021.</t>
  </si>
  <si>
    <t>Se presenta el tercer informe de seguimiento al  Plan Anual de Adquisiciones 2021 .En el que se evidencia el reporte del cuarto  trimestre de lo que  la Subdirección de Investigación e Información ha adelantado en los procesos contractuales de proveedores y el recurso humano correspondiente a lo establecido en el Plan Anual de Adquisiciones del proyecto 7741, tanto de los recursos de inversión como de los recursos de funcionamiento.
EVIDENCIA:
Cuarto  informe de seguimiento al  Plan Anual de Adquisiciones 2021.</t>
  </si>
  <si>
    <t>Realizar seguimiento a la implementación de las acciones de mejora resultado de las auditorías internas y externas, a cargo de la Subdirección de Investigación e Información</t>
  </si>
  <si>
    <t>Informes de seguimiento de las acciones de mejora 2021 a cargo de la Subdirección de Investigación e Información</t>
  </si>
  <si>
    <t>Cuatro (4) Informes de seguimiento de las acciones de mejora 2021 a cargo de la Subdirección de Investigación e Información</t>
  </si>
  <si>
    <t xml:space="preserve">Informes de seguimiento a acciones de mejora elaborados. </t>
  </si>
  <si>
    <t>Número de informes de seguimiento a acciones de mejora elaborados / Número de informes de seguimiento a acciones de mejora programados</t>
  </si>
  <si>
    <t>Primer informe de seguimiento a las acciones de mejora 2021 a cargo de la Subdirección de Investigación e Información</t>
  </si>
  <si>
    <t>Segundo informe de seguimiento a las acciones de mejora 2021 a cargo de la Subdirección de Investigación e Información</t>
  </si>
  <si>
    <t>Tercer informe de seguimiento a las acciones de mejora 2021 a cargo de la Subdirección de Investigación e Información</t>
  </si>
  <si>
    <t>Cuarto informe de seguimiento a las acciones de mejora 2021 a cargo de la Subdirección de Investigación e Información</t>
  </si>
  <si>
    <t>Se presenta el primer informe de seguimiento  a las acciones de mejora 2021 a cargo de la Subdirección de Investigación e Información.
EVIDENCIA:
 Primer informe de seguimiento  a las acciones de mejora 2021 a cargo de la Subdirección de Investigación e Información.</t>
  </si>
  <si>
    <t>Se presenta el segundo informe de seguimiento  a las acciones de mejora 2021 a cargo de la Subdirección de Investigación e Información.Durante el segundo trimestre la Subdirección de Investigación e Información realizó reportes de 36 acciones de mejora en ejecución y 4 acciones pendientes por efectividad correspondientes a (Auditoria Sistemas de información SDIS- Informe final Auditoría interna Sistema de Gestión de Seguridad de la Información- Auditoría a la Gestión Contractual - artículo 2 Decreto 371 de 2010).</t>
  </si>
  <si>
    <t>Se presenta el tercer informe de seguimiento  a las acciones de mejora 2021 a cargo de la Subdirección de Investigación e Información.Durante el tercer trimestre la Subdirección de Investigación e Información realizó reportes de 36 acciones de mejora en ejecución, las cuales corresponden a 30 acciones de auditorías internas y 6 de auditorías externas. De las 36 acciones reportadas 22 acciones se cumplieron al 100% y fue evaluada su eficacia y efectividad, dando como resultado el cierre de las mismas. (Auditoria Sistemas de información SDIS- Informe final Auditoría interna Sistema de Gestión de Seguridad de la Información- Auditoría a la Gestión Contractual - artículo 2 Decreto 371 de 2010).
EVIDENCIA:
Tercer  informe de seguimiento  a las acciones de mejora 2021 a cargo de la Subdirección de Investigación e Información.</t>
  </si>
  <si>
    <t>Se presenta el cuarto informe de seguimiento a las acciones de mejora 2021 a cargo de la Subdirección de Investigación e Información.Durante el cuarto trimestre la Subdirección de Investigación e Información realizó reportes de 10 acciones de mejora en ejecución  de auditorías internas, las cuales se cumplieron al 100% y fue evaluada su eficacia y efectividad, dando como resultado el cierre de las mismas. (Auditoria Sistemas de información SDIS- Informe final Auditoría interna Sistema de Gestión de Seguridad de la Información- Auditoría a la Gestión Contractual - artículo 2 Decreto 371 de 2010).
EVIDENCIA:
Cuarto  informe de seguimiento  a las acciones de mejora 2021 a cargo de la Subdirección de Investigación e Información.</t>
  </si>
  <si>
    <t>Mantener disponibles los servicios tecnologicos asociados a la infraestructura, sistemas de informacion y servicios conexos</t>
  </si>
  <si>
    <t>Reportes de disponibilidad de la infraestructura tecnológica, sistemas de información y servicios conexos.</t>
  </si>
  <si>
    <t>Doce (12) Reportes de disponibilidad de la infraestructura tecnológica, sistemas de información y servicios conexos.</t>
  </si>
  <si>
    <t>Reportes de disponibilidad de la infraestructura tecnológica, sistemas de información y servicios conexos elaborados.</t>
  </si>
  <si>
    <t>Número de reportes de disponibilidad de la infraestructura tecnológica, sistemas de información y servicios conexos elaborados / Número de reportes de disponibilidad de la infraestructura tecnológica, sistemas de información y servicios conexos programados</t>
  </si>
  <si>
    <t>3 Reportes de disponibilidad mensual de la infraestructura tecnológica, sistemas de información y servicios conexos.</t>
  </si>
  <si>
    <t>Se presentan 3 Reportes de disponibilidad mensual de la infraestructura tecnológica, sistemas de información y servicios conexos.
EVIDENCIAS:
Reportes de disponibilidad  de los meses ( Enero, Febrero y Marzo) de la infraestructura tecnológica, sistemas de información y servicios conexos."</t>
  </si>
  <si>
    <t>Se presentan 3 Reportes donde se evidencian los porcentajes de disponibilidad de los servicios de infraestructura tecnológicos,sistemas de información y servicios conexos durante el segundo trimestre.</t>
  </si>
  <si>
    <t>Se presentan 3 Reportes donde se evidencian los porcentajes de disponibilidad de los servicios de infraestructura tecnológicos,sistemas de información y servicios conexos durante el tercer trimestre.
EVIDENCIA:
Reportes de disponibilidad  de los meses ( Julio, agosto y septiembre) de la infraestructura tecnológica, sistemas de información y servicios conexos.</t>
  </si>
  <si>
    <t>Se presentan 3 Reportes donde se evidencian los porcentajes de disponibilidad de los servicios de infraestructura tecnológicos,sistemas de información y servicios conexos durante el cuarto trimestre.
EVIDENCIA:
Reportes de disponibilidad  de los meses ( octubre, noviembre y diciembre) de la infraestructura tecnológica, sistemas de información y servicios conexos.</t>
  </si>
  <si>
    <t>Gestionar las solicitudes de servicios tecnologicos de infraestructura, sistemas de informacion y servicios conexos</t>
  </si>
  <si>
    <t>Reportes de gestión de los casos creados en la Mesa de Servicio Tecnológica.</t>
  </si>
  <si>
    <t>Doce (12) Reportes de gestión de los casos creados en la Mesa de Servicio Tecnológica.</t>
  </si>
  <si>
    <t>Reportes de gestión Mesa de Servicio Tecnológica</t>
  </si>
  <si>
    <t>Número de reportes de gestión Mesa de Servicio Tecnológica elaborados / Número de reportes Mesa de Servicio Tecnológica programados</t>
  </si>
  <si>
    <t>3 reportes de gestión de los casos creados en la mesa de servicios tecnológica relacionados con infraestructura, sistemas de informacion y servicios conexos</t>
  </si>
  <si>
    <t>Se presentan 3 Reportes de  gestión de los casos creados en la mesa de servicios tecnológica relacionados con infraestructura, sistemas de informacion y servicios conexos
EVIDENCIAS:
Reportes de disponibilidad  de los meses ( Enero, Febrero y Marzo) de  gestión de los casos creados en la mesa de servicios tecnológica relacionados con infraestructura, sistemas de informacion y servicios conexos.</t>
  </si>
  <si>
    <t xml:space="preserve">Se presentan 3 Reportes  donde se evidencia la  gestión de los casos creados en la mesa de servicios tecnológica relacionados con infraestructura, sistemas de informacion y servicios conexos durante el segundo trimestre.
</t>
  </si>
  <si>
    <t>Se presentan 3 Reportes  donde se evidencia la  gestión de los casos creados en la mesa de servicios tecnológica relacionados con infraestructura, sistemas de informacion y servicios conexos durante el tercer trimestre.
EVIDENCIA:
Reportes de disponibilidad  de los meses (  Julio, agosto, septiembre) de  gestión de los casos creados en la mesa de servicios tecnológica relacionados con infraestructura, sistemas de informacion y servicios conexos.</t>
  </si>
  <si>
    <t>Se presentan 3 Reportes  donde se evidencia la  gestión de los casos creados en la mesa de servicios tecnológica relacionados con infraestructura, sistemas de informacion y servicios conexos durante el cuarto trimestre.
EVIDENCIA:
Reportes de disponibilidad  de los meses ( octubre, noviembre, diciembre) de  gestión de los casos creados en la mesa de servicios tecnológica relacionados con infraestructura, sistemas de informacion y servicios conexos.</t>
  </si>
  <si>
    <t>Seguridad Digital</t>
  </si>
  <si>
    <t>Plan de Tratamiento de Riesgo de Seguridad Digital</t>
  </si>
  <si>
    <t>Gestionar los riesgos de seguridad digital</t>
  </si>
  <si>
    <t>Informe de seguimiento de riesgos de seguridad digital</t>
  </si>
  <si>
    <t>Cuatro (4) informes de Seguimiento de Riesgos de Seguridad Digital</t>
  </si>
  <si>
    <t>Informes de Seguimiento de Riesgos de Seguridad Digital elaborados.</t>
  </si>
  <si>
    <t>Número de informes de Seguimiento de Riesgos de Seguridad Digital elaborados / Número de informes de Seguimiento de Riesgos de Seguridad Digital programados</t>
  </si>
  <si>
    <t>1 informe de seguimiento de riesgos de seguridad digital</t>
  </si>
  <si>
    <t>Se presenta  informe de seguimiento de riesgos de seguridad digital.
EVIDENCIA:
Informe de seguimiento de riesgos de seguridad digital.</t>
  </si>
  <si>
    <t>Se presenta  informe de seguimiento de riesgos de seguridad digital.Durante el segundo trimestre,se realizó la actualización de la matriz de riesgos de seguridad digital con base en la mejora continua y el cumplimiento del Según lo establecido en la “Guía para la administración del riesgo y el diseño de controles en entidades públicas” – versión 5 – diciembre 2020; para el caso de los riesgos sobre seguridad de la información los responsables de cada proceso son quienes deben analizar y establecer en el marco de sus procesos, los activos de información e identificar los riesgos correspondientes.
Por lo tanto se procede a identificar los riesgos de seguridad digital con base en el registro de activos de información de tipo software de la subdirección de investigación e información quien lidera los procesos de: Gestión de soporte y mantenimiento tecnológico y Tecnologías de la información.</t>
  </si>
  <si>
    <t>Se presenta  informe de seguimiento de riesgos de seguridad digital.Durante el tercer  trimestre,se realizó el seguimiento  a la matriz de riesgos de seguridad digital con base en la mejora continua y el cumplimiento del Según lo establecido en la “Guía para la administración del riesgo y el diseño de controles en entidades públicas” –  donde se presentan las actividades y  las evidencias de los controles aplicados en la matriz de riesgos.
EVIDENCIA:
Informe de seguimiento de riesgos de seguridad digital.</t>
  </si>
  <si>
    <t>Se presenta  informe de seguimiento de riesgos de seguridad digital. Duante el cuarto trimestre de 2021 para el análisis cualitativo del plan de riesgos de seguridad de la información se cumple con la implementación continua de los controles de seguridad asociados a los tres riesgos
❖Riesgo 1: Pérdida de confidencialidad, integridad y disponibilidad de los activos de información 
❖ Riesgo 2: Pérdida de Integridad y Disponibilidad de los activos de información 
❖ Riesgo 3: Pérdida de Integridad de los activos de información
EVIDENCIA:
Informe de seguimiento de riesgos de seguridad digital.</t>
  </si>
  <si>
    <t>Plan de Seguridad y Privacidad de la Información</t>
  </si>
  <si>
    <t>Gestionar las actividades para fortalecer el Modelo de Seguridad y Privacidad de la Información</t>
  </si>
  <si>
    <t>Informe de seguimiento de fortalecimiento del Modelo de Seguridad y Privacidad de la Información</t>
  </si>
  <si>
    <t>Cuatro (4) informes de seguimiento del fortalecimiento del Modelo de Seguridad y Privacidad de la Información</t>
  </si>
  <si>
    <t>Informes de Seguimiento del Fortalecimiento del Modelo de Seguridad y Privacidad de la Información elaborados.</t>
  </si>
  <si>
    <t>Número de informes de Seguimiento del Fortalecimiento del Modelo de Seguridad y Privacidad de la Información elaborados / Número de informes  de Seguimiento del Fortalecimiento del Modelo de Seguridad y Privacidad de la Información programados</t>
  </si>
  <si>
    <t>1 informe de seguimiento del fortalecimiento del Modelo de Seguridad y Privacidad de la Información</t>
  </si>
  <si>
    <t>Se presenta  informe de seguimiento del fortalecimiento del Modelo de Seguridad y Privacidad de la Información.
EVIDENCIA:
Informe de seguimiento del fortalecimiento del Modelo de Seguridad y Privacidad de la Información</t>
  </si>
  <si>
    <t>Se presenta  informe de seguimiento del fortalecimiento del Modelo de Seguridad y Privacidad de la Información. Durante el segundo trimestre como apoyo a la Política de Seguridad y Privacidad de la Información y Seguridad Digital en la Secretaría Distrital de Integración Social, se adoptaron y aprobaron las siguientes políticas específicas que darán soporte al Modelo de Seguridad y Privacidad de la Información.
Política adquisición, desarrollo seguro y mantenimiento de sistemas liderada por la Subdirección de Investigación e Información y Política relaciones con los proveedores	 liderada por la Subdirección de Investigación y Información y la  
Subdirección de Contratación.
Se realiza un análisis de los incidentes de seguridad presentados y generar acciones de mejora y Se realiza la apropiación del Sistema, a través de:
o	La remisión de comunicados de seguridad que generan conciencia en la entidad y envío por medio de correos electrónico tips de seguridad de la información.
o	La sensibilización de la Política General de Seguridad y Privacidad de la Información, para las tres cajas de compensación Cafam, Colsubsidio y Compensar que tienen asociados los jardines de la red de la SDIS.</t>
  </si>
  <si>
    <t>Se  presenta informe en el cual se reporta el seguimiento al plan, se generan y documentan los indicadores de Seguridad y privacidad de la información de acuerdo a las políticas adoptadas en la Entidad.
Se realiza un análisis de los incidentes de seguridad presentados y generar acciones de mejora.
Se realiza la apropiación del Sistema, a través de la ejecución del plan de sensibilización y capacitación de seguridad de la información.
EVIDENCIA:
Informe de seguimiento del fortalecimiento del Modelo de Seguridad y Privacidad de la Información</t>
  </si>
  <si>
    <t>Se  presenta informe de seguimiento al Plan de Seguridad y Privacidad de la informacion. Durante el cuarto trimestre se desarrollaron las siguientes actividades:
*En gestión de Incidentes de Seguridad de la información se gestionó 2 incidentes de seguridad y 36 requerimientos para un total de 37 casos, los cuales están solucionados y cerrados.
* Se realiza el diligenciamiento del autodiagnostico del Modelo de Seguridad y Privacidad de la información de acuerdo con el instrumento de MINTIC.
EVIDENCIA:
Informe de seguimiento del fortalecimiento del Modelo de Seguridad y Privacidad de la Información.</t>
  </si>
  <si>
    <t>34.Implementar (1) una estrategia de  innovación social que permita la  construcción de acciones  transectoriales para aprender y responder a las necesidades emergentes de los territorios de Bogotá y de ésta con la Región Central.</t>
  </si>
  <si>
    <t>1. Formular la estrategia de rendición de cuentas 2021 sobre la gestión 2020
2. Implementar las acciones de la estrategia de rendición de cuentas
3. Socializar los resultados de la estrategia de rendición de cuentas</t>
  </si>
  <si>
    <t>Estrategia de rendición de cuentas elaborada, implementada y socializada</t>
  </si>
  <si>
    <t xml:space="preserve"> Porcentaje de avance de la estrategia de rendición de cuentas elaborada, implementada y socializada</t>
  </si>
  <si>
    <t>Estrategia de rendición de cuentas formulada, implementada y socializada</t>
  </si>
  <si>
    <t>Número de Estrategia implementadas y socializadas conforme a lo programado</t>
  </si>
  <si>
    <t>Documento de estrategia de rendición de cuentas elaborada</t>
  </si>
  <si>
    <t>Informe de implementación de la estrategia de rendición de cuentas</t>
  </si>
  <si>
    <t>Documentos de soporte de la socialización de la estrategia de rendición de cuentas</t>
  </si>
  <si>
    <t>Dirección de Análisis y Diseño Estratégico</t>
  </si>
  <si>
    <t>Se realizó el documento de estrategia de rendición de cuentas, así mismo se integró con el PAAC, y este fue presentado en comite institucional de gestión y desempeño en el mes de enero de 2021.  Se adjunta: 
1. Estrategia de Rendición de Cuentas
2. PACC - Componente Rendición de Cunetas.
3. Acta comité intitucional de Gestión y Desempeño.</t>
  </si>
  <si>
    <t>Se ha elaborado el informe de la Audiencia pública de rendición de cuentas realizada el 25 de marzo de 2021</t>
  </si>
  <si>
    <t>Durante el Comité de Gestión y Desempeño de la SDIS, realizado el 13 de octubre de 2021, se presentó el avance en la estrategia de rendición de cuentas de la Entidad para el año 2021 al equipo directivo, así como los avances hasta ese momento en las acciones planteadas.
EVIDENCIA: Se presenta el acta del comité de gestión y desempeño del 13 de octubre en el archivo PDF "20211013_IX Comité Institucional de Gestión y Desempeño"</t>
  </si>
  <si>
    <t>Servicio al ciudadano
Gestión del conocimiento y la innovación</t>
  </si>
  <si>
    <t>Prestación de ,los servicios sociales para la inclusión social</t>
  </si>
  <si>
    <t>Formular e implementar 1 estrategia de focalización en el marco de la Estrategia Territorial Integral Social - ETIS.</t>
  </si>
  <si>
    <t xml:space="preserve">1. Procesar la información registrada en el aplicativo de focalización para los servicios definidos: verificación de cumplimiento de criterios para los servicios, apoyos y/o modalidades objeto del procedimiento de focalización
2. Generar listados de priorización como resultado del proceso de verificación
</t>
  </si>
  <si>
    <t xml:space="preserve">Listados de priorización de acuerdo con las solicitudes recibidas </t>
  </si>
  <si>
    <t>Expedir el 100% de los listados de priorización de acuerdo con las solicitudes recibidas</t>
  </si>
  <si>
    <t>Listados de priorización generados de acuerdo con lo solicitado durante el periodo</t>
  </si>
  <si>
    <t xml:space="preserve">N° de de listados de priorización generados en el periodo/N° de  solicitudes de priorización recibidas durante el periodo </t>
  </si>
  <si>
    <t>Relación numerador denominador en porcentaje por cada periodo reportado
El indicador es constante</t>
  </si>
  <si>
    <t xml:space="preserve">Listado de priorización consolidado por servicio </t>
  </si>
  <si>
    <t>Se recibieron 29 solicitudes y se generaron 29 listados de priorización cumpliendo la totalidad para los servicios objeto del procedimiento de focalización, los cuales se cargan en la carpeta de evidencias producto 134.</t>
  </si>
  <si>
    <t>Se recibieron 40 solicitudes y se generaron 40 listados de priorización cumpliendo la totalidad para los servicios objeto del procedimiento de focalización, los cuales se cargan en la carpeta de evidencias producto 134.</t>
  </si>
  <si>
    <t>Se recibieron 45 solicitudes y se generaron 45 listados de priorización cumpliendo la totalidad para los servicios objeto del procedimiento de focalización, los cuales se cargan en la carpeta de evidencias producto 134.</t>
  </si>
  <si>
    <t>Se recibieron 59 solicitudes y se generaron 59 listados de priorización, cumpliendo con la totalidad de las solicitudes recibidas, para los servicios, modalidades y estrategias objeto del procedimiento de focalización, los cuales se cargan en la carpeta de evidencias del producto 134.</t>
  </si>
  <si>
    <t>1. Realizar seguimiento al ingreso de personas remitidas en listados de priorización y lista de espera
2. Depurar listados de priorización y lista de espera</t>
  </si>
  <si>
    <t>Reportes de listados de priorización y lista de espera</t>
  </si>
  <si>
    <t>Cuatro (4) reportes de listados de priorización y lista de espera</t>
  </si>
  <si>
    <t>Listados de priorización y lista de espera elaborados</t>
  </si>
  <si>
    <t>N° de reportes de listados de priorización y lista de espera elaborados/N° de reportes de listados de priorización y lista de espera programados</t>
  </si>
  <si>
    <t>Reportes generados de acuerdo con la programación</t>
  </si>
  <si>
    <t>Reporte de listados de priorización y lista de espera</t>
  </si>
  <si>
    <t>Se realiza el seguimiento al ingreso y depuración de los listados de priorización remitiendo los memorandos con este fin y se realiza el envío de la lista de espera mensualmente de enero a marzo a la Subdirección para la Vejez. Los cuales se cargan en la carpeta de evidencias producto 135.</t>
  </si>
  <si>
    <t>Se realiza el seguimiento al ingreso y depuración de los listados de priorización remitiendo los memorandos con este fin y se realiza el envío de la lista de espera mensualmente de Abril a Junio a la Subdirección para la Vejez. Se cargan las listas de espera en la carpeta de evidencias producto 135.</t>
  </si>
  <si>
    <t>Se realiza el seguimiento al ingreso y depuración de los listados de priorización remitiendo los memorandos con este fin y se realiza el envío de la lista de espera mensualmente de Julio a Septiembre a la Subdirección para la Vejez. Se cargan las listas de espera en la carpeta de evidencias producto 135.</t>
  </si>
  <si>
    <t>Se realizo el seguimiento al ingreso y depuración de listados de priorización, remitiendo los memorandos y bases de datos, frente al seguimiento a la calidad de la información a las áreas responsables de los servicios, modalidades y estrategias. La lista de espera  de apoyos económicos para la vejez desde octubre de 2021, por lineamiento de la subdirección para la vejez corresponde al listado de priorización de apoyos económicos, dado que desde esa área se realizo el contacto y registro de personas en lista de espera, inscritas y en solicitud de servicio para este apoyo,  en el aplicativo de focalización.  Estos listados de priorizacion fueron entregados semanalmente a la Subdirección para la Vejez, se cargan las evidencias en la carpeta del producto 135.</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</si>
  <si>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20. 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</si>
  <si>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17  políticas </t>
  </si>
  <si>
    <t>1. Revisar y analizar los planes de acción de las políticas públicas remitidas</t>
  </si>
  <si>
    <t>Reportes de planes de acción validados de las políticas públicas lideradas por la entidad o con acciones y productos a cargo</t>
  </si>
  <si>
    <t>100% de los planes de acción de las políticas públicas remitidos con validación de la DADE</t>
  </si>
  <si>
    <t>Porcentaje de Reportes remitidos de planes de acción de las Políticas Públicas  validados por la DADE</t>
  </si>
  <si>
    <t>( No. Reportes validados de planes de acción de las políticas de las políticas públicas /N° de reportes de planes de acción de las políticas de las políticas públicas  remitidos) *100</t>
  </si>
  <si>
    <t>De acuerdo con los reportes generados según la programación</t>
  </si>
  <si>
    <t>100% de los reportes de los planes de acción de las políticas públicas validados por la DADE</t>
  </si>
  <si>
    <t>Se realizó validación presupuestal y cualitativa de los planes de acción de las siguientes políticas públicas: Infancia y Adolescencia, Vejez y envejecimiento, De y para la adultez, Familias, Habitabilidad en Calle, Juventud, LGBTI, Seguridad Alimentaria y Nutricional y Actividades Sexuales Pagadas</t>
  </si>
  <si>
    <t xml:space="preserve">Se realizó validación presupuestal y cualitativa de los planes de acción del primer trimestre 2021 de las siguientes políticas públicas: Juventud, Transparencia, Integridad y No tolerancia con la corrupción, Servicio a la ciudadanía, Mujeres y equidad de género (2020 y primer trimestre 2021), Acciones afirmativas de pueblos indígenas, afros, raizales, palenqueros y rrom, Actividades sexuales pagadas,  De y para la adultez, Familias, Habitabilidad en Calle, LGBTI, Seguridad Alimentaria y Nutricional </t>
  </si>
  <si>
    <t xml:space="preserve">Durante el periodo julio a septiembre de 2021 se validaron los planes de acción de las siguientes políticas públicas en las que participa o lidera la Secretaría Distrital de Integración Social: 
o	Seguimiento segundo trimestre Plan de Acción política pública Seguridad Alimentaria y Nutricional 
o	Seguimiento primer semestre Plan de Acción política pública Espacio Público
o	Seguimiento segundo trimestre Plan de Acción política pública Derechos Humanos
o	Plan de Acción Formulación política pública  Gestión Integral del Habitat 
o	Plan de Acción Actualización política pública LGBTI
o	Plan de Acción Actualización política pública para las Familias
o	Plan de Acción Actualización política pública  del fenómeno de habitabilidad en calle 
o	Plan de Acción Actualización política pública  para la Adultez
o	Plan de Acción Actualización política pública  de Envejecimiento y Vejez
o	Seguimiento segundo trimestre Plan de Acción política pública Transparencia, Integridad y no Tolerancia con la Corrupcion 
o	Seguimiento segundo trimestre Plan de Acción política pública Acciones afirmativas comunidad palenquera 
o	Seguimiento segundo trimestre Plan de Acción política pública Acciones afirmativas pueblo gitano
o	Seguimiento segundo trimestre Plan de Acción política pública Acciones afirmativas comunidad raizal
o	Seguimiento segundo trimestre Plan de Acción política pública Acciones afirmativas comunidades negras afrocolombianas
o	Seguimiento segundo trimestre Plan de Acción política pública Acciones afirmativas pueblos indígenas
o	Seguimiento segundo trimestre Plan de Acción política pública Acciones afirmativas pueblos indígenas
o	Seguimiento segundo trimestre Plan de Acción política pública para la Juventud 
o	Seguimiento segundo trimestre Plan de Acción política pública Actividades sexuales pagadas
o	Seguimiento segundo trimestre Plan de Acción política pública mujer y equidad de género
o	Seguimiento segundo trimestre Plan de Acción política pública servicio al ciudadano
</t>
  </si>
  <si>
    <t>Durante el periodo octubre a diciembre de 2021 se validaron los planes de acción de las siguientes políticas públicas en las que participa o lidera la Secretaría Distrital de Integración Social: 
o	Plan de Acción Actualización política pública para las Familias
o	Plan de Acción Actualización política pública  del fenómeno de habitabilidad en calle 
o	Plan de Acción Actualización política pública  para la Adultez
o	Plan de Acción Actualización política pública  de Envejecimiento y Vejez
o	Seguimiento tercer trimestre Plan de Acción política pública Acciones afirmativas comunidad palenquera 
o	Seguimiento tercer trimestre Plan de Acción política pública Acciones afirmativas pueblo gitano
o	Seguimiento tercer trimestre Plan de Acción política pública Acciones afirmativas comunidad raizal
o	Seguimiento tercer trimestre Plan de Acción política pública Acciones afirmativas comunidades negras afrocolombianas
o	Seguimiento tercer trimestre Plan de Acción política pública Acciones afirmativas pueblos indígenas
o	Seguimiento segundo trimestre Plan de Acción política pública para la Juventud 
o	Seguimiento tercer trimestre Plan de Acción política pública Actividades sexuales pagadas
o	Seguimiento tercer trimestre Plan de Acción política pública mujer y equidad de género
o	Seguimiento tercer trimestre Plan de Acción política pública servicio al ciudadano
- Seguimiento tercer trimestre Plan de Accion politica publica Seguridad Alimentaria y Nutricional
- Seguimiento cuarto trimestre politica pública Derechos Humanos
- Plan de accion politica publica para poblacion LGTBI
- Politica Publica politica publica gestion integral del hábitat</t>
  </si>
  <si>
    <t>Control interno
Seguimiento y evaluación del desempeño institucional</t>
  </si>
  <si>
    <t>Auditoría y Control</t>
  </si>
  <si>
    <t>1. Solicitar el reporte del avance de las acciones de mejora a los responsables de la Dirección y de las Subdirecciones
2. Revisar y consolidar la información
3. Presentar la información a la Dirección y a la Oficina de Control Interno</t>
  </si>
  <si>
    <t>Reportes de seguimiento de planes de mejoramiento a cargo de la Dirección de Análisisi y Diseño Estratégico, producto de auditorías internas y externa</t>
  </si>
  <si>
    <t>Cuatro (4) reportes de seguimiento de planes de mejoramiento a cargo de la Dirección,</t>
  </si>
  <si>
    <t>Reportes de seguimiento a planes de mejoramiento a cargo de la Dirección realizados.</t>
  </si>
  <si>
    <t>N° de reportes de planes de mejoramiento a cargo de la Dirección elaborados/N° de reportes de planes de mejoramiento a cargo de la Dirección programados</t>
  </si>
  <si>
    <t>Documento Excel con el reporte de seguimiento de las acciones de mejora a cargo de la Dirección</t>
  </si>
  <si>
    <t>Se presenta el reporte en excel  remitido por el Director de DADE el 25/feb/2021 al Jefe de la OCI y se adjunta correo remisorio.</t>
  </si>
  <si>
    <t>Se presenta reporte del Director de DADE del segundo trimestre de 2021, a través de correo electrómico, remitido el 30/jun/2021 al Jefe de la Oficina de control Interno, el cual contiene:
1. Reportes en excel del cumplimiento de las acciones de mejora internas y externas, y
2. Evidencias de cumplimiento dle reporte realizado.</t>
  </si>
  <si>
    <t>Se presenta el reporte realizado por el Director de DADE el 31/ago/2021 mediante correo electrónico junto con su excel de soporte y las respectivas evidencias de cumplimiento de las acciones internas y externas reportadas.</t>
  </si>
  <si>
    <t>Se presenta el reporte realizado por el Director de DADE del cuarto trimestre de 2021, a traves de correo electronico remitido  el 29/dic/2021, dirigido al Jefe de la Oficina de Control Interno, el cual contiene:
1. Reporte en excel del cumplimiento de las de mejora acciones internas y externas
2. Evidencias de cumplimiento del  reporte realizado.</t>
  </si>
  <si>
    <t>1. Elaborar acta de liquidación e informe final de contratos
2. Solicitar paz y salvos</t>
  </si>
  <si>
    <t>Radicación de solicitudes de liquidaciones de contratos de la Dirección de Análisis y Diseño Estratégico  y la Subdirección de Diseño, Evaluación y Sistematización anta la oficina correspondiente</t>
  </si>
  <si>
    <t>100% de solicitudes de liquidación de contratos de la DADE radicadas</t>
  </si>
  <si>
    <t xml:space="preserve">Solicitudes de liquidación de contratos radicadas </t>
  </si>
  <si>
    <t xml:space="preserve">(N° de solicitudes de liquidación de contratos radicadas/ N° de liquidaciones de contratos generadas durante al periodo)*100 </t>
  </si>
  <si>
    <t xml:space="preserve">Relación de solicitudes radicadas frente al total de solicitudes para ell periodo reportado </t>
  </si>
  <si>
    <t>Memorando de solicitud de radicaciones</t>
  </si>
  <si>
    <t>Esta Meta producto está programada para el tercer y cuarto trimestre 2021</t>
  </si>
  <si>
    <t xml:space="preserve">Se cargan los memorandos radicados ante el  equipo de liquidaciones de la entidad a corte 30 de septiembre de 2021. 
 Dirección de Análisis y Diseño Estratégico: 7.
Subdirección de Diseño, Evaluación y Sistematización: 6
</t>
  </si>
  <si>
    <t>Se cargan los memorandos radicados ante el  equipo de liquidaciones de la entidad a corte 31 de diciembre de 2021., correspondientes a la  Dirección de Análisis y Diseño Estratégico y a la subdirección de Diseño, Evaluación y Sistematización</t>
  </si>
  <si>
    <t>1. Elaborar los documentos precontractuales</t>
  </si>
  <si>
    <t>Radicacion de procesos de contratación de la Dirección de Análisis y Diseño Estratégico  y la subdireccion de Diseño Evaluación y Sistematización ante la oficina correspondiente</t>
  </si>
  <si>
    <t xml:space="preserve">100% de procesos de contratación de la DADE  radicados </t>
  </si>
  <si>
    <t>Solicitudes de procesos de contratación de la DADE radicados</t>
  </si>
  <si>
    <t xml:space="preserve">(N° de solicitudes de procesos de contratación de la DADE radicados/ N° de procesos de contratación de la DADE generados durante al periodo)*100 </t>
  </si>
  <si>
    <t xml:space="preserve">Relación de solicitudes de procesos de contratación  frente al total de procesos de contratación a elaborar para cada uno de los semestres reportados </t>
  </si>
  <si>
    <t>Memorandos de radicación ante la Subdirección de Contratación</t>
  </si>
  <si>
    <t xml:space="preserve">Se cargan los memorandos radicados ante Subdirección de Contratación de procesos precontractuales nuevos a corte 30 de septiembre de 2021. 
 Dirección de Análisis y Diseño Estratégico: 16
Subdirección de Diseño, Evaluación y Sistematización: 29.
</t>
  </si>
  <si>
    <t xml:space="preserve">Se cargan los memorandos radicados ante Subdirección de Contratación de procesos precontractuales nuevos a corte 31 de diciembre de 2021, correspondientes a la  Dirección de Análisis y Diseño Estratégico y a la Subdirección de Diseño, Evaluación y Sistematización
</t>
  </si>
  <si>
    <t>Planeación Estratégica
Gestión Financiera</t>
  </si>
  <si>
    <t>1. Revisar los informes de ejecución de la Herramienta SEVEN
2. Comparar los informes de la Herramienta SEVEN con BOGDATA</t>
  </si>
  <si>
    <t>Seguimiento a la ejecución presupuestal de la Dirección de Análisis y Diseño Estratégico.</t>
  </si>
  <si>
    <t>Realizar seguimiento a  12 ejecuciones presupuestales de la DADE</t>
  </si>
  <si>
    <t>Seguimientos presupuestales a la ejecución de DADE</t>
  </si>
  <si>
    <t>(N° de seguimientos a la ejecución presupuestal de DADE elaborados/N° de seguimientos a la ejecución presupuestal de DADE programados)*100</t>
  </si>
  <si>
    <t>El cálculo del indicador se realiza de acuerdo con el N° de seguimientos elaborados de acuerdo con la programación</t>
  </si>
  <si>
    <t>Formatos SPI del proyecto de inversión de la Dirección
Memorandos de reporte del SPI</t>
  </si>
  <si>
    <t>Se presentan los tres memorandos y formatos del proyecto de inversión de la Dirección desarrollados durante el primer trimestre de 2021.</t>
  </si>
  <si>
    <t>Se presentan los tres memorandos y formatos del proyecto de inversión de la Dirección desarrollados durante el segundo trimestre de 2021.  Adicionalmente, como valor agregado se realizó una presentación en power point que contiene el detalle de los CDP y el registro presupuestal y de los cupos sin CDP y sin regristro del proyecto de inversión de la Dirección de Análisis y Seguimiento Estratégico,  con corte a junio 30 de 2021, la cual se anexa dentro de las evidencias.</t>
  </si>
  <si>
    <t xml:space="preserve">Se presentan los tres memorandos y formatos del proyecto de inversión de la Dirección desarrollados durante el tercer trimestre de 2021.  </t>
  </si>
  <si>
    <t xml:space="preserve">Se presentan los tres memorandos y formatos del proyecto de inversión de la Dirección desarrollados durante el cuarto trimestre de 2021.  </t>
  </si>
  <si>
    <t>35.Garantizar la eficiencia y la eficacia  ambiental, logística, operativa y de gestión documental de la entidad, para la  oportuna prestación de los servicios  sociales incluyendo componentes que demanden la reformulación de los programas.</t>
  </si>
  <si>
    <t>Gestión del conocimiento y la innovación</t>
  </si>
  <si>
    <t>Gestión del conocimiento</t>
  </si>
  <si>
    <t>1. Procesar y analizar datos
2. Construcción de propuestas de investigaciones entre otros</t>
  </si>
  <si>
    <t>Documentos y archivos de procesamiento y análisis de datos e información de acuerdo con la concertación con las dependencias</t>
  </si>
  <si>
    <t>100% de documentos y archivos de procesamiento y análisis de datos e información concertados con las dependencias</t>
  </si>
  <si>
    <t>Documentos y archivos de procesamiento y análisis de datos e información  elaborados</t>
  </si>
  <si>
    <t>(N° de documentos y archivos de procesamiento y análisis de datos elaborados/ N° de solicitudes concertadas para el periodo)*100</t>
  </si>
  <si>
    <t>El porcentaje de avance se da de acuerdo con los documentos elaborados frente a los solicitudes concertadas para el periodo</t>
  </si>
  <si>
    <t>Documentos y archivos con datos e información</t>
  </si>
  <si>
    <t>Se adjuntan los documentos y archivos de análisis y procesamiento de datos e información realizados por el equipo de investigaciones de la Dirección de Análisis y Diseño Estratégico durante la vigencia 2021, relacionados con temas estrategicos y misionales</t>
  </si>
  <si>
    <t>Se adjuntan como evidencia los documentos y archivos de análisis y procedamiento de datos e información realizados por el equipo de investigaciones en el tercer trimestre del año en curso.</t>
  </si>
  <si>
    <t xml:space="preserve">Durante el último trimestre del año se llevó a cabo el operativo de campo del estudio comparativo del servicio de apoyos económicos para las personas mayores de la ciudad. A partir de este ejercicio, se construyó el informe preliminar del estudio que se adjunta como soporte. 
Por otra parte, se elaboró la caracterización de los participantes de la Estrategia Reto para la población joven de la ciudad.
También, se construyó el documento de caracterización de la población en pobreza extrema que están en las localidades de Teusaquillo y Chapinero, con base en la información recolectada a través de la Tropa Social. </t>
  </si>
  <si>
    <t>1. Realizar mesas de trabajo con las dependencias
2. Recolectar información
3. Elaborar el plan</t>
  </si>
  <si>
    <t>Plan de implementación de gestión del conocimiento</t>
  </si>
  <si>
    <t>Un plan de implementación de gestión del conocimiento</t>
  </si>
  <si>
    <t>Plan de gestión del conocimiento elaborado</t>
  </si>
  <si>
    <t>N° de planes de gestión del conocimiento</t>
  </si>
  <si>
    <t>El cálculo es acorde al plan elaborado</t>
  </si>
  <si>
    <t xml:space="preserve">Se realizaron reuniones con los referentes de las áreas de Talento Humano y el área de Investigaciones- DADE para la formulación de tres de las actividades del Plan de Implementación. Las cuatro restantes se definieron a través de recolección de información y análisis de necesidades en el tema de innovación y alianzas estratégicas. Las siete actividades formuladas están en marcadas en  las cuatro tareas establecidas dentro del Plan de Implementación de Gestión del Conocimiento.
Las evidencias que se anexan son el Documento Plan de Implementación de Gestión  del Conocimiento, las Actas de reunión Talento Humano y Area de Investigaciones-DADE. Matriz de Seguimiento Plan de Implementación Gestión del Conocimiento, Correo Aprobación Director DADE
</t>
  </si>
  <si>
    <t>Política de control interno</t>
  </si>
  <si>
    <t>Auditoría y control</t>
  </si>
  <si>
    <t>Plan Anual de Auditoría</t>
  </si>
  <si>
    <t>Elaborar y presentar propuesta del Plan Anual de Auditoría para la vigencia 2021 al Comité Institucional de Coordinación del Sistema de Control Interno para su aprobación y publicación en pagina web.
Ejecutar y hacer seguimiento al Plan Anual de Auditoría</t>
  </si>
  <si>
    <t>Plan Anual de Auditoría aprobado y ejecutado.</t>
  </si>
  <si>
    <t xml:space="preserve">Ejecución del 100% de las actividades del Plan Anual de Auditoría.
</t>
  </si>
  <si>
    <t xml:space="preserve">Porcentaje de cumplimiento del Plan Anual de Auditoría.
</t>
  </si>
  <si>
    <t>(N° de actividades ejecutadas/ N° de actividades programadas para la vigencia)*100</t>
  </si>
  <si>
    <t>El reporte corresponderá a la ejecución de las actividades ejecutadas, respecto a las actividades programadas para cada trimestre. Cabe resaltar que, la programación trimestral será constante, en razón a que el cumplimiento trimestral dará respuesta al total de programación. de cada periodo</t>
  </si>
  <si>
    <t xml:space="preserve">Registro de ejecución del total de las actividades programadas para el trimestre con soportes.
</t>
  </si>
  <si>
    <t>Oficina de Control Interno</t>
  </si>
  <si>
    <t>Se realizaron 171 actividades establecidas en el Plan Anual de Auditoría, cumpliendo al 100% lo programado para el trimestre. 
De acuerdo con los roles de la Oficina de Control Interno las actividades ejecutadas fueron las siguientes: 
*Liderazgo Estratégico: 36 actividades 
*Enfoque hacia la prevención: 29 actividades 
*Evaluación de la gestión del Riesgo: 8 actividades 
*Evaluación y Seguimiento: 71 actividades 
*Relación con entes externos de control: 27 actividades.</t>
  </si>
  <si>
    <t>Se realizaron 197 actividades establecidas en el Plan Anual de Auditoría, cumpliendo al 100% lo programado para el trimestre. 
De acuerdo con los roles de la Oficina de Control Interno las actividades ejecutadas fueron las siguientes: 
*Liderazgo Estratégico: 44 actividades 
*Enfoque hacia la prevención: 55 actividades 
*Evaluación de la gestión del Riesgo: 3 actividades 
*Evaluación y Seguimiento: 69 actividades 
*Relación con entes externos de control: 26 actividades.</t>
  </si>
  <si>
    <t>Se realizaron 271 actividades establecidas en el Plan Anual de Auditoría, cumpliendo al 100% lo programado para el trimestre. 
De acuerdo con los roles de la Oficina de Control Interno las actividades ejecutadas fueron las siguientes: 
*Liderazgo Estratégico: 33 actividades 
*Enfoque hacia la prevención: 82 actividades 
*Evaluación de la gestión del Riesgo: 9 actividades 
*Evaluación y Seguimiento: 120 actividades 
*Relación con entes externos de control: 27 actividades.</t>
  </si>
  <si>
    <t>Se realizaron 207 actividades establecidas en el Plan Anual de Auditoría, cumpliendo al 100% lo programado para el trimestre. 
De acuerdo con los roles de la Oficina de Control Interno las actividades ejecutadas fueron las siguientes: 
*Liderazgo Estratégico: 27 actividades 
*Enfoque hacia la prevención: 66 actividades 
*Evaluación de la gestión del Riesgo: 3 actividades 
*Evaluación y Seguimiento: 81 actividades 
*Relación con entes externos de control: 30 actividades</t>
  </si>
  <si>
    <t xml:space="preserve">Todas las Metas </t>
  </si>
  <si>
    <t>Todas las Estrategias</t>
  </si>
  <si>
    <t xml:space="preserve">Todas las metas aprobadas para la vigencia </t>
  </si>
  <si>
    <t xml:space="preserve">Todas las Políticas Públicas </t>
  </si>
  <si>
    <t>Liderar  y orientar la  gestión de la Secretaría de Integración Social y el Sector de Integración social.</t>
  </si>
  <si>
    <t>Acompañamiento y seguimiento al cumplimiento de los objetivos estratégicos institucionales y Sectoriales de las  SDIS  y el Sector de Integración social .</t>
  </si>
  <si>
    <t xml:space="preserve">Acompañar y hacer seguimiento al cumplimiento de  Objetivos Estratégicos Institucionales de la SDIS y del Sector Social. </t>
  </si>
  <si>
    <t>Porcentaje  del seguimiento y acompañamiento a los Objetivos Estratégicos Institucionales de la SDIS y del Sector Social.</t>
  </si>
  <si>
    <t xml:space="preserve">(N. de Objetivos  Objetivos Estratégicos Institucionales de la SDIS y del Sector Social Acompañados y con seguimiento    /  N. objetivos estratégicos institucionales  y del Sector Social) * 100 </t>
  </si>
  <si>
    <t xml:space="preserve"> Revisión  del avance,seguimiento y acompañamiento a los Objetivos Estratégicos Institucionales de la SDIS y del Sector Social.</t>
  </si>
  <si>
    <t>Informe del Seguimiento y acompañamiento a las metas, estrategias, programas y proyectos que permitan el cumplimiento de los objetivos estratégicos institucionales  y sectoriales .</t>
  </si>
  <si>
    <t>Informe del Seguimiento y acompañamiento a las metas, estrategias, programas y proyectos que permitan el cumplimiento de los objetivos estratégicos institucionales  y sectoriales.</t>
  </si>
  <si>
    <t>Despacho</t>
  </si>
  <si>
    <t>"Desde el despacho se realizo el seguimiento y acompañamiento a las metas, estrategias, programas y proyectos que han aportado a  el cumplimiento de los objetivos  estratégicos institucionales  y sectoriales, aunque por a travesar el tercer pico de la Pandemia y la alta ocupación de UCI en la ciudad de Bogotá no se pudieron realizar visitas a las unidades operativas ni los diálogos territoriales ; sin embargo  se iniciaron los diálogos por servicio y la socialización de la Resolusión 509.
Por medio de los medios digitales como los  Facebook live,han sido herramientas  han permitido el acercamiento a los ciudadanos. "</t>
  </si>
  <si>
    <t xml:space="preserve">Desde el despacho por medio de las diferentes estrategias se ha dado acompañamiento y seguimiento a los objetivos estratégicos institucionales y sectoriales; la secretaría reconoce la importancia de la focalización de los servicios sociales y cómo puede ser construida a partir de bases de datos, mapas de pobreza, polígonos de monitoreo y alertas de la Defensoría del Pueblo, que indican la calidad de vida de los hogares.
Lo anterior se logra realizar con la Tropa Social, en la que mujeres y hombres del Distrito, de Integración Social, de las Alcaldías locales, se van a focalizar a los lugares de extrema pobreza, para poder evidenciar en qué condiciones está la comunidad, generar alertas para el Distrito, y brindar una respuesta transectorial a esta situación de pobreza y de vulnerabilidad en Bogotá.
Con las diferentes estrategias se han venido transformando los servicios sociales, más allá de las paredes y del cemento y se ha brindado atención en los territorios, a domicilio, en su casa, para las familias, logrando reducir costos administrativos y así ampliar la cobertura de los mismos. 
Integración Social pasó de tener 117.515 a 156.727
</t>
  </si>
  <si>
    <t>No Aplica</t>
  </si>
  <si>
    <t>01012 Otros Distritos</t>
  </si>
  <si>
    <t>7733 - Fortalecimiento institucional para una gestión pública efectiva y transparente en la ciudad de Bogotá</t>
  </si>
  <si>
    <t>Aumentar el 43% la inspección y vigilancia en los servicios y programas prestados por la Secretaria Distrital de Integración Social que cuentan con estándares de calidad.</t>
  </si>
  <si>
    <t>1. Realizar mesas de trabajo para identificar los elementos o actividades a actualizar.
2. Proyectar el documento borrador de caracterización del proceso.
3. Realizar el trámite correspondiente ante la DADE para su revisión metodológica y posterior oficialización.</t>
  </si>
  <si>
    <t>Caracterización de Proceso de Inspección, Vigilancia y Control actualizado</t>
  </si>
  <si>
    <t>Una (1) caracterización del Proceso de Inspección, Vigilancia y Control actualizada</t>
  </si>
  <si>
    <t xml:space="preserve">Caracterización del Proceso de Inspección, Vigilancia y Control actualizado </t>
  </si>
  <si>
    <t>Nro. de caracterizaciones actualizadas y oficializadas</t>
  </si>
  <si>
    <t>El seguimiento para cada periodo corresponderá al cumplimiento de las evidencias programadas.
Las evidencias programadas son:
1. Actas de reunión.
2. Borrador caracterización proceso IVC.
3. Documento actualizado y oficializado.</t>
  </si>
  <si>
    <t xml:space="preserve">Actas de reuniones, borrador caracterización de proceso actualizado </t>
  </si>
  <si>
    <t>Caracterización proceso actualizada y oficializada</t>
  </si>
  <si>
    <t>Subsecretaría</t>
  </si>
  <si>
    <t>Durante el primer trimestre el equipo de Inspección y Vigilancia realizó reuniones y se trabajó en la actualización y ajuste de la caracterización del proceso IVC, elaborando una versión preliminar. Se anexa como evidencia actas de reunión internas y borrador de la caracterización del proceso IVC.</t>
  </si>
  <si>
    <t>Durante el segundo trimestre el equipo de Inspección y Vigilancia realizó reuniones de actualización de los estándares de calidad de los servicios sociales de SDIS con las distintas areas técnicas encargadas; se trabajó en la actualización y ajustes solicitados por DADE y referente de Gestión de la caracterización del proceso IVC, se ajustaron los documentos conforme a las observaciones y se envió nuevamente a revisión DADE. Se anexa como evidencia actas de reuniones de participación para la actualziación de estándares de calidad y borrador final de la caracterización del proceso IVC.</t>
  </si>
  <si>
    <t>Meta cumplida en el II Trimestre</t>
  </si>
  <si>
    <t xml:space="preserve">37. Aumentar en un 43% la inspección y  vigilancia en los servicios y programas  prestados por la Secretaría Distrital de Integración Social que cuentan con estándares de calidad.
</t>
  </si>
  <si>
    <t>Transparencia, acceso a la información pública y lucha contra la corrupción</t>
  </si>
  <si>
    <t>NA</t>
  </si>
  <si>
    <t>Implementar el 100% de las acciones del plan de acción de la Política Pública de Transparencia de la Secretaría Distrital de Integración Social</t>
  </si>
  <si>
    <t>Plan Anticorrupción y de Atención al Ciudadano</t>
  </si>
  <si>
    <t>1. Recolección de la información.
2. Análisis y consolidación de la información.
3. Informar al Comité Institucional de Gestión de Desempeño, Secretaría Técnica o el que haga sus veces el estado de cumplimiento de la Ley 1712 de 2014 asociada a Transparencia y Acceso a la Información</t>
  </si>
  <si>
    <t>Reportes ejecutivos y/o presentaciones acerca de seguimiento a requisitos  Ley de Transparencia</t>
  </si>
  <si>
    <t>Tres (3) informes entregados al Comité Institucional de Gestión de Desempeño y/o Secretaría Técnica</t>
  </si>
  <si>
    <t>Reportes cumplimiento requisitos Ley 1712 de 2014</t>
  </si>
  <si>
    <t>N° de reportes realizados/ N° total de reportes programados*100</t>
  </si>
  <si>
    <t>Se tomará los reportes entregados y se comparará con los reportes programados</t>
  </si>
  <si>
    <t>1 reporte ejecutivo y/o presentación frente a la Ley 1712 de 2014
corte enero - abril</t>
  </si>
  <si>
    <t>1 reporte ejecutivo y/o presentación frente a la Ley 1712 de 2014 corte mayo - agosto</t>
  </si>
  <si>
    <t>1 reporte ejecutivo y/o presentación frente a la Ley 1712 de 2014 corte septiembre - diciembre</t>
  </si>
  <si>
    <t xml:space="preserve">Subsecretaría </t>
  </si>
  <si>
    <t>Durante el periodo comprendido de enero a abril se realizaron varias actividades en el marco de la Ley 1712 de 2014, dentro de las cueles está la recolección de información a través de una matriz, reuniones virtuales, análisis de la información y elaboración de informe que da cuenta de estas actividades para ser presentado en el Comité de Gestión y Desempeño. Anexo: Informe estado de cumplimiento de la ley 1712 de 2014 asociada a transparencia y acceso a la información, con corte al 30 de abril de 2021.</t>
  </si>
  <si>
    <t>Para el periodo comprendido de julio a septiembre se llevaron a cabo  actividades  tales como: Socializaciòn de la Ley 1712 de 2014 a servidores y colaboradores de la entidad. Reuniones virtuales con los gestores de transparencia con el fin de realizar seguimiento a la implementaciòn de la Resoluciòn 1519 de 2020 de Mintic,  proyecciòn resoluciòn que derogaria la Resoluciòn interna 2533 de 2018 y elaboraciòn , entrega y presentaciòn ante el Comite de Gestion y Desempeño del  informe del estado de cumplimiento de la Ley 1712 de 2014 con corte al mes de agosto de 2021</t>
  </si>
  <si>
    <t xml:space="preserve">Durante el cuarto trimestre de la vigencia 2021,  se realizaron las siguientes acciones: En el mes de diciembre se elaboró y socializó ante el Comite de Gestión y Desempeño el tercer (3) informe de seguimiento de la Ley 1712 de 2014. Se realizaron ajustes a la circular a través de la cual establece la metodología estandarizada y competencias al interior de la Secretaría Distrital de Integración Social, con el fin de dar cumplimiento a los lineamientos para la divulgación de la información establecidos en la Ley 1712 de 2014 y de la resolución MinTic 1519 de 2020, la cual esta en firmas del Sr. Secretario de la entidad. 
Por otra parte  a servidores y colaboradores del IDIPRON se les socializó la Ley 1712 de 2014 y se continuaron las reuniones con los gestores de transparencia de la SDIS. </t>
  </si>
  <si>
    <t xml:space="preserve">38.Aumentar 5 puntos en la calificación del  índice distrital de servicio a la ciudadanía,  de la Secretaría Distrital de Integración
Social
</t>
  </si>
  <si>
    <t>Política Pública Distrital de Servicio a la Ciudadanía</t>
  </si>
  <si>
    <t>Atención a la Ciudadanía</t>
  </si>
  <si>
    <t>Gestionar el 100% de las peticiones ciudadanas allegadas a través de los canales de interacción dispuestos por la SDIS</t>
  </si>
  <si>
    <t>1. Recolección de información por  componente.
2. Consolidación de la información cualitativamente  y cuantitativamente.
3. Revisión por parte del líder de equipo.
4. Publicación del informe en la pagina WEB (enlace atención a la ciudadanía)</t>
  </si>
  <si>
    <t>Informes de gestión SIAC publicado en la página WEB de la SDIS</t>
  </si>
  <si>
    <t>Trece (3) informes publicados de la gestión del SIAC publicado en la página WEB de la SDIS</t>
  </si>
  <si>
    <t>Porcentaje de avance de los informes de gestión SIAC</t>
  </si>
  <si>
    <t>(N° de informes realizados / N° total de informes programados)*100</t>
  </si>
  <si>
    <t>Se tomará los informes gestionados y publicados y se compara con los reportes programados.</t>
  </si>
  <si>
    <t>1 informe de gestión SIAC</t>
  </si>
  <si>
    <t xml:space="preserve">Para el período reportado, el SIAC elaboró el informe de gestión trimestral (corte del 16 de diciembre a 31 de 2020 a 31 de marzo del 2021), este se encuentra publicado en la página web de la entidad. Se adjunta vínculo de acceso al informe en mención. 
https://www.integracionsocial.gov.co/index.php/nuestra-gestion
El informe de gestión del SIAC correspondiente al segundo trimestre del año en curso se encuentra en elaboración. </t>
  </si>
  <si>
    <t xml:space="preserve">Para el período reportado,   el SIAC elaboró el informe de gestión trimestral (corte, 1 de abril a junio 30 de  2021), este se encuentra publicado en la página web de la entidad. Se adjunta vínculo de acceso al informe en mención.
https://www.integracionsocial.gov.co/index.php/nuestra-gestion
El informe de gestión del SIAC correspondiente al tercer trimestre del año en curso se encuentra en elaboración. </t>
  </si>
  <si>
    <t xml:space="preserve">Para el período reportado, el SIAC elaboró el informe de gestión trimestral (corte, 1 de julio a septiembre 30 de 2021), este se encuentra publicado en la página web de la entidad. 
Se adjunta vínculo de acceso al informe en mención.
https://www.integracionsocial.gov.co/index.php/atencion-ciudadana/nuestra-gestion
El informe de gestión del SIAC correspondiente al cuarto trimestre del año en curso se encuentra en elaboración, según lo programado. </t>
  </si>
  <si>
    <t>38.Aumentar 5 puntos en la calificación del  índice distrital de servicio a la ciudadanía,  de la Secretaría Distrital de Integración</t>
  </si>
  <si>
    <t xml:space="preserve">Recibir y dar tramite a las solicitudes de información de víctimas del conflicto armado y responder de manera oportuna las alertas Tempranas de la Defensoría del Pueblo. </t>
  </si>
  <si>
    <t>Reporte de tramites realizados  a solicitudes de información de víctimas del conflicto armado y Alertas Tempranas de la Defensoría del Pueblo</t>
  </si>
  <si>
    <t>Cuatro (4) reportes de las solicitudes de información de víctimas del conflicto armado y Alertas Tempranas de la Defensoría del Pueblo</t>
  </si>
  <si>
    <t xml:space="preserve">Reporte de las solicitudes de información de victimas de conflicto armado y alertas tempranas de la Defensoría del pueblo. Recibidas y tramitadas </t>
  </si>
  <si>
    <t>(Nº de respuestas a solicitudes de información de víctimas del conflicto armado y alertas tempranas de la Defensoría del Pueblo realizadas / Nº de respuestas a solicitudes de información de víctimas del conflicto armado y alertas tempranas de la Defensoría del Pueblo programadas)*100</t>
  </si>
  <si>
    <t>Se dará respuesta a las solicitudes realizadas por las victimas del conflicto armado y las alertas tempranas de la defensoría del pueblo a la Sdis por los diferentes medios de acceso a la ciudadanía y las entidades</t>
  </si>
  <si>
    <t>Reporte respuestas emitidas por la entidad a solicitudes realizadas por victimas del conflicto armado y alertas de la defensoría del pueblo durante el primer trimestre</t>
  </si>
  <si>
    <t>Reporte respuestas emitidas por la entidad a solicitudes realizadas por victimas del conflicto armado y alertas de la defensoría del pueblo durante el segundo trimestre</t>
  </si>
  <si>
    <t>Reporte respuestas emitidas por la entidad a solicitudes realizadas por victimas del conflicto armado y alertas de la defensoría del pueblo durante el tercer trimestre</t>
  </si>
  <si>
    <t>Reporte respuestas emitidas por la entidad a solicitudes realizadas por victimas del conflicto armado y alertas de la defensoría del pueblo durante el cuarto trimestre</t>
  </si>
  <si>
    <t>Una (1) respuesta petición de la Personera Delegada para la Protección de Víctimas del Conflicto Armado Interno (E); cuatro (4) respuestas a peticiones del Juzgado Civil del Circuito Especializado en Restitución de Tierras del Distrito Judicial de Cundinamarca; dos (2) respuestas a Proposiciones) del Concejo de Bogotá D.C. (tema víctimas del conflicto armado) Anexo: Reporte respuestas emitidas (avance cualitativo) y los soportes correspondientes a cada respuesta.</t>
  </si>
  <si>
    <t xml:space="preserve">Durante el periodo de abril a junio se dio respuesta a la Personería para la protección de las victimas sobre la alerta 086, también se dio respuesta a la alerta temprana 046 de la Defensoría del Pueblo, igualmente que la Preposición del Concejo de Bogotá No. 239. </t>
  </si>
  <si>
    <t>Durante el periodo de julio, agosto y septiembre se envió a la Direccion de Derechos Humanos de la Secretaria de Gobierno los avances de las alertas tempranas de la Defensoría del Pueblo 046/2019 y  010/ de 2021 de las Direcciones Poblacional y de la Dirección Terrirtorial junto con las acciones del IDIPRON.  Se siguen realizando acciones sobre los Requerimientos de los Juzgados de Restitución de Tierres del Circuito Primero de Bucaramanga.</t>
  </si>
  <si>
    <t>Para el periodo comprendidio entre octubre, noviembre y diciembre de 2021 se recibieron dos solicitudes sobre los avances bimensuales de las acciones adelantadas por la entidad sobre las alertas tempranas No. 010 de 2021y la 046 de 2019, se enviaron las respuestas de las dos solicitudes.
Estas acciones las realizan las direcciones misioneles de Poblacional, Territorial y de Nutricion y Abstecimiento.
Como evidencia se adjunta el reporte de las solicitudes de información de víctimas de conflicto armado y alertas tempranas de la Defensoría del Pueblo.</t>
  </si>
  <si>
    <t>Recibir y dar tramite a las solicitudes de las entidades de asistencia pública, entidades con fines de interés social y de utilidad pública y fundaciones, sin ánimo de lucro de derecho público o privado que soliciten la certificación para acceder al beneficio tributario en el impuesto predial unificado, en el marco del acuerdo 196 y su decreto reglamentario 063 de 2006.
- Cotejar información de las entidades solicitantes  con bases SISBEN y Estratificación
- Programar y realizar la visita de verificación y Aplicación del instrumento único de verificación a las entidades solicitantes.
- Realizar el informe de cumplimiento de requisitos y emitir la respuesta a  las entidades solicitantes.
- Reportar a la Secretaría Distrital de Hacienda las entidades que cumplan los  requisitos conforme lo establecido.</t>
  </si>
  <si>
    <t>Instrumentos Únicos de  Verificación  acuerdo 196 aplicado a las entidades solicitantes.
Informe de resultados de las visitas realizadas a las entidades solicitantes
Certificaciones emitidas 
Reporte de documentos a la Secretaría Distrital de Hacienda de las entidades que cumplieron requisitos</t>
  </si>
  <si>
    <t xml:space="preserve">Porcentaje de avance de reporte emitido al realizar  el  Registro en la pagina Web de la Secretaría Distrital de Hacienda. </t>
  </si>
  <si>
    <t>Porcentaje de avance del reporte  de verificación de solicitudes cumplimiento acuerdo 196</t>
  </si>
  <si>
    <t>(Nº de solicitudes tramitadas / Nº de solicitudes recibidas)*100</t>
  </si>
  <si>
    <t>Se dará tramite a las solicitudes de las entidades de asistencia pública, entidades con fines de interés social y de utilidad pública y fundaciones, sin ánimo de lucro de derecho público o privado que soliciten la certificación para acceder al beneficio tributario en el impuesto predial unificado, en el marco del acuerdo 196 y su decreto reglamentario 063 de 2006.</t>
  </si>
  <si>
    <t xml:space="preserve">Informe que de cuenta de las acciones realizadas para dar tramite a las solicitudes allegadas </t>
  </si>
  <si>
    <t xml:space="preserve">Reporte emitido al realizar  el  Registro en la pagina Web de la Secretaría Distrital de Hacienda. </t>
  </si>
  <si>
    <t>Para el segundo trimestre no llegaron solicitudes para dar tramite del Acuerdo 196</t>
  </si>
  <si>
    <t>Durante el tercer trimestre se recibieron 10 solictudes de Instituciones para acceder al beneficio tributario, de lo cual el Equipo de Inspección y Vigilancia ha revisado el cumplimiento de requisitosde las 10  instituciones y se requieron para subasanacion de documentaciòn y cotejo de informaciòn con DADE. Se adjunta informe de las acciones realizadas</t>
  </si>
  <si>
    <t>Durante el cuarto trimestre se recibieron solictudes de 12 Instituciones para acceder al beneficio tributario y las 12 fuerin tramitadas. El equipo de Inspección y Vigilancia revisó el cumplimiento de requisitos, realizó las visitas de verificación, se expidieron las certificaciones de las diferentes sedes de las instituciones y se registró la información en la SHD de las instituciones que cumplieron con los requisitos para acceder al beneficio tributario.
Como evidencia se adjuntan las 12 certificaciones emitidas.</t>
  </si>
  <si>
    <t>Mejora Normativa</t>
  </si>
  <si>
    <t>Proceso Gestión Jurídica</t>
  </si>
  <si>
    <t xml:space="preserve">1. Contestar acciones de tutela en las cuales la SDIS sea accionada o vinculada 
</t>
  </si>
  <si>
    <t xml:space="preserve"> Expedientes de acciones tutela  contestadas,  vigiladas  y coordinadas con las dependencias de la SDIS </t>
  </si>
  <si>
    <t>Avance en la contestación de las tutelas en las cuales la Oficina Asesora Jurídica sea accionada o vinculada</t>
  </si>
  <si>
    <t>Porcentaje de avance de tutelas contestadas</t>
  </si>
  <si>
    <t>(No de tutelas contestadas/ No de tutelas recibidas en las cuales la Oficina Asesora Jurídica sea accionada o vinculada)*100</t>
  </si>
  <si>
    <t>Contestación de las tutelas (expedientes)</t>
  </si>
  <si>
    <t>Oficina Asesora Jurídica</t>
  </si>
  <si>
    <t>Durante el período evaluado se puede constatar que de las 382 contestaciones de las tutelas que se generaron por parte del procedimiento, se mantuvo como tendencia la respuesta a tutelas interpuestas en contra de las comisarías de familia, seguida por los derechos de petición y las solicitudes de acceso a los servicios ofrecidos por la Entidad, durante el periodo también se tuvo como elemento importante la contestación a las tutelas interpuestas por los empleados de provisionalidad, que se vieron afectados por el concurso de la Comisión Nacional del Servicio Civil.</t>
  </si>
  <si>
    <t>Durante el segundo semestre de 2021, se contestaron 399 expedientes de acciones de tutela recibidas en la Oficina Asesora Jurídica. En este periodo se reafirma lo informado en el primer semestre, al indicar que el mayor porcentaje de acciones de tutelas interpuestas es en contra de las Comisarías de Familia,  donde son vinculadas y accionadas; seguido por los derechos de petición, donde se solicita el ingreso a los múltiples servicios ofrecidos; terminando por la vinculación realizada por los Despachos Judiciales, cuando los accionantes indican cualquier tipo de vulnerabilidad o protección especial.</t>
  </si>
  <si>
    <t xml:space="preserve">1.Realizar la respuesta a las denuncias a través de oficios  
</t>
  </si>
  <si>
    <t>Oficios que informan a la autoridad competente  situaciones de inobservancia y vulneración de  derechos de los participantes de los servicios sociales de la  SDIS en el marco del procedimiento del deber de denuncia</t>
  </si>
  <si>
    <t>Avance en las respuesta a las denuncias  recibidas en la Oficina Asesora Jurídica</t>
  </si>
  <si>
    <t xml:space="preserve">Porcentaje de avance en las respuestas con oficios de Seguimientos </t>
  </si>
  <si>
    <t>(No de seguimientos a través de oficios de respuesta / No de denuncias recibidas en la Oficina Asesora Jurídica)*100</t>
  </si>
  <si>
    <t xml:space="preserve">Respuesta a las denuncias </t>
  </si>
  <si>
    <t xml:space="preserve">Respuesta a las denuncias y/o quejas </t>
  </si>
  <si>
    <t>Durante el periodo evaluado se respondieron 122 denuncias. Si bien la población beneficiaria de los servicios de la entidad es muy amplia y diversa, la mayoría de actuaciones se encuentran relacionadas con la población de infancia, particularmente en los servicios de Jardines Infantiles, Centros Amar y Centros Crecer.  
Con ocasión de la nueva realidad generada por la pandemia de la COVID-19 y en especial por las restricciones a la movilidad, los servicios han sido prestados principalmente de forma virtual, en donde las colaboradoras realizan el acompañamiento por estos medios (llamadas telefónicas y vía Whatsapp). Una de las consecuencias de las medidas adoptadas por el Gobierno para controlar la velocidad de contagio del virus, se dispararon los casos de violencia intrafamiliar y de negligencia en el cuidado de los menores.</t>
  </si>
  <si>
    <t xml:space="preserve">
Para el periodo objeto de reporte fueron respondidas 103 denuncias, de las cuales la mayoría corresponde a situaciones relacionadas con niños, niñas y adolescentes, si se tiene en cuenta que las mismas se decantan en servicios de Jardines Infantiles, Centros Crecer y Centros Amar.
Valga la pena anotar que la pandemia aceleró el uso de canales digitales por parte de entidades públicas y privadas. En ese contexto quienes recepcionan las quejas y prestan el correspondiente acompañamiento, deben atender dichas situaciones con la celeridad y brevedad que caracteriza a estos medios, donde el ciudadano busca que la comunicación sea clara y directa y que “a un click” pueda informarse y resolver su necesidades.
En complemento, los medios digitales permiten la atención en primer contacto y la solución de las solicitudes de los ciudadanos. Es por ello que el éxito de la digitalización de este tipo de trámites consiste en que los operadores empoderen al usuario con información clara sobre cómo ejercer sus derechos, así como de las herramientas que brinda la Administración, en aras de garantizar el restablecimiento de los mismos,
Finalmente, es preciso indicar que los medios digitales facilitan la realización del seguimiento de los casos, lo cual se constituye en un insumo fundamental que le permite a esta Entidad tener en consideración la realidad de los ciudadanos para poder trabajar en la satisfacción de sus necesidades y la garantía de sus derechos, situación que a la postre redunda en beneficio de aquellos.</t>
  </si>
  <si>
    <t>1. Elaborar la ficha de conciliación extrajudicial para ser presentada ante el Comité de Conciliación de la SDIS, la cual debe contener la recomendación de conciliar o no conciliar el asunto, dirigida a los miembros del Comité de Conciliación.</t>
  </si>
  <si>
    <t>Ficha de conciliación extrajudicial</t>
  </si>
  <si>
    <t>Avance de la elaboración de Fichas de concilacion extrajudiciales</t>
  </si>
  <si>
    <t>Porcentaje de avance en las fichas de conciliación extrajudicial</t>
  </si>
  <si>
    <t>(No de fichas de conciliación elaboradas / No de fichas de conciliación presentadas ante el Comité de Conciliación de la SDIS)*100</t>
  </si>
  <si>
    <t>Elaboración de fichas de conciliación extrajudicial</t>
  </si>
  <si>
    <t>Durante el período evaluado se elaboraron 14 fichas de conciliación extrajudicial. Se realizaron un total de 14 comités de conciliación, 12 ordinarios 2 extraordinarios, siendo el tema principal los estudios de las 14 fichas referentes a contrato de realidad, sin embargo, para las conciliaciones extrajudiciales se resaltan solicitudes de conciliación por pago de horas extra, y las reparaciones directas seguidas de temas como controversias contractuales.</t>
  </si>
  <si>
    <t>Durante el período evaluado se elaboraron 12 fichas de conciliación extrajudicial. Se realizaron un total de 14 comités de conciliación, 12 ordinarios 2 extraordinarios, siendo el tema principal los estudios de las 12 fichas referentes a contrato de realidad, sin embargo, para las conciliaciones extrajudiciales se resaltan solicitudes de conciliación por pago de horas extra y las reparaciones directas seguidas de temas como controversias contractuales.</t>
  </si>
  <si>
    <t>VERSIÓN PLAN</t>
  </si>
  <si>
    <t>FECHA</t>
  </si>
  <si>
    <t>CONTROL DE CAMBIOS</t>
  </si>
  <si>
    <t>Aprobado por</t>
  </si>
  <si>
    <t>Versión 1</t>
  </si>
  <si>
    <t>28 enero de 2021</t>
  </si>
  <si>
    <t>Versión a aprobada en Comité Institucional de Gestión y Desempeño</t>
  </si>
  <si>
    <t xml:space="preserve">Comité Institucional de Gestión y Desempeño </t>
  </si>
  <si>
    <t>Versión 2</t>
  </si>
  <si>
    <t>25 de marzo de 2021</t>
  </si>
  <si>
    <t>Se realizó el ajuste a los Productos 136, 150.
Se reasignaron productos al objetivo estratégico institucional No. 2</t>
  </si>
  <si>
    <t>Versión 3</t>
  </si>
  <si>
    <t>16 de abril de 2021</t>
  </si>
  <si>
    <t>Se realizó el ajuste a los productos 68,105,106,107 y 111
Se ajustó la numeración de los objetivos estratégicos institucionales 5 y 6</t>
  </si>
  <si>
    <t>PROCESO SISTEMA DE GESTIÓN
FORMATO FORMULACIÓN Y SEGUIMIENTO A INDICADORES DE GESTIÓN</t>
  </si>
  <si>
    <t>Código: FOR-SG-010</t>
  </si>
  <si>
    <t>Fecha: Memo  I2021033080 - 02/11/2021</t>
  </si>
  <si>
    <t>Página: 1 de 1</t>
  </si>
  <si>
    <t>PERIODO DEL SEGUIMIENTO:</t>
  </si>
  <si>
    <t>De</t>
  </si>
  <si>
    <t>Enero</t>
  </si>
  <si>
    <t>A</t>
  </si>
  <si>
    <t>Diciembre</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</si>
  <si>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</si>
  <si>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</si>
  <si>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</si>
  <si>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</si>
  <si>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</si>
  <si>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</si>
  <si>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</si>
  <si>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</si>
  <si>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</si>
  <si>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</si>
  <si>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</si>
  <si>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</si>
  <si>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Junio</t>
  </si>
  <si>
    <t>Julio</t>
  </si>
  <si>
    <t>Agosto</t>
  </si>
  <si>
    <t>Septiembre</t>
  </si>
  <si>
    <t>Octubre</t>
  </si>
  <si>
    <t>Noviembre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</si>
  <si>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</si>
  <si>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</si>
  <si>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</si>
  <si>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</si>
  <si>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</si>
  <si>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</si>
  <si>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</si>
  <si>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</si>
  <si>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</si>
  <si>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</si>
  <si>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</si>
  <si>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</si>
  <si>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</si>
  <si>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</si>
  <si>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</si>
  <si>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</si>
  <si>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</si>
  <si>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</si>
  <si>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</si>
  <si>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</si>
  <si>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</si>
  <si>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</si>
  <si>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</si>
  <si>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</si>
  <si>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</si>
  <si>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</si>
  <si>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Atención a la ciudadanía</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</si>
  <si>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</si>
  <si>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ATC-001</t>
  </si>
  <si>
    <t>Circular No. 013 del 28/04//2021</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</si>
  <si>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</si>
  <si>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</si>
  <si>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</si>
  <si>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</si>
  <si>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</si>
  <si>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</si>
  <si>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</si>
  <si>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</si>
  <si>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</si>
  <si>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Trimestral</t>
  </si>
  <si>
    <t>Para el período reportado (enero), se continúa recibiendo un alto volumen de peticiones ciudadanas a través del canal virtual. Para lo cual, desde el SIAC, se cuenta con un equipo de trabajo organizado (para atender la contingencia -emergencia sanitaria por COVID 19) a fin de que se realice la gestión de las peticiones con oportunidad. 
Por otra parte, desde el SIAC, se vienen implementando jornadas de socialización del procedimiento trámite de requerimientos ciudadanos dirigidas a servidores, servidoras y contratistas de la entidad, a fin de fortalecer la calidad de las respuestas emitidas a la ciudadanía. 
 De igual manera, se continúa enviando alertas semanales a través de correos electrónicos, como acción preventiva para la entrega oportuna de las respuestas.
Se continúa en contacto permanente con designados (as), a través del grupo de WhatsApp, para brindar soporte en tiempo real sobre las dudas respecto al trámite de las peticiones y operación de la plataforma Bogotá te escucha.</t>
  </si>
  <si>
    <t>10/03/2021:
Sin observaciones.</t>
  </si>
  <si>
    <t>Para el período reportado (febrero), se continúa recibiendo un alto volumen de peticiones ciudadanas a través del canal virtual. Para lo cual, desde el SIAC, se cuenta con un equipo de trabajo organizado (para atender la contingencia -emergencia sanitaria por COVID 19) a fin de que se realice la gestión de las peticiones con oportunidad. Sin embargo, la entidad se encuentra en proceso de contratación del talento humano (prestación de servicios), lo que ha retrasado el cargue oportuno de las peticiones en la plataforma Bogotá te escucha. 
Por otra parte, desde el SIAC, se vienen implementando jornadas de socialización del procedimiento trámite de requerimientos ciudadanos dirigidas a servidores, servidoras y contratistas de la entidad, a fin de fortalecer la calidad de las respuestas emitidas a la ciudadanía. 
 De igual manera, se continúa enviando alertas semanales a través de correos electrónicos, como acción preventiva para la entrega oportuna de las respuestas.
Se continúa en contacto permanente con designados (as), a través del grupo de WhatsApp, para brindar soporte en tiempo real sobre las dudas respecto al trámite de las peticiones y operación de la plataforma Bogotá te escucha.</t>
  </si>
  <si>
    <t>Durante el primer trimestre de 2021, la entrega de respuestas a las peticiones ciudadanas alcanzó un 92,57%; se tramitó un total de trece mil setecientas cuarenta y seis (13746) peticiones, de las cuales se respondieron dentro de los términos legales (oportunamente), doce mil setecientas veinticinco (12725).
El 100% de la meta no se alcanzó por:       
•	Cargue extemporáneo en el SDQS de respuestas a peticiones ciudadanas, aun cuando la entrega se realizó en los términos de ley, por lo cual el SIAC creó el “Instrumento de verificación a respuestas a peticiones entregadas oportunas, pero cargadas extemporáneamente en Bogotá te escucha”, a fin de que las dependencias indiquen la fecha real en la que se dio la respuesta a la ciudadanía. 
•	El alto volumen de peticiones allegadas a la SDIS, a través del canal virtual-medio correo electrónico y Contáctenos, como consecuencia de la emergencia sanitaria por COVID 19 declarada en el país, retrasó los tiempos de cargue de las peticiones ciudadanas en la plataforma Bogotá te escucha. 
•	Ausencia o rotación de designados para la operación de la plataforma Bogotá te escucha, en algunas dependencias, lo que dificulta el flujo de información.
Se continúa trabajando con equipos de contingencia, tanto en el SIAC como en las Subdirecciones Locales y Técnicas con el fin de garantizar la oportunidad en las respuestas emitidas a la ciudadanía. 
El equipo del SIAC, realiza seguimiento permanente a la entrega oportuna de las respuestas a las peticiones ciudadanas, a través de alertas tempranas (correos electrónicos) emitidas semanalmente a las dependencias parametrizadas, con requerimientos próximos a vencer. 
De igual manera, se realiza soporte constante (a través de WhatsApp) a los designados para la operación de Bogotá te escucha, sobre el trámite de peticiones ciudadanas en la entidad, y el uso eficiente de la plataforma. Realizando acompañamiento a través de reuniones virtuales con las dependencias que han sido reiterativas en la falta de oportunidad en las mismas y adelantando procesos de inducción y reinducción a los servidores, servidoras y contratistas.</t>
  </si>
  <si>
    <t>12/04/2021:
Cuantitativamente indican que son 12725 pero en el cualitativo indican que son 12718. Ajustar.
Revisar redacción de lo señalado en color azul.
Evidencias ok.
13/04/2021:
Sin observaciones.</t>
  </si>
  <si>
    <t xml:space="preserve">Durante el mes de abril del 2021, la entidad continúa recibiendo un alto volumen de peticiones ciudadanas a través del canal virtual. Por lo cual, el equipo de contingencia organizado por el SIAC apoya el cargue de peticiones a la plataforma Bogotá te escucha, y la asignación, clasificación o traslado a las dependencias de la SDIS o entidades del orden nacional y distrital competentes de brindar respuesta.
Por otra parte, desde la Subsecretaría se elaboró la CIRCULAR INTERNA No. 001 de 28 de abril de 2021 con Rad: I2021013151, y asunto Términos de Ley para entrega de respuestas con oportunidad a peticiones ciudadanas, a partir de la cual se recuerda a jefes de dependencia la importancia de dar cumplimiento oportuno a la entrega de respuestas en los términos establecidos en la ley, a fin de fortalecer la confianza y credibilidad de la ciudadanía en la administración distrital. </t>
  </si>
  <si>
    <t>11/05/2021:
No se generan observaciones o recomendaciones respecto al análisis   presentado en el seguimiento al indicador de gestión.</t>
  </si>
  <si>
    <t>Para el período reportado (mayo 2021), se continúa recibiendo un alto volumen de peticiones ciudadanas a través del canal virtual. Para lo cual, desde el SIAC, se cuenta con un equipo de trabajo organizado (para atender la contingencia -emergencia sanitaria por COVID 19) a fin de que se realice la gestión de las peticiones con oportunidad. 
El SIAC, adelantó jornadas de socialización de los canales de interacción dispuestos por la SDIS con la ciudadanía y del procedimiento trámite de requerimientos ciudadanos dirigidas a servidores, servidoras y contratistas de la entidad, con el  fin de fortalecer la comunicación y la calidad de las respuestas emitidas a la ciudadanía. 
De igual manera, se continúa enviando alertas semanales a través de correos electrónicos, como acción preventiva para la entrega oportuna de las respuestas.
Se participó en reuniones de articulación en referencia de rutas de información con las dependencias de Subdirección para la Gestión Integral Local, la Subdirección Integración Caracterización e identificación y Proyecto 7730, a quienes se les dio a conocer el comportamiento de las peticiones ciudadanas en cada una de sus dependencias, con el fin de garantizar la calidad y oportunidad en las respuestas emitidas a la ciudadanía. 
Se mantiene contacto permanente con el equipo de contingencia del SIAC, para la gestión de requerimientos ciudadanos y con los designados (as) responsables de la operación del sistema-Bogotá te escucha- a través del grupo de WhatsApp, para brindar soporte en tiempo real sobre las dudas respecto al trámite de las peticiones y operación de la plataforma Bogotá te escucha.</t>
  </si>
  <si>
    <t>11/06/2021:
No se generan observaciones o recomendaciones respecto al análisis presentado en el seguimiento al indicador de gestión.</t>
  </si>
  <si>
    <t>Durante el segundo trimestre de 2021, la entrega de respuestas a las peticiones ciudadanas alcanzó un 94%. La entidad emitió respuesta a un total de once mil seiscientas dos (11.602) peticiones de las cuales, se respondieron dentro de los términos legales (oportunamente), diez mil novecientas treinta y uno (10931). 
El 100% de la meta no se alcanzó por:       
• Cargue extemporáneo de respuestas a peticiones ciudadanas, en la plataforma Bogotá te escucha, aun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 El alto volumen de peticiones allegadas a la SDIS, a través del canal virtual-medio correo electrónico y Contáctenos, como consecuencia de la emergencia sanitaria por COVID 19 declarada en el país, retrasó los tiempos para la emisión de respuestas a las peticiones ciudadanas. 
• Ausencia o rotación de designados para la operación tanto de la plataforma Bogotá te escucha, como de talento humano de los equipos de trabajo de algunas dependencias, lo que dificulta la oportunidad en la entrega de respuestas a la ciudadanía. 
Se continúa trabajando con equipos de contingencia, tanto en el SIAC como en las Subdirecciones Locales y Técnicas con el fin de garantizar la oportunidad en las respuestas emitidas a la ciudadanía. 
El equipo del SIAC, además realiza seguimiento permanente a la entrega oportuna de las respuestas a las peticiones ciudadanas, a través del envío semanal de alertas tempranas (correos electrónicos) a las dependencias parametrizadas, con requerimientos próximos a vencer. 
De igual manera, se realiza soporte constante (a través de WhatsApp) a los designados para la operación de Bogotá te escucha, sobre el trámite de peticiones ciudadanas en la entidad, y el uso eficiente de la plataforma. De igual forma se realiza acompañamiento en mesas de trabajo con las dependencias que han sido reiterativas en la falta de oportunidad en la emisión de respuestas y adelantando procesos de inducción y reinducción, que se requieran (a los servidores, servidoras y contratistas de la entidad).</t>
  </si>
  <si>
    <t>12/07/2021:
No se generan observaciones o recomendaciones respecto al análisis, sin embargo en cuanto a las evidencias, no se adjuntan al correo, ni se ven cargadas en la carpeta respectiva, por favor revisar y cargar.
14/07/2021:
No se generan observaciones o recomendaciones respecto al análisis y evidencias presentados en el seguimiento al indicador de gestión.</t>
  </si>
  <si>
    <t xml:space="preserve">Para el período reportado (julio 2021), se continúa recibiendo un alto volumen de peticiones ciudadanas a través del canal virtual, con la activación de la atención presencial en el horario habitual, sin embargo, se continúa dando cumplimiento a la revisión, clasificación, asignación o traslado de las peticiones allegadas a la entidad a las dependencias competentes. 
El equipo SIAC continúa enviando alertas semanales a las dependencias con peticiones próximas a vencer a través de correos electrónicos, como acción preventiva, para la entrega oportuna de las respuestas a la ciudadanía. 
Se mantiene contacto permanente con el equipo de contingencia del SIAC para la gestión de requerimientos ciudadanos y con los designados (as) responsables de la operación de Bogotá te escucha- a través del grupo de WhatsApp, para brindar soporte en tiempo real sobre las dudas respecto al trámite de las peticiones y operación del sistema. 
Por otra parte, se articuló con la Veeduría Distrital la implementación de dos talleres de lenguaje claro dirigido al equipo SIAC y al apoyo jurídico de las subdirecciones locales, los cuales se llevarán a cabo en agosto de la actual vigencia. 
</t>
  </si>
  <si>
    <r>
      <t xml:space="preserve">12/08/2021:
</t>
    </r>
    <r>
      <rPr>
        <sz val="9"/>
        <rFont val="Arial"/>
        <family val="2"/>
      </rPr>
      <t>Respecto al primer párrafo, cual es el objetivo de mencionar "no se cuenta con el mismo número de personas del equipo SIAC para el apoyo en la gestión de las peticiones ciudadanas cargadas en Bogotá te escucha", esto ha afectado el cumplimiento del indicador?, ajustar redacción.
13/08/2021:
No se generan observaciones o recomendaciones respecto al análisis presentado en el seguimiento al indicador de gestión.</t>
    </r>
  </si>
  <si>
    <r>
      <t xml:space="preserve">
Para el período reportado (agosto 2021),  de acuerdo con la revisión, clasificación, asignación o traslado a las dependencias de la SDIS o entidades públicas o privadas competentes, se da cumplimiento al trámite de las peticiones ciudadanas allegadas a la entidad y cargadas en el Sistema Distrital para la Gestión de Peticiones Ciudadanas -Bogotá te escucha.</t>
    </r>
    <r>
      <rPr>
        <sz val="9"/>
        <color rgb="FFFF0000"/>
        <rFont val="Arial"/>
        <family val="2"/>
      </rPr>
      <t xml:space="preserve">
</t>
    </r>
    <r>
      <rPr>
        <sz val="9"/>
        <color theme="1"/>
        <rFont val="Arial"/>
        <family val="2"/>
      </rPr>
      <t xml:space="preserve">
El equipo SIAC continúa enviando alertas semanales a las dependencias con peticiones próximas a vencer a través de correos electrónicos, como acción preventiva, para la entrega oportuna de las respuestas a la ciudadanía. 
Adicionalmente, se establece contacto permanente con el equipo de contingencia del SIAC para la gestión de requerimientos ciudadanos y con los (as) designados (as) responsables de la operación de Bogotá te escucha, a través del grupo de WhatsApp, para brindar soporte en tiempo real sobre las dudas respecto al trámite de las peticiones y operación del sistema. 
Así mismo, a fin de brindar herramientas que contribuyan a la emisión de respuestas a peticiones ciudadanas con criterios de calidad (oportunidad, claridad, calidez y coherencia), se implementaron dos talleres de lenguaje claro dirigidos al equipo SIAC y al apoyo jurídico de las subdirecciones locales. 
Además, de remitir a través de correo interno masivo / mailling, las piezas comunicativas “tips del lenguaje claro” al talento humano de la entidad. </t>
    </r>
  </si>
  <si>
    <t>13/09/2021:
Ajustar redacción de acuerdo a lo solicitado.
14/09/2021:
No se generan observaciones o recomendaciones respecto al análisis presentado en el seguimiento al indicador de gestión.</t>
  </si>
  <si>
    <t>Durante el tercer trimestre de 2021, la entrega de respuestas a las peticiones ciudadanas alcanzó un 96% de oportunidad. La entidad emitió respuesta a un total de nueve mil seiscientas cinco (9.605) peticiones, de las cuales se respondieron dentro de los términos legales (oportunamente) nueve mil doscientas dieciséis (9216).
El 100% de la meta no se alcanzó por: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 Rotación de designados para la operación de la plataforma Bogotá te escucha y la vinculación de nuevo talento humano en los equipos de trabajo de algunas dependencias, demoró la oportunidad en la entrega de respuestas a la ciudadanía.
• Dependencias con peticiones sin respuesta correspondientes a trimestres anteriores.
Se precisa que el equipo SIAC, realiza seguimiento permanente a la entrega oportuna de las respuestas a las peticiones ciudadanas, a través del envío semanal de alertas tempranas (correos electrónicos) a las dependencias parametrizadas, con requerimientos próximos a vencer. De igual manera, se realiza soporte constante (a través de WhatsApp) a los designados para la operación de Bogotá te escucha, sobre el trámite de peticiones ciudadanas en la entidad, y el uso eficiente de la plataforma.
Así mismo, a fin de brindar herramientas que contribuyan a la emisión de respuestas a peticiones ciudadanas con criterios de calidad (oportunidad, claridad, calidez y coherencia), se implementaron tres talleres de lenguaje claro dirigidos al equipo SIAC, al apoyo jurídico de las subdirecciones locales y a los referentes de los servicios sociales de la subdirección Local Chapinero.</t>
  </si>
  <si>
    <t>11/10/2021: No se posible revisar las evidencias porque no se encuentran en la carpeta destinada para tal fin.
14/10/2021: No se generan observaciones o recomendaciones respecto al análisis y evidencias presentados en el seguimiento al indicador de gestión.</t>
  </si>
  <si>
    <t xml:space="preserve">Durante el período reportado (octubre 2021), se implementaron mesas de trabajo entre el SIAC y las dependencias con mayor incumplimiento en la emisión de respuestas a peticiones ciudadanas, a fin de establecer acciones de mejora, además de socializar las repercusiones para la entidad en caso de ser recurrentes con el incumplimiento del criterio de oportunidad.
Lo anterior, a partir del seguimiento realizado a la gestión (criterio de oportunidad y manejo de la plataforma Bogotá te escucha) en mesa de trabajo con la Dirección Distrital de Servicio al Ciudadano de la Secretaría General; jornada en la cual se comunica a la SDIS la necesidad de continuar avanzando en el cumplimiento de la oportunidad en la emisión de respuestas, toda vez que, la entidad pasó de tener ciento cuarenta y cuatro (144) peticiones sin respuesta, a cuarenta y tres (43), (corte 30 de septiembre). 
El equipo SIAC continúa enviando alertas semanales a las dependencias con peticiones próximas a vencer a través de correos electrónicos, como acción preventiva, para la entrega oportuna de las respuestas a la ciudadanía. 
Adicionalmente, se establece contacto permanente con el equipo de contingencia del SIAC para la gestión de requerimientos ciudadanos y con los (as) designados (as) responsables de la operación de Bogotá te escucha, a través del grupo de WhatsApp, para brindar soporte en tiempo real sobre las dudas respecto al trámite de las peticiones y operación del sistema. </t>
  </si>
  <si>
    <t>16/11/2021: No se generan observaciones o recomendaciones respecto al análisis presentado en el seguimiento al indicador de gestión.</t>
  </si>
  <si>
    <t>Durante el período reportado (noviembre 2021), el equipo SIAC continúa enviando alertas semanales a las dependencias con peticiones próximas a vencer a través de correos electrónicos, como acción preventiva, para la entrega oportuna de las respuestas a la ciudadanía.
Adicionalmente, se establece contacto permanente con el equipo de contingencia del SIAC para la gestión de requerimientos ciudadanos y con los (as) designados (as) responsables de la operación de Bogotá te escucha, a través del grupo de WhatsApp, para brindar soporte en tiempo real sobre las dudas respecto al trámite de las peticiones y operación del sistema.
Por otra parte, se realizó reunión entre el SIAC y el proyecto 7771 "Fortalecimiento de las oportunidades de inclusión de las personas con discapacidad", a fin de hacer seguimiento a la oportunidad de la entrega de las respuestas a la ciudadanía, además de socializar las repercusiones para la entidad en caso de ser recurrentes en el incumplimiento de este criterio.</t>
  </si>
  <si>
    <t>14/12/2021: No se generan observaciones o recomendaciones respecto al análisis presentado en el seguimiento al indicador de gestión. De recuerda que para el próximo reporte se debe realizar el análisis anual, donde se debe además indicar que decisión van a tomar respecto al indicador.</t>
  </si>
  <si>
    <r>
      <t>Durante el  período reportado (1 de octubre a diciembre 31 de 2021), la oportunidad en la entrega de respuestas a las peticiones ciudadanas alcanzó un 98%, es decir, nueve mil doscientos cuarenta (9.240) peticiones ciudadanas gestionadas, nueve mil ochenta y siete (9.087) se respondieron dentro de los términos legales.  
El 100% de la m</t>
    </r>
    <r>
      <rPr>
        <sz val="9"/>
        <rFont val="Arial"/>
        <family val="2"/>
      </rPr>
      <t>eta no se alcanzó debido a lo siguiente</t>
    </r>
    <r>
      <rPr>
        <sz val="9"/>
        <color theme="1"/>
        <rFont val="Arial"/>
        <family val="2"/>
      </rPr>
      <t xml:space="preserve">:  
● Se continúa recibiendo un número considerable alto de peticiones ciudadanas a través del canal virtual (medio correo electrónico y </t>
    </r>
    <r>
      <rPr>
        <sz val="9"/>
        <rFont val="Arial"/>
        <family val="2"/>
      </rPr>
      <t>contáctenos), de competencia y no competencia de la SDIS (estas peticiones no se tienen en cuenta. Solamente las solucionadas por respuesta definitiva).</t>
    </r>
    <r>
      <rPr>
        <sz val="9"/>
        <color theme="1"/>
        <rFont val="Arial"/>
        <family val="2"/>
      </rPr>
      <t xml:space="preserve">
● Cambios en el talento humano responsable de la emisión de respuestas a peticiones ciudadanas en los diferentes proyectos y servicios.
● Insuficiencia de recurso humano para el trámite de las peticiones ciudadanas en las dependencias de alta demanda, lo cual dificultó tanto el cargue de las peticiones como de las respuestas a las mismas. 
● Represamiento de peticiones recibidas en trimestres anteriores, y respondidas en el período reportado, lo que influyó en la oportunidad del trámite por parte de las dependencias competentes.
</t>
    </r>
  </si>
  <si>
    <t>11/01/2022: Ajustar redacción solicitada, en el análisis mensual, revisar evidencia envida porque no se encuentran las cifras reportadas.
13/01/2022: No se generan observaciones o recomendaciones respecto al análisis presentado en el seguimiento al indicador de gestión.</t>
  </si>
  <si>
    <r>
      <t xml:space="preserve">Para la vigencia 2021, la oportunidad en la entrega de respuestas a las peticiones ciudadanas alcanzó un 95%.  
En la entidad, se tramitaron cuarenta y cuatro mil ciento noventa y tres (44.193) peticiones ciudadanas, de las cuales se respondieron dentro de términos legales (oportunamente) cuarenta y un  mil novecientos cincuenta y nueve (41.959). 
Las razones por las cuales no se alcanzó el 100% en la oportunidad en la entrega de respuestas, se relacionan a continuación:
● Se continúa recibiendo un número considerable de peticiones ciudadanas a través del canal virtual (medio correo electrónico y Contáctenos), de competencia y no competencia de la SDIS  (estas peticiones no se tienen en cuenta. Solamente las solucionadas por respuesta definitiva).
● Cambios en el talento humano responsable de la emisión de respuestas a peticiones ciudadanas en los diferentes proyectos y servicios.
● Insuficiencia de recurso humano para el trámite de las peticiones ciudadanas en las dependencias de alta demanda, lo cual dificultó tanto el cargue de las peticiones como de las respuestas a las mismas. 
● Represamiento de peticiones recibidas en trimestres anteriores, y respondidas en el período reportado, lo que influyó en la oportunidad del trámite por parte de las dependencias competentes.
Las acciones de seguimiento, realizadas por SIAC incidieron positivamente para que se mantuviera un nivel de oportunidad mayor al 90% a saber: 
● Emisión de alertas tempranas a cada dependencia (vía correo electrónico y contacto telefónico) con peticiones próximas a vencer.
● Soporte técnico permanente a designados para la operación de </t>
    </r>
    <r>
      <rPr>
        <i/>
        <sz val="9"/>
        <rFont val="Arial"/>
        <family val="2"/>
      </rPr>
      <t>Bogotá te escucha</t>
    </r>
    <r>
      <rPr>
        <sz val="9"/>
        <rFont val="Arial"/>
        <family val="2"/>
      </rPr>
      <t xml:space="preserve"> (trámite de peticiones). 
● Procesos de inducción a servidores, servidoras y contratistas y acompañamiento en mesas de trabajo aportando en la identificación de las dificultades para la emisión oportuna de las respuestas a la ciudadanía. 
● Talleres de lenguaje claro dirigidos a servidores, servidoras y contratistas de la entidad. 
● Mensajes masivos al talento humano de la entidad (vía mailing) para promover el uso de lenguaje claro y criterios de calidad en la comunicación con la ciudadanía.
● Socialización en la SDIS de Circular Interna 001 del 28 de abril del 2021, con asunto “Términos de ley para entrega de respuestas con oportunidad a peticiones ciudadanas. 
A efectos del indicador, se prevé realizar actualización</t>
    </r>
    <r>
      <rPr>
        <b/>
        <sz val="9"/>
        <rFont val="Arial"/>
        <family val="2"/>
      </rPr>
      <t xml:space="preserve"> </t>
    </r>
    <r>
      <rPr>
        <sz val="9"/>
        <rFont val="Arial"/>
        <family val="2"/>
      </rPr>
      <t>(revisión de la formula del indicador), en cuanto se realizará mesa de trabajo con el equipo técnico, con el fin que este refleje datos para la toma de decisiones y cumplimento de los objetivos propuestos.</t>
    </r>
  </si>
  <si>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</si>
  <si>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</si>
  <si>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</si>
  <si>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</si>
  <si>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</si>
  <si>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</si>
  <si>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</si>
  <si>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1. Identificar el No. de requerimientos con respuesta definitiva durante el periodo (tamaño de la población) de la Base de datos entregada por la Secretaría General del SDQS.
2. Ingresar al aplicativo Epi-info el No. de requerimientos con respuesta definitiva para obtener el tamaño de la muestra a evaluar, la cual será el denominador del indicador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entregada por la Secretaría General del SDQS.
5. Evaluar a través del cuestionario del aplicativo Epi-info, el atributo de coherencia de los requerimientos seleccionados. El dato arrojado para el atributo de coherencia será el numerador del indicador.  
Nota: para el cálculo del indicador de la vigencia, tanto el numerador como el denominador corresponderán a la suma de todos los periodos. 
*</t>
  </si>
  <si>
    <t>Reporte Epi-info</t>
  </si>
  <si>
    <t>En el mes de enero de 2021, el equipo del Servicio Integral de Atención a la Ciudadanía, nivel central, realizó seguimiento a la calidad (criterio de coherencia) de la respuesta de las peticiones ciudadanas tramitadas en la SDIS. Este análisis se llevó a cabo a partir de la muestra generada en el aplicativo de Epiinfo encontrando que la totalidad de las respuestas cumplió con este criterio.</t>
  </si>
  <si>
    <t>En el mes de febrero de 2021, el equipo del Servicio Integral de Atención a la Ciudadanía, nivel central, realizó seguimiento a la calidad (criterio de coherencia) de la respuesta de las peticiones ciudadanas tramitadas en la SDIS. Este análisis se llevó a cabo a partir de la muestra generada en el aplicativo de Epiinfo encontrando que la totalidad de las respuestas cumplió con este criterio.</t>
  </si>
  <si>
    <t>Entre el 1 de enero y el 31 de marzo de 2021, la entidad tramitó un total de trece mil setecientas cuarenta y seis (13746) peticiones de las cuales se tomó una muestra aleatoria de cincuenta y un  (51) peticiones (a través del aplicativo Epi-info) para el análisis del criterio de coherencia en la respuesta. Las cincuenta y un (51) respuestas se tomaron aleatoriamente del total de peticiones que se analizaron previamente (200) durante el trimestre.
Como resultado se evidenció que de las cincuenta y un (51) respuestas analizadas, cincuenta (50) cumplen con el criterio de coherencia. No fue posible verificar el cumplimiento del criterio en una respuesta, porque no fue cargada en la plataforma Bogotá te escucha. 
Por lo anterior, mediante memorando interno se informa a las áreas responsables para la definición de acciones de mejora y la garantía del cumplimiento total de la meta.
Adicionalmente, se brinda soporte permanente a los/as designados/as para la operación Sistema Distrital para la Gestión de Peticiones Ciudadanas (a través de WhatsApp) sobre los criterios de calidad de las respuestas que se entregan a la ciudadanía.</t>
  </si>
  <si>
    <t>12/04/2021:
Sin observaciones.</t>
  </si>
  <si>
    <t xml:space="preserve">Durante el período reportado (abril), el equipo del Servicio Integral de Atención a la Ciudadanía -SIAC-, nivel central, realizó seguimiento a la calidad (criterio de coherencia) de la respuesta a las peticiones ciudadanas tramitadas en la SDIS. Este análisis se llevó a cabo a partir de la muestra generada en el aplicativo Epiinfo encontrando que la totalidad de las respuestas analizadas cumplen con este criterio; sin embargo, algunas de ellas no cumplen con el criterio de claridad y calidez. Motivo por el cual, desde el SIAC, se ha venido estableciendo comunicación con las dependencias parametrizadas que presentan incumplimiento, a través de mesas de trabajo y memorandos, en los cuales se brindan recomendaciones para la mejora en las respuestas emitidas a las peticiones ciudadanas.
Adicionalmente, se solicitó a la Oficina Asesora de Comunicaciones la aprobación del diseño y posterior publicación de piezas comunicativas que brindan pautas para la comunicación en lenguaje claro (incluye criterios de calidad de la respuesta) entre servidores, servidoras y ciudadanía. </t>
  </si>
  <si>
    <t>Durante el período reportado (mayo), el equipo del Servicio Integral de Atención a la Ciudadanía -SIAC- nivel central, realizó seguimiento a la calidad (criterio de coherencia) de la respuesta a las peticiones ciudadanas tramitadas en la SDIS. Este análisis se llevó a cabo a partir de la muestra generada en el aplicativo Epi-info encontrando que algunas respuestas analizadas no cumplen con el criterio. Por lo anterior, el SIAC ha continuado estableciendo comunicación con las dependencias parametrizadas que presentan incumplimiento, a través de mesas de trabajo y memorandos, con respecto a las comunicaciones escritas se realizó un modelo en el cual, se brindan pautas a tener en cuenta para mejorar en las respuestas emitidas a las peticiones ciudadanas..</t>
  </si>
  <si>
    <t xml:space="preserve">Entre el 1 de abril y el 30 de junio de 2021, la entidad dio respuesta a once mil seiscientas dos (11.602) peticiones. De las cuales mensualmente se extrajo una muestra aleatoria (a través del aplicativo Epi-info) para analizar el cumplimiento de criterios de calidad (coherencia, claridad y calidez), en el trimestre se analizaron ciento noventa y siete respuestas (197). 
Para el período reportado se presenta una muestra aleatoria de cincuenta (50) respuestas para el análisis del criterio de coherencia. Las cincuenta (50) respuestas se tomaron aleatoriamente del total de peticiones que se analizaron previamente durante el trimestre (197).
Como resultado se evidenció que de las cincuenta (50) respuestas analizadas, la totalidad cumple con el criterio de coherencia; sin embargo, dos (2) respuestas no cumplen con el criterio de claridad y diez (10) no cumplen el criterio de calidez. 
Por lo anterior, mediante memorando interno se informa a las áreas responsables sobre los hallazgos encontrados en el análisis realizado aportando alternativas de mejora (tips de lenguaje claro, claves para la redacción, entre otros) para cumplir con los criterios de calidad. 
Adicionalmente, se brinda soporte permanente a los/as designados/as para la operación Sistema Distrital para la Gestión de Peticiones Ciudadanas (a través de WhatsApp) sobre el trámite de requerimientos ciudadanos, entre ellos, los criterios de calidad de las respuestas. </t>
  </si>
  <si>
    <t>12/07/2021:
No se generan observaciones o recomendaciones respecto al análisis y evidencias presentados, sin embargo se sugiere que para el próximo reporte cuantitativo se tenga en cuenta quizás una muestra con nivel de confiabilidad mayor del 90%, puede ser un 95% o 97%.
14/07/2021:
No se generan observaciones o recomendaciones respecto al análisis y evidencias presentados en el seguimiento al indicador de gestión.</t>
  </si>
  <si>
    <r>
      <t xml:space="preserve">Durante el período reportado (julio 2021), el equipo del Servicio Integral de Atención a la Ciudadanía -SIAC-, nivel central, realizó seguimiento a la calidad de la respuesta (criterio de coherencia) a las peticiones ciudadanas tramitadas en la SDIS.  Encontrando que las respuestas evaluadas cumplieron con este criterio; sin embargo, no fue posible </t>
    </r>
    <r>
      <rPr>
        <sz val="9"/>
        <rFont val="Arial"/>
        <family val="2"/>
      </rPr>
      <t>realizar el</t>
    </r>
    <r>
      <rPr>
        <sz val="9"/>
        <color theme="1"/>
        <rFont val="Arial"/>
        <family val="2"/>
      </rPr>
      <t xml:space="preserve"> análisis a dos peticiones, dado que, las respuestas no se cargaron en el sistema, aunque se indicó que habían sido entregadas con oportunidad al peticionario.
Se aclara, que se envía un correo a los designados para la operación de la plataforma Bogotá te escucha de la entidad,  recordando el uso eficiente del sistema (cargue de la respuesta en el sistema), aún cuando, se entregue con oportunidad la respuesta al peticionario. 
Se precisa que este análisis se llevó a cabo a partir de una muestra aleatoria (generada en el aplicativo Epi-info), de las peticiones con respuesta definitiva emitidas en este período.</t>
    </r>
  </si>
  <si>
    <t>12/08/2021:
Que acción se tomó respecto a las dos peticiones que no fueron cargadas en el sistema? Especificar esto dentro del análisis.
13/08/2021:
No se generan observaciones o recomendaciones respecto al análisis presentado en el seguimiento al indicador de gestión.</t>
  </si>
  <si>
    <t xml:space="preserve">Durante el período reportado (agosto 2021), el equipo del Servicio Integral de Atención a la Ciudadanía -SIAC-, nivel central, realizó seguimiento a la calidad de la respuesta (criterio de coherencia) a las peticiones ciudadanas tramitadas en la SDIS.  Encontrando que el total de las respuestas evaluadas cumplieron con este criterio. 
Se precisa que este análisis se llevó a cabo a partir de una muestra aleatoria (generada en el aplicativo Epi-info), de las peticiones con respuesta definitiva emitidas en este período.
A fin de brindar herramientas que contribuyan a la emisión de respuestas a peticiones ciudadanas con criterios de calidad (oportunidad, claridad, calidez y coherencia), se implementaron dos talleres de lenguaje claro dirigidos al equipo SIAC y al apoyo jurídico de las subdirecciones locales.  Así mismo, se han enviado memorandos en los cuales se establecen pautas para tener en cuenta en la elaboración de las respuestas a las dependencias con incumplimiento en alguno de los criterios de calidad. Además de remitir a través de correo interno masivo / mailling, las piezas comunicativas “tips del lenguaje claro” al talento humano de la entidad. </t>
  </si>
  <si>
    <t>13/09/2021:
No se generan observaciones o recomendaciones respecto al análisis presentado en el seguimiento al indicador de gestión.</t>
  </si>
  <si>
    <t>Entre el 1 de julio y el 30 de septiembre de 2021, la entidad emitió respuesta a nueve mil seiscientas cinco (9605) peticiones; para el período reportado se analizó el criterio de coherencia a ciento noventa y seis (196) respuestas  a peticiones ciudadanas, obteniendo los siguientes resultados:
Ciento ochenta y tres (183) cumplen con el criterio de coherencia, una (1) corresponde a un reconocimiento positivo, no se cuenta como respuesta, por lo tanto, no se analiza el criterio de coherencia, once (11) corresponden a peticiones trasladadas por no competencia de la SDIS y tramitadas por las entidades responsables de emitir respuesta, una (1) petición sin respuesta por uso inadecuado del Sistema Distrital para la Gestión de Peticiones Ciudadanas, por lo tanto se enviará memorando a la dependencia competente a fin de mejorar el manejo de la plataforma.</t>
  </si>
  <si>
    <t>11/10/2021: No se posible revisar las evidencias porque no se encuentran en la carpeta destinada para tal fin.
12/10/2021:  Las cifras que se deben ingresar son las del trimestre no las del último mes.
14/10/2021: No se generan observaciones o recomendaciones respecto al análisis y evidencias presentados en el seguimiento al indicador de gestión.</t>
  </si>
  <si>
    <t xml:space="preserve">Durante el período reportado (octubre 2021), el equipo del Servicio Integral de Atención a la Ciudadanía -SIAC-, nivel central, realizó seguimiento a la calidad de la respuesta (criterio de coherencia) a las peticiones ciudadanas tramitadas en la SDIS.  Encontrando que una de las respuestas no cumple con este criterio.  Se precisa que este análisis se llevó a cabo a partir de una muestra aleatoria (generada en el aplicativo Epi-info) de las peticiones con respuesta definitiva emitidas durante el mes. 
Así mismo, se continúa con la remisión de memorandos a las dependencias con incumplimiento en alguno de los criterios de calidad en los cuales se establecen pautas para tener en cuenta en la elaboración de las respuestas.
Por otra parte, el equipo SIAC, participó en el Nodo de lenguaje claro de la Red Distrital Quejas y Reclamos de la Veeduría Distrital con la definición de un término de uso frecuente en la entidad (focalización), “a fin de aportar a la construcción del glosario de términos de uso frecuente en textos administrativos y legales considerados de impacto en la ciudadanía”. 
</t>
  </si>
  <si>
    <t>Durante el período reportado (noviembre 2021), el equipo del Servicio Integral de Atención a la Ciudadanía -SIAC-, nivel central, realizó seguimiento a la calidad de la respuesta (criterio de coherencia) a las peticiones ciudadanas tramitadas en la SDIS.  Encontrando que todas las respuestas analizadas cumplen con este criterio.  Se precisa que este análisis se llevó a cabo a partir de una muestra aleatoria (generada en el aplicativo Epi-info) de las peticiones con respuesta definitiva emitidas durante el mes. 
Así mismo, se continúa con la remisión de memorandos a las dependencias con incumplimiento en alguno de los criterios de calidad en los cuales se establecen pautas para tener en cuenta en la elaboración de las respuestas.
Por otra parte, el equipo SIAC de nivel central creó  cuatro (4) piezas comunicativas para fortalecer los criterios de calidad en las respuestas emitidas a la ciudadanía, además de solicitar a la Oficina Asesora de Comunicaciones su socialización al talento humano de la entidad vía mailing, una vez por semana.</t>
  </si>
  <si>
    <t xml:space="preserve">Entre el 1 de octubre y el 31 de diciembre de 2021, el equipo del Servicio Integral de Atención a la Ciudadanía -SIAC, realizó seguimiento al cumplimiento del criterio de coherencia a las respuestas a peticiones ciudadanas emitidas por la entidad; de un universo de siete mil quinientas sesenta y seis (7.566) peticiones con respuesta, se tomó una muestra de ciento noventa y seis (196), de las cuales, una hace referencia a un reconocimiento positivo, por lo tanto, no aplica para el análisis. 
En este orden de ideas, se verifica el cumplimiento del criterio a ciento noventa y cinco (195) respuestas, encontrando que una de ellas no cumple, para un total de 194 cumplen con el criterio de coherencia. </t>
  </si>
  <si>
    <t>11/01/2022:
No se generan observaciones o recomendaciones respecto al análisis y evidencias presentados en el seguimiento al indicador de gestión.</t>
  </si>
  <si>
    <r>
      <t xml:space="preserve">Durante la vigencia 2021, se evidenció que el nivel de coherencia de las respuestas emitidas a la ciudadanía alcanzó el 97%.  Lo anterior, a partir del análisis mensual de una muestra aleatoria (a través del aplicativo Epiinfo) de respuestas a peticiones ciudadanas exportadas de la plataforma Bogotá te escucha. 
</t>
    </r>
    <r>
      <rPr>
        <sz val="9"/>
        <rFont val="Arial"/>
        <family val="2"/>
      </rPr>
      <t xml:space="preserve">
Las acciones adelantadas durante el 2021, como son:  retroalimentación</t>
    </r>
    <r>
      <rPr>
        <sz val="9"/>
        <color theme="1"/>
        <rFont val="Arial"/>
        <family val="2"/>
      </rPr>
      <t xml:space="preserve"> a las dependencias parametrizadas a través de mesas de trabajo, talleres y traducción de documentos a lenguaje claro. Así mismo, envío de memorandos con “tips” respecto a los criterios de calidad, para tener en cuenta en la emisión de respuestas, y mensajes masivos al talento humano de la entidad (vía mailing) para promover el uso de lenguaje claro en la comunicación con la ciudadanía. 
Por lo anterior, medir el criterio de coherencia en las respuestas a las peticiones ciudadanas permite definir acciones de mejora respecto a la calidad en la comunicación entre la ciudadanía y la SDIS; así como, en la credibilidad de esta en la gestión institucional.
A efectos del indicador, se prevé realizar actualización </t>
    </r>
    <r>
      <rPr>
        <sz val="9"/>
        <rFont val="Arial"/>
        <family val="2"/>
      </rPr>
      <t>(</t>
    </r>
    <r>
      <rPr>
        <u/>
        <sz val="9"/>
        <rFont val="Arial"/>
        <family val="2"/>
      </rPr>
      <t>ajustes a la formula del indicador)</t>
    </r>
    <r>
      <rPr>
        <sz val="9"/>
        <color theme="1"/>
        <rFont val="Arial"/>
        <family val="2"/>
      </rPr>
      <t>, en cuanto se realizará mesa de trabajo con el equipo técnico, con el fin que este refleje datos para la toma de decisiones y cumplimento de los objetivos propuestos.</t>
    </r>
  </si>
  <si>
    <t>ATC-7733-001</t>
  </si>
  <si>
    <t>Circular 013 de 28 de abril de 2021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</si>
  <si>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</si>
  <si>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</si>
  <si>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</si>
  <si>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</si>
  <si>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</si>
  <si>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</si>
  <si>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</si>
  <si>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Mensual</t>
  </si>
  <si>
    <r>
      <t>Para el mes el indicador presenta un resultado del 100%, el cual corresponde a 30 respuestas a requerimientos y proposiciones entregados dentro de los términos legales de un total de 30 requerimientos y proposiciones cuyos tiempos de respuesta vencían en el período.
Con el fin de mejorar en el cumplimiento de los términos establecido</t>
    </r>
    <r>
      <rPr>
        <sz val="9"/>
        <color rgb="FFFF0000"/>
        <rFont val="Arial"/>
        <family val="2"/>
      </rPr>
      <t xml:space="preserve"> </t>
    </r>
    <r>
      <rPr>
        <sz val="9"/>
        <color theme="1"/>
        <rFont val="Arial"/>
        <family val="2"/>
      </rPr>
      <t>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r>
  </si>
  <si>
    <t>12/03/2021:
Se sugiere suprimir el texto "para el efecto".
Evidencias: sin observaciones.
16/03/2021:
Sin observaciones.</t>
  </si>
  <si>
    <r>
      <t xml:space="preserve">Para el mes el indicador presenta un resultado del 99%, el cual corresponde a 67 respuestas a requerimientos y proposiciones entregados dentro de los términos legales de un total de 68 requerimientos y proposiciones cuyos tiempos de respuesta vencían en el período.
</t>
    </r>
    <r>
      <rPr>
        <sz val="9"/>
        <rFont val="Arial"/>
        <family val="2"/>
      </rPr>
      <t>El Derecho de petición que salió fuera término, se debió a la entrega de insumos tardía por las áreas correspondientes, afectando la cadena de revisión y por consiguiente la entrega oportuna  de la respuesta.</t>
    </r>
    <r>
      <rPr>
        <sz val="9"/>
        <color theme="1"/>
        <rFont val="Arial"/>
        <family val="2"/>
      </rPr>
      <t xml:space="preserv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r>
  </si>
  <si>
    <t>12/03/2021:
-Se sugiere ajustar la redacción de la causa del incumplimiento de manera general, señalando que se debió a entrega de insumos tardía afectando la cadena de revisión y entrega oportuna de la respuesta.
-Se sugiere suprimir el texto "para el efecto".
Considerando que la entidad cuenta con objetivos estratégicos actualizados, es necesario actualizar los indicadores (columna D), para lo cual se informará el momento de realizar dicha actualización, en donde se deberá incluir también el ajuste en la Línea base y su unidad de medida, ya que se cuenta con el resultado de la vigencia 2020 del indicador. 
Evidencias: sin observaciones.
16/03/2021:
Sin observaciones.</t>
  </si>
  <si>
    <t>Para el mes el indicador presenta un resultado del 96%, el cual corresponde a 66 respuestas a requerimientos y proposiciones entregados dentro de los términos legales, de un total de 69 requerimientos y proposiciones cuyos tiempos de respuesta vencían en el período.
Los derechos de petición que se reportan vencidos, corresponden a la entrega de insumos por fuera de los tiempos establecidos por parte de las áreas técnicas, afectando la cadena de revisión y por consiguiente la entrega oportuna  de la respuesta.
Ahora bien,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</si>
  <si>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14/04/2021:
Sin observaciones</t>
  </si>
  <si>
    <t>Para el mes de abril, el indicador presenta un resultado del 97%, el cual corresponde a 38 respuestas a requerimientos y proposiciones entregados dentro de los términos legales, de un total de 39 requerimientos y proposiciones cuyos tiempos de respuesta vencían en el período.
La proposición que registra respuesta fuera de término, corresponde entre otros factores a la entrega de insumos de manera tardía por las áreas correspondientes, afectando el proceso de revisión y respuesta oportuna del requerimiento.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un piloto de tablero de control para centralizar y visualizar de manera global la fase del proceso en la cual se encuentra el requerimiento. En consecuencia, se emiten alertas tempranas para mitigar el riesgo de incumplimiento de respuesta en los términos de tiempo correspondientes.</t>
  </si>
  <si>
    <t>11/05/2021:
No se generan observaciones o recomendaciones respecto al análisis  y evidencias presentados en el seguimiento al indicador de gestión.</t>
  </si>
  <si>
    <t>Para el mes de mayo, el indicador presenta un resultado del 100%, el cual corresponde a 67 respuestas a requerimientos y proposiciones entregados dentro de los términos legales, de un total de 67 requerimientos y proposiciones cuyos tiempos de respuesta vencían en el período.
El conjunto de acciones de control contribuyó al seguimiento a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</si>
  <si>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Para el mes de junio el indicador presenta un resultado del 100%, el cual corresponde a 69 respuestas a requerimientos y proposiciones entregados dentro de los términos legales, de un total de 69 requerimientos y proposiciones cuyos tiempos de respuesta vencían en el período.
El conjunto de acciones de control contribuyó al seguimiento a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</si>
  <si>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13/07/2021:
No se generan observaciones o recomendaciones respecto al análisis y las evidencias presentados en el seguimiento al indicador de gestión.</t>
  </si>
  <si>
    <t>Para el mes de julio el indicador presenta un resultado del 100%, el cual corresponde a 85 respuestas a requerimientos y proposiciones entregadas dentro de los términos legales, de un total de 85 requerimientos y proposiciones cuyos tiempos de respuesta vencían en el período.
El conjunto de acciones de control contribuyó al seguimiento a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</si>
  <si>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12/08/2021:
No se generan observaciones o recomendaciones respecto al análisis, en cuanto a las evidencias no es posible revisarlas debido a que se encuentran en la carpeta indicada.
12/08/2021:
No se generan observaciones o recomendaciones respecto al análisis y las evidencias presentados en el seguimiento al indicador de gestión.</t>
  </si>
  <si>
    <t>Para el mes de AGOSTO el indicador presenta un resultado del 100%, el cual corresponde a 69 respuestas a requerimientos y proposiciones entregados dentro de los términos legales, de un total de 69 requerimientos y proposiciones cuyos tiempos de respuesta vencían en el período.
El conjunto de acciones de control contribuyó al seguimiento a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el cual se encuentra el requerimiento. En consecuencia, se emiten alertas tempranas para mitigar el riesgo de incumplimiento de respuesta en los términos de tiempo correspondientes.</t>
  </si>
  <si>
    <t>14/09/2021:
No se generan observaciones o recomendaciones respecto al análisis y las evidencias presentados en el seguimiento al indicador de gestión.</t>
  </si>
  <si>
    <t>Para el mes de SEPTIEMBRE el indicador presenta un resultado del 100%, el cual corresponde a 68 respuestas a requerimientos y proposiciones entregados dentro de los términos legales, de un total de 68 requerimientos y proposiciones cuyos tiempos de respuesta vencían en el período.
El conjunto de acciones de control contribuyó al seguimiento y gestión efectiva de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</si>
  <si>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12/10/2021:
No se generan observaciones o recomendaciones respecto al análisis y las evidencias presentados en el seguimiento al indicador de gestión.</t>
  </si>
  <si>
    <t>Para el mes de octubre el indicador presenta un resultado del 100%, el cual corresponde a 46 respuestas a requerimientos y proposiciones entregados dentro de los términos legales, de un total de 46 requerimientos y proposiciones cuyos tiempos de respuesta vencían en el período.
El conjunto de acciones de control contribuyó al seguimiento y gestión efectiva de los requerimientos.
Ahora bien, con el fin de cumplir en término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</si>
  <si>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16/11/2021:
No se generan observaciones o recomendaciones respecto al análisis y las evidencias presentados en el seguimiento al indicador de gestión.</t>
  </si>
  <si>
    <t>Para el mes de noviembre el indicador presenta un resultado del 100%, el cual corresponde a 92 respuestas a requerimientos y proposiciones entregados dentro de los términos legales, de un total de 92 requerimientos y proposiciones cuyos tiempos de respuesta vencían en el período.
El conjunto de acciones de control contribuyó al seguimiento y gestión efectiva de los requerimientos.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</si>
  <si>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15/12/2021:
No se generan observaciones o recomendaciones respecto al análisis y las evidencias presentados en el seguimiento al indicador de gestión. Se recuerda que para el próximo reporte deben además enviar el análisis anual, donde además deben indicar que decisión van a tomar respecto al indicador.</t>
  </si>
  <si>
    <t>Para el mes de diciembre el indicador presenta un resultado del 97%, el cual corresponde a 35 respuestas a requerimientos y proposiciones entregados dentro de los términos legales, de un total de 36 requerimientos y proposiciones cuyos tiempos de respuesta vencían en el período.
El conjunto de acciones de control contribuyó al seguimiento y gestión efectiva de los requerimientos.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t>
  </si>
  <si>
    <t>12/01/2022:
No se generan observaciones o recomendaciones respecto al análisis y las evidencias presentados en el seguimiento al indicador de gestión</t>
  </si>
  <si>
    <t>Para el acumulado anual, se tramitaron un total de 738 requerimientos y proposiciones con una respuesta en términos en 732 casos, lo que equivale un cumplimiento del 99% en brindar respuesta a los requerimientos del Concejo dentro de los términos de ley.
El conjunto de acciones de control contribuyó al seguimiento y gestión efectiva de los requerimientos.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Así mismo, se implementó plenamente el tablero de control para centralizar y visualizar de manera global la fase del proceso en la cual se encuentra el requerimiento. En consecuencia, se emiten alertas tempranas para mitigar el riesgo de incumplimiento de respuesta en los términos de tiempo correspondientes.
A efectos del indicador, no se prevé realizar cambios en tanto permite brindar seguimiento oportuno y fidedigno a la gestión del equipo de Control Político.</t>
  </si>
  <si>
    <t>ATC-7733-002</t>
  </si>
  <si>
    <t>Respuestas a solicitudes de conceptos a proyectos y acuerdos de Ley entregadas oportunamente</t>
  </si>
  <si>
    <t>Determinar el nivel de cumplimiento en los tiempos de entrega de los conceptos a proyectos de Acuerdo y de Ley.</t>
  </si>
  <si>
    <t xml:space="preserve">Cumplimiento, por parte de las dependencias, de la remisión de los insumos para la consolidación y respuesta final de la solicitud de conceptos a proyectos y acuerdos de ley, dentro de los tiempos establecidos </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</si>
  <si>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</si>
  <si>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</si>
  <si>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En el mes de enero,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</si>
  <si>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12/03/2021:
Se sugiere suprimir el texto "para el efecto".
16/03/2021:
Sin observaciones.</t>
  </si>
  <si>
    <t>En el mes de febrero,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</si>
  <si>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12/03/2021:
Se sugiere suprimir el texto "para el efecto".
Considerando que la entidad cuenta con objetivos estratégicos actualizados, es necesario actualizar los indicadores (columna D), para lo cual se informará el momento de realizar dicha actualización, en donde se deberá incluir también el ajuste en la Línea base y su unidad de medida, ya que se cuenta con el resultado de la vigencia 2020 del indicador. 
16/03/2021:
Sin observaciones.</t>
  </si>
  <si>
    <t>Para el trimestre el indicador presenta un resultado del 84%, el cual corresponde a 21 respuestas a proyectos de acuerdo y de ley entregados dentro de los términos legales, de un total de 25 proyectos de acuerdo y de ley cuyos tiempos de respuesta vencían en el período.
Los proyectos de acuerdo que reportan vencidos, corresponden a la entrega de insumos por fuera de los tiempos establecidos por parte de las áreas técnicas, afectando la cadena de revisión y por consiguiente la entrega oportuna  de la respuesta.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</si>
  <si>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En el mes de abril,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</si>
  <si>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11/05/2021:
No se generan observaciones o recomendaciones respecto al análisis presentado en el seguimiento al indicador de gestión.</t>
  </si>
  <si>
    <t>En el mes de mayo,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</si>
  <si>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Para el trimestre de abril, mayo y junio, el indicador presenta un resultado del 100%, el cual corresponde a 30 respuestas a proyectos de acuerdo y de ley entregados dentro de los términos legales, de un total de 30 proyectos de acuerdo y de ley cuyos tiempos de respuesta vencían en el período. Desagregados por mes, se observan 25 Proyectos de Acuerdo en abril, 1 en mayo y 4 en junio.
Con el fin de continuar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</si>
  <si>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13/07/2021: No se puede revisar el reporte cualitativo, porque no está la matriz de seguimiento adjunta en la carpeta compartida, favor adjuntar para poder revisar.
15/07/2021:
No se generan observaciones o recomendaciones respecto al análisis y las evidencias presentados en el seguimiento al indicador de gestión.</t>
  </si>
  <si>
    <t>En el mes de julio, se realizó la revisión, direccionamiento y consolidación de las 22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</si>
  <si>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12/08/2021:
No se generan observaciones o recomendaciones respecto al análisis presentado, sin embargo se solicita eliminar el reporte cuantitativo, debido a que este indicador tiene reporte cualitativo trimestral.
12/08/2021:
No se generan observaciones o recomendaciones respecto al análisis presentado.</t>
  </si>
  <si>
    <t>En el mes de agosto, se realizó la revisión, direccionamiento y consolidación de 14 solicitudes de concepto a los Proyectos de Acuerdo, de conformidad con el procedimiento establecido en el Equipo de Direccionamiento Político. Del total, se radicaron fuera de término tres (3) conceptos de Proyectos de Acuerdo, en razón a que el Despacho solicitó profundizar en las discusiones del sentido de la posición oficial de la entidad frente a los mismos.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</si>
  <si>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14/09/2021:
No se generan observaciones o recomendaciones respecto al análisis presentado.</t>
  </si>
  <si>
    <t>Para el trimestre de julio, agosto y septiembre, el indicador presenta un resultado del 93%, el cual corresponde a 39 respuestas a proyectos de acuerdo y de ley entregados dentro de los términos legales, de un total de 42 proyectos de acuerdo y de ley cuyos tiempos de respuesta vencían en el período.
Desagregados por mes, se observan 21 Proyectos de Acuerdo con vencimiento en Julio, 14 en Agosto, y 7 en Septiembre.
Con el fin de continuar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</si>
  <si>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En el mes de octubre, se realizó la revisión, direccionamiento y consolidación de las 10 solicitudes de concepto a los Proyectos de Acuerdo (9) y Proyectos de Ley (1), de conformidad con el procedimiento establecido en el Equipo de Direccionamiento Político.
Se tramita un (1) concepto de Proyecto de Acuerdo fuera de término en tanto el Despacho procede a ahondar en la revisión y modificación del concepto inicialmente emitido por las áreas.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</si>
  <si>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16/11/2021:
No se generan observaciones o recomendaciones respecto al análisis presentado en el seguimiento al indicador de gestión.</t>
  </si>
  <si>
    <t>En el mes de noviembre, se realizó la revisión, direccionamiento y consolidación de las 11 solicitudes de concepto a los Proyectos de Acuerdo (11), de conformidad con el procedimiento establecido en el Equipo de Direccionamiento Político.
Se tramita un (1) concepto de Proyecto de Acuerdo fuera de término en tanto el despacho procede a ahondar en la revisión y modificación del concepto inicialmente emitido por las áreas.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</si>
  <si>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r>
      <t xml:space="preserve">Para el trimestre de octubre, noviembre y diciembre, el indicador presenta un porcentaje de cumplimiento del 88%, el cual corresponde a 23 respuestas a proyectos de acuerdo y de ley entregados dentro de los términos legales, de un total de 26 proyectos de acuerdo y de ley cuyos tiempos de respuesta vencían en el período.
</t>
    </r>
    <r>
      <rPr>
        <sz val="9"/>
        <rFont val="Arial"/>
        <family val="2"/>
      </rPr>
      <t>De los 26 proyectos de acuerdo o de ley con vencimiento en este trimestre, refiere a la suma de los 10 gestionados en octubre, 11 en noviembre y 5 en diciembre.</t>
    </r>
    <r>
      <rPr>
        <sz val="9"/>
        <color theme="1"/>
        <rFont val="Arial"/>
        <family val="2"/>
      </rPr>
      <t xml:space="preserve">
Se tramitan tres (3) conceptos de Proyecto de Acuerdo fuera de término en tanto el Despacho procede a ahondar en la revisión y modificación del concepto inicialmente emitido por las áreas.
Con el fin de continuar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r>
  </si>
  <si>
    <t>Para el acumulado anual, se tramitaron un total de 123 Proyectos de Acuerdo o de Ley, de los cuales en 113 de ellos se brindó respuesta dentro de los términos de ley. Así las cosas, el indicador presenta un resultado del 92%.
Los Proyectos de Acuerdo o de Ley, desagregados por trimestre, señalan que entre enero-febrero-marzo se tramitaron 25 requerimientos; entre abril-mayo-junio se tramitaron 30; entre julio-agosto-septiembre se tramitaron 42; y entre octubre-noviembre-diciembre se tramitaron 26 requerimientos.
Se tramitan diez (10) conceptos de Proyecto de Acuerdo fuera de término en tanto el Despacho procede a ahondar en la revisión y modificación del concepto inicialmente emitido por las áreas. Aunque estos se respondieron fuera de los términos previstos por ley, a corte 31 de diciembre todos se encuentran efectivamente radicados.
Con el fin de continuar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A efectos del indicador, no se prevé realizar cambios en tanto permite brindar seguimiento fidedigno a la gestión del equipo de Control Político.</t>
  </si>
  <si>
    <t>AC-001</t>
  </si>
  <si>
    <t>Circular N° 013 del 28/04/2021</t>
  </si>
  <si>
    <t>Cumplimiento del Plan Anual de Auditoría</t>
  </si>
  <si>
    <t>Controlar el cumplimiento del plan anual de auditorias, con el fin de asegurar la ejecución de los roles asignados a  la oficina de control interno.</t>
  </si>
  <si>
    <t>Ejecución de las actividades aprobadas por el Comité Institucional de Coordinación del Sistema de Control Interno</t>
  </si>
  <si>
    <t>(No. de actividades ejecutadas en el trimestre / No. de actividades programadas para el trimestre) *100</t>
  </si>
  <si>
    <t>Plan Anual de Auditorias</t>
  </si>
  <si>
    <t>1. Identificar el número de actividades finalizadas en el trimestre objeto de medición, de acuerdo con lo establecido en el plan anual de auditorias de la vigencia
2.  Identificar el número de actividades programadas para finalizar en el trimestre objeto de medición, de acuerdo con lo establecido en el plan anual de auditorias de la vigencia.
3. Comparar las actividades ejecutadas con las programadas para el trimestre objeto de medición, de acuerdo con lo establecido en el plan anual de auditorias de la vigencia.
Nota: el resultado del indicar al final de la vigencia será acumulado, es decir se suma el cumplimiento de cada trimestre.</t>
  </si>
  <si>
    <t>1. Plan anual de Auditorias.
2. Informes de Auditoria.
3. Informes de Seguimiento.
4. Actas de Comité Institucional de Coordinación del Sistema de Control Interno
5. Actas internas de reunión.</t>
  </si>
  <si>
    <t>Sin información</t>
  </si>
  <si>
    <t xml:space="preserve">Porcentaje </t>
  </si>
  <si>
    <t>Se realizaron 51 actividades establecidas en el Plan Anual de Auditoría, cumpliendo al 100% lo programado para el mes de enero. 
De acuerdo con los roles de la Oficina de Control Interno las actividades ejecutadas fueron las siguientes: 
*Liderazgo Estratégico: 14 actividades 
*Enfoque hacia la prevención: 8 actividades 
*Evaluación de la gestión del Riesgo: 2 actividades 
*Evaluación y Seguimiento: 18 actividades 
*Relación con entes externos de control: 9 actividades.</t>
  </si>
  <si>
    <t>18/03/2021 No se generan observaciones o recomendaciones adicionales respecto al análisis presentado en el seguimiento al indicador de gestión.</t>
  </si>
  <si>
    <t>Se realizaron 71 actividades establecidas en el Plan Anual de Auditoría, cumpliendo al 100% lo programado para el mes de febrero. 
De acuerdo con los roles de la Oficina de Control Interno las actividades ejecutadas fueron las siguientes: 
*Liderazgo Estratégico: 12 actividades 
*Enfoque hacia la prevención: 10 actividades 
*Evaluación de la gestión del Riesgo: 5 actividades 
*Evaluación y Seguimiento: 32 actividades 
*Relación con entes externos de control: 12 actividades.</t>
  </si>
  <si>
    <t>Se realizaron 49 actividades establecidas en el Plan Anual de Auditoría, cumpliendo al 100% lo programado para el mes de marzo. 
De acuerdo con los roles de la Oficina de Control Interno las actividades ejecutadas fueron las siguientes: 
*Liderazgo Estratégico: 10 actividades 
*Enfoque hacia la prevención: 11 actividades 
*Evaluación de la gestión del Riesgo: 1 actividad 
*Evaluación y Seguimiento: 21 actividades 
*Relación con entes externos de control: 6 actividades.</t>
  </si>
  <si>
    <t>12/04/2021 No se generan observaciones o recomendaciones adicionales respecto al análisis presentado en el seguimiento al indicador de gestión.</t>
  </si>
  <si>
    <t>Se realizaron 54 actividades establecidas en el Plan Anual de Auditoría, cumpliendo al 100% lo programado para el mes de abril. 
De acuerdo con los roles de la Oficina de Control Interno las actividades ejecutadas fueron las siguientes: 
*Liderazgo Estratégico: 18 actividades 
*Enfoque hacia la prevención: 15 actividades 
*Evaluación y Seguimiento: 14 actividades 
*Relación con entes externos de control: 7 actividades.</t>
  </si>
  <si>
    <t>12/05/2021 No se generan observaciones o recomendaciones adicionales respecto al análisis presentado en el seguimiento al indicador de gestión.</t>
  </si>
  <si>
    <t>Se realizaron 68 actividades establecidas en el Plan Anual de Auditoría, cumpliendo al 100% lo programado para el mes de mayo. 
De acuerdo con los roles de la Oficina de Control Interno las actividades ejecutadas fueron las siguientes: 
*Liderazgo Estratégico:10 actividades 
*Enfoque hacia la prevención:15 actividades 
*Evaluación de la gestión del Riesgo: 3 actividades 
*Evaluación y Seguimiento: 33 actividades 
*Relación con entes externos de control: 7 actividades.</t>
  </si>
  <si>
    <t>Se realizaron 75 actividades establecidas en el Plan Anual de Auditoría, cumpliendo al 100% lo programado para el mes de junio. 
De acuerdo con los roles de la Oficina de Control Interno las actividades ejecutadas fueron las siguientes: 
*Liderazgo Estratégico:16 actividades 
*Enfoque hacia la prevención:25 actividades 
*Evaluación y Seguimiento: 22 actividades 
*Relación con entes externos de control: 12 actividades.</t>
  </si>
  <si>
    <t>12/07/2021 No se generan observaciones o recomendaciones adicionales respecto al análisis presentado en el seguimiento al indicador de gestión.</t>
  </si>
  <si>
    <t>Se realizaron 83 actividades establecidas en el Plan Anual de Auditoría, cumpliendo al 100% lo programado para el mes de julio. 
De acuerdo con los roles de la Oficina de Control Interno las actividades ejecutadas fueron las siguientes: 
*Liderazgo Estratégico: 15 actividades 
*Enfoque hacia la prevención:28 actividades 
*Evaluación y Seguimiento: 30 actividades 
*Relación con entes externos de control: 10 actividades.</t>
  </si>
  <si>
    <t>11/08/2021 No se generan observaciones o recomendaciones adicionales respecto al análisis presentado en el seguimiento al indicador de gestión.</t>
  </si>
  <si>
    <t>Se realizaron 100 actividades establecidas en el Plan Anual de Auditoría, cumpliendo al 100% lo programado para el mes de agosto. 
De acuerdo con los roles de la Oficina de Control Interno las actividades ejecutadas fueron las siguientes: 
*Liderazgo Estratégico: 10 actividades 
*Enfoque hacia la prevención: 28 actividades 
*Evaluación de la gestión del Riesgo: 4 actividades 
*Evaluación y Seguimiento: 51 actividades 
*Relación con entes externos de control: 7 actividades.</t>
  </si>
  <si>
    <t>09/09/2021 No se generan observaciones o recomendaciones adicionales respecto al análisis presentado en el seguimiento al indicador de gestión.</t>
  </si>
  <si>
    <t>Se realizaron 88 actividades establecidas en el Plan Anual de Auditoría, cumpliendo al 100% lo programado para el mes de septiembre. 
De acuerdo con los roles de la Oficina de Control Interno las actividades ejecutadas fueron las siguientes: 
*Liderazgo Estratégico: 8 actividades 
*Enfoque hacia la prevención: 26 actividades 
*Evaluación de la gestión del Riesgo: 5 actividades 
*Evaluación y Seguimiento: 39 actividades 
*Relación con entes externos de control: 10 actividades.
Durante el III trimestre se realizaron 271 actividades establecidas en el Plan Anual de Auditoría, cumpliendo al 100% con lo programado (julio-septiembre). 
De acuerdo con los roles de la Oficina de Control Interno las actividades ejecutadas fueron las siguientes: 
*Liderazgo Estratégico: 33 actividades 
*Enfoque hacia la prevención: 82 actividades 
*Evaluación de la gestión del Riesgo: 9 actividades 
*Evaluación y Seguimiento: 120 actividades 
*Relación con entes externos de control: 27 actividades.</t>
  </si>
  <si>
    <t>07/10/2021 Debido a que el indicador maneja una periodicidad trimestral, se recomienda adicionar un análisis del trimestre, teniendo en cuenta el avance cuantitativo y evidencias reportadas.
No se generan observaciones o recomendaciones adicionales, respecto al análisis presentado en el seguimiento al indicador de gestión.</t>
  </si>
  <si>
    <t>Se realizaron 91 actividades establecidas en el Plan Anual de Auditoría, cumpliendo al 100% lo programado para el mes de octubre. 
De acuerdo con los roles de la Oficina de Control Interno las actividades ejecutadas fueron las siguientes: 
*Liderazgo Estratégico: 16 actividades 
*Enfoque hacia la prevención: 26 actividades 
*Evaluación y Seguimiento: 40 actividades 
*Relación con entes externos de control: 9 actividades.</t>
  </si>
  <si>
    <t>10/11/2021 No se generan observaciones o recomendaciones, respecto al análisis presentado en el seguimiento al indicador de gestión.</t>
  </si>
  <si>
    <t>Se realizaron 81 actividades establecidas en el Plan Anual de Auditoría, cumpliendo al 100% lo programado para el mes de noviembre. 
De acuerdo con los roles de la Oficina de Control Interno las actividades ejecutadas fueron las siguientes: 
*Liderazgo Estratégico: 8 actividades 
*Enfoque hacia la prevención: 39 actividades 
*Evaluación de la gestión del Riesgo: 1 actividades 
*Evaluación y Seguimiento: 23 actividades 
*Relación con entes externos de control: 10 actividades.</t>
  </si>
  <si>
    <t>13/12/2021 No se generan observaciones o recomendaciones, respecto al análisis presentado en el seguimiento al indicador de gestión.</t>
  </si>
  <si>
    <t>Se realizaron 35 actividades establecidas en el Plan Anual de Auditoría, cumpliendo al 100% lo programado para el mes de diciembre. 
De acuerdo con los roles de la Oficina de Control Interno las actividades ejecutadas fueron las siguientes: 
*Liderazgo Estratégico: 3 actividades 
*Enfoque hacia la prevención: 1 actividades 
*Evaluación de la gestión del Riesgo: 2 actividades 
*Evaluación y Seguimiento: 18 actividades 
*Relación con entes externos de control: 11 actividades.</t>
  </si>
  <si>
    <t>11/01/2022 No se generan observaciones o recomendaciones, respecto al análisis presentado en el seguimiento al indicador de gestión.</t>
  </si>
  <si>
    <t>El seguimiento mensual al indicador permitió controlar el cumplimiento del plan anual de auditorias para la vigencia 2021 y asegurar la ejecución de los roles asignados a  la oficina de control interno.
Durante el 2021 se dio cumplimiento al 100% de las actividades programadas en el plan anual de auditorias.</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</si>
  <si>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</si>
  <si>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CE-001</t>
  </si>
  <si>
    <t>Circular 013 - 28/04/2021</t>
  </si>
  <si>
    <t>Clientes internos satisfechos con la atención de la Oficina Asesora de Comunicaciones</t>
  </si>
  <si>
    <t>Identificar el nivel de satisfacción de las dependencias de la SDIS respecto a la gestión adelantada para dar respuesta a las solicitudes realizadas a la Oficina Asesora de Comunicaciones.</t>
  </si>
  <si>
    <t>Calidad y oportunidad de mejora en la atención de solicitudes recibidas por la Oficina Asesora de Comunicaciones.</t>
  </si>
  <si>
    <t>Eficacia</t>
  </si>
  <si>
    <t>(No. de clientes internos satisfechos en el periodo / No. de clientes internos encuestados en el periodo) * 100</t>
  </si>
  <si>
    <t xml:space="preserve">Encuesta </t>
  </si>
  <si>
    <t xml:space="preserve">Se realiza el envío masivo de la encuesta a los correos institucionales invitando a los servidores a calificar la gestión de la OAC. La encuesta es tabulada y analizada por el coordinador de comunicación interna de la OAC. </t>
  </si>
  <si>
    <t xml:space="preserve">Tabulación de la encuesta </t>
  </si>
  <si>
    <t>Semestral</t>
  </si>
  <si>
    <t>Para el periodo reportado no se realizaron acciones en relación con la encuesta de satisfacción de la OAC.</t>
  </si>
  <si>
    <t>Observaciones 12/03/2021:
El análisis mensual no puede ir en blanco. Se deben registrar las gestiones realizadas durante el mes relacionadas con lo que mide el indicador y que poco a poco llevarán al cumplimiento de la meta, así como dificultades que se presentan o logros. Ejemplo: durante el periodo la OAC preparó la encuesta XXXX que se remitirá en el mes de febrero a XXXX para medir XXXX… Entre otras gestiones que se hayan realizado.</t>
  </si>
  <si>
    <t>Se realizan dos envíos masivos de la encuesta a los correos institucionales invitando a los servidores a calificar la gestión de la OAC para así realizar el primer cohorte de análisis en marzo de 2021.</t>
  </si>
  <si>
    <t>12/03/2021:
Sin observaciones.
Nota: considerando que la entidad cuenta con objetivos estratégicos actualizados, es necesario actualizar los indicadores (columna D), para lo cual se informará el momento de realizar dicha actualización.</t>
  </si>
  <si>
    <t>Se realiza la sistematización del primer trimestre de la encuesta de satisfacción interna en donde se evidenció en un 70% la necesidad de seguir informando por medio del canal de correo interno con la sugerencia de remitir información de mayor interés para los funcionarios y contratistas relacionados con los programas y proyectos de la entidad. Asimismo, se evidencia la voluntad de recibir información por medio de Redes Sociales y explorar la posibilidad de utilizar WhatsApp. Se califica la gestión de la Oficina Asesora de Comunicaciones con un promedio de 3,98 (en una calificación de 0 a 5) y una calificación de los productos entregados con un promedio de 3,82. En cuanto a tiempos de entrega se recibe una calificación con un promedio de 3,7.</t>
  </si>
  <si>
    <t>08/04/2021
Se solicita atender la observación del mes de enero de la vigencia, con el propósito de contar con la información completa del indicador.
Para el mes de marzo no se tienen observaciones.
09/04/2021
No se identifican observaciones adicionales.</t>
  </si>
  <si>
    <t>Durante el mes de abril se ajustan las preguntas de la encuesta de satisfacción interna a fin de captar de manera más eficiente la información requerida por el indicador y se realiza a un envío de la misma por correo interno.</t>
  </si>
  <si>
    <t>19/05/2021
No se generan observaciones ni recomendaciones para el periodo.</t>
  </si>
  <si>
    <t>Durante el mes de mayo se programa el envío de la encuesta de satisfacción interna los días 21 y 27 de mayo trámite correo interno y newsletter de la entidad a fin de captar de manera más eficiente la información requerida por el indicador.</t>
  </si>
  <si>
    <t>10/06/2021
No se generan observaciones ni recomendaciones para el periodo.</t>
  </si>
  <si>
    <t>Se realiza la sistematización del segundo trimestre de la encuesta de satisfacción. Del total de las personas que contestaron la encuesta el 43% se encuentra entre los 36 y los 50 años y el 37% entre los 51 y los 65 años. La mayoría de las personas cuentan con especialización (39%) y pregrado (24%) seguidos por nivel técnico (16%). Asimismo, las personas que en su mayoría contestaron la encuestas hacen parte de una Subdirección Local o las subdirecciones para la familia e infancia. Se destaca que los canales más utilizados para mantenerse informados siguen en el segundo trimestre el correo electrónico, redes sociales y página web. Asimismo, el correo electrónico, la página web y las redes sociales siguen siendo los canales con mejor calificación con respecto a la pertinencia para mantenerse informados en la entidad. En relación con los medios que las personas quisieran tener para mantenerse informados se destaca como nuevo el WhatsApp y siguen el correo electrónico, la página web y las redes sociales. En términos generales existe un nivel alto de satisfacción de los servicios de la OAC del 88% de los encuestados. El promedio de calificación de los productos solicitados fue de 3,76 con respecto 3,82 en el primer trimestre. El promedio de calificación de los tiempos de entrega fue de 3,63 con respecto 3,72 en el primer trimestre. Así mismo, se destaca que existe un alto nivel de satisfacción con respecto a la pertinencia de la información divulgada por medio de los canales internos del 91%. En relación con el tipo de contenidos que los clientes internos quisieran recibir se destacan los eventos de la entidad, documentos técnicos producidos por la entidad, estrategias de intervención territorial, estrategias de identificación y caracterización, noticias relevantes de la gestión en divulgación de servicios de la entidad, videos internos informativos, noticias y eventos de la alcaldía y de orden nacional. Con respecto a los medios de interacción y participación a las decisiones de las entidad y/o espacios de interacción con despacho, las personas encuestadas refirieron querer un canal institucional visible para rendir cuentas a funcionarios (30%) y una interfaz interactiva en la página web de preguntas y respuestas (29%).</t>
  </si>
  <si>
    <t>15/07/2021.
Se deben diligenciar los campos del formato "junio ejecutado" y "junio programado", estos datos deben coincidir con el reporte cualitativo. 
Se sugiere ser más concisos en el reporte cualitativo, dando una breve explicación del resultado obtenido y el avance del indicador.
Se debe cargar la evidencia del indicador según su formulación: "Tabulación de la encuesta"
19/07/2021.
El reporte de las columnas antes mencionadas debe estar en datos numéricos o cuantitativos y debe coincidir con el reporte cualitativo, así como con las evidencias.
19/07/2021.
La evidencia entregada no coincide con el dato cuantitativo reportado, por lo que no fue posible validarla para el periodo.</t>
  </si>
  <si>
    <t>Para el mes de julio no se realizaron envíos de la encuesta de satisfacción interna dado el tráfico intensivo que se presentó de comunicación interna de la entidad.</t>
  </si>
  <si>
    <t xml:space="preserve">11/08/2021
No se generan observaciones ni recomendaciones para el periodo.
</t>
  </si>
  <si>
    <t>10/09/2021
El reporte se recibió por fuera de las fechas de entrega  establecidas por lo cual los datos no fueron consolidados dentro del periodo.</t>
  </si>
  <si>
    <t>Durante el mes de septiembre se realiza la sistematización de la encuesta de satisfacción interna en donde se evidencia que para el reporte del tercer trimestre de 2021 incrementa en un 30% el número de personas que acudieron a contestar a la encuesta de satisfacción  y que corresponde al 8,3% del total de contratistas y funcionarios de la entidad. No obstante se evidencia la necesidad de cambiar de estrategia para lograr un mayor alcance de personas interesadas en contestar la encuesta puesto que entre julio y agosto se evidencian únicamente 110 personas nuevas. Las personas que en su mayoría contestaron la encuestas tanto en el segundo como en el tercer trimestre fueron de las Subdirecciones Locales y las Subdirecciones para la Familia y de Infancia. No obstante, en el tercer trimestre se evidencia una mayor participación de la Subdirección de Gestión y Desarrollo del Talento Humano. Los canales más utilizados para mantenerse informados siguen en el segundo y tercer trimestre el correo electrónico, redes sociales, la página web e intranet. El correo electrónico, la página web y las redes sociales siguen siendo los canales con mejor calificación con respecto a la pertinencia para mantenerse informados en la entidad. En relación con los medios que las personas quisieran tener para mantenerse informados se destaca como nuevos para el tercer trimestre el mensaje de texto, mientras que, en comparación con el segundo trimestre, se mantiene el correo electrónico, la página web, el WhatsApp y  las redes sociales. Se evidencia que en términos generales existe un nivel alto de satisfacción de los servicios de la OAC del 89,4% de los encuestados para el tercer trimestre con respecto al nivel de satisfacción del 88% del segundo trimestre; así como el promedio de calificación de los productos solicitados para el tercer trimestre tuvo un leve incremento con respecto al segundo trimestre registrando un promedio de 3,79 respecto 3,76. No obstante, aún no se incrementa el nivel de satisfacción que se tenía para el primer semestre con 3,82. También mejoró el promedio de calificación de los tiempos de entrega con respecto al segundo trimestre correspondiente a un promedio de 3,66 respecto a 3,63, se evidencia a la vez que existe un alto nivel de satisfacción con respecto a la pertinencia de la información divulgada por medio de los canales internos del 91%. Por último, en relación con el tipo de contenidos que los clientes internos quisieran recibir se destacan para el segundo trimestre: los eventos de la entidad, documentos técnicos producidos por la entidad, estrategias de intervención territorial, estrategias de identificación y caracterización, noticias relevantes de la gestión en divulgación de servicios de la entidad, videos internos informativos, noticias y eventos de la alcaldía y de orden nacional.</t>
  </si>
  <si>
    <t>11/10/2021
Tener en cuenta que los datos de periodo anterior no fueron consolidados debido que el reporte fue extemporáneo por lo tanto en septiembre debe presentarse el análisis mensual de agosto y septiembre.
12/10/2021
No se identifican observaciones ni sugerencias adicionales frente al reporte del periodo.</t>
  </si>
  <si>
    <t xml:space="preserve">Para el mes de octubre se realiza una reunión con los enlaces de comunicación interna para pedir soporte de divulgación de la encuesta de satisfacción y se remite vía WhatsApp el link de la encuesta con el fin de que la divulgaran en sus áreas. Por lo que se entrega como soporte de evidencia la grabación de la reunión en donde se realiza dicha solicitud.
Grabación reunión solicitud apoyo en la divulgación encuesta: Reunión interna-20211020_083444-Grabación de la reunión.mp4. </t>
  </si>
  <si>
    <t>12/11/2021
No se identifican observaciones ni sugerencias frente al reporte del periodo.</t>
  </si>
  <si>
    <t xml:space="preserve">Durante el mes de noviembre, se realiza el envío de la encuesta de satisfacción interna por medio de los enlaces de comunicación interna de la entidad. </t>
  </si>
  <si>
    <t>14/12/2021 No se generan observaciones respecto al análisis presentado en el seguimiento del periodo. Se deja la siguiente recomendación: se debe adelantar todas las acciones pertinentes para dar cumplimiento a la meta propuesta en este último trimestres de la vigencia.
Por otro lado, debemos copiar la retroalimentación dada por la segunda línea de defensa del mes de octubre.
22/12/2021
No se identifican observaciones ni sugerencias adicionales frente al reporte del periodo.</t>
  </si>
  <si>
    <t>11/01/2022
El No. de clientes internos satisfechos en el periodo es de 527 según la evidencia reportada (columna  U) por favor revisar y ajustar el reporte cuantitativo y cualitativo según corresponda.
Se sugiere que se complemente el análisis anual del indicador, explicando las posibles causas del no cumplimiento de la meta del 96%
13/01/2022
No se identifican observaciones ni sugerencias adicionales frente al reporte del periodo.</t>
  </si>
  <si>
    <t>Durante la vigencia programada se reporta que si bien no se alcanza la meta de satisfacción de los clientes internos del 96%, la entidad ha venido progresivamente mejorando en subir el nivel de satisfacción, llegando a diciembre de 2021 al 93%. Lo anterior, evidenciando que aún existen canales de comunicación interna con poco tiempo en vigencia que no se han posicionado de manera completa en el cliente interno y son potencialmente herramientas de comunicación bilateral entre ambas partes para que los servidores y servidoras se encuentren mejor informados y puedan retroalimentar sus opiniones sobre los procedimientos, mensajes y canales gestionados por la Oficina Asesora de Comunicaciones.</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</si>
  <si>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</si>
  <si>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</si>
  <si>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Registros positivos de la entidad en medios de comunicación.</t>
  </si>
  <si>
    <t xml:space="preserve">Monitorear en los medios de comunicación el impacto de las noticias o información publicada sobre la gestión de la entidad. </t>
  </si>
  <si>
    <t>Noticias positivas en medios de comunicación relacionadas con la SDIS</t>
  </si>
  <si>
    <t>(No. de notas positivas en medios de comunicación acerca de la SDIS monitoreados en el periodo / No. total de notas sobre la SDIS en medios de comunicación monitoreados en el periodo) * 100</t>
  </si>
  <si>
    <t>Empresa de monitoreo</t>
  </si>
  <si>
    <t>Identificar en el informe mensual de monitoreo el registro de menciones o apariciones de la entidad en medios y verificar el número de notas positivas y/o neutras.</t>
  </si>
  <si>
    <t>Informe mensual de monitoreo de medios</t>
  </si>
  <si>
    <t>Para el periodo reportado no se realizaron acciones en relación con el reporte de monitoreo de medios</t>
  </si>
  <si>
    <t>Observaciones 12/03/2021:
El análisis mensual no puede ir en blanco. Se deben registrar las gestiones realizadas durante el mes relacionadas con lo que mide el indicador y que poco a poco llevarán al cumplimiento de la meta, así como dificultades que se presentan o logros. Ejemplo: en el método de cálculo se dice "Identificar en el informe mensual de monitoreo el registro de menciones o apariciones de la entidad en medios y verificar el número de notas positivas y/o neutras." Se pueden realizar acciones relacionadas con esto entre otras.</t>
  </si>
  <si>
    <t>Durante el mes de febrero se divulgó la gestión de la entidad  mediante contenido periodístico por medio de free press dando a conocer  las acciones y programas misionales con enfoque diferencial de los servicios sociales que presta la entidad y las acciones adelantadas frente al COVID 19.
Durante el periodo de reporte, la Oficina Asesora de Comunicaciones gestionó 40 noticias con medios de comunicaciones donde fue mencionada la Secretaría Distrital de Integración Social. El 64,4% fueron menciones positivas.</t>
  </si>
  <si>
    <t>12/03/2021:
Se sugiere aclarar en un paréntesis a qué se hace referencia con "manera orgánica" dado que quienes no manejan esos términos no pueden entender de qué se habla.
Nota: se ajustó el año de la circular de oficialización del indicador. Estaba 2020 y se ajustó a 2019.
Observaciones a la formulación:
Se sugiere revisar el indicador dado que, por ejemplo, si de 10 noticias que se registren en los medios, 10 son negativas, eso daría un 0% de cumplimiento. Pregunta, ¿el proceso podría hacer alguna gestión para que en el siguiente periodo las noticias que se publican  por terceros en los medios, sean positivas? Si no es así, este indicador no mide la gestión del proceso.</t>
  </si>
  <si>
    <t xml:space="preserve">Con respecto a la gestión con medios de comunicación, la Oficina Asesora de Comunicaciones gestionó con medios impresos, internet, televisión y radio 18 noticias donde fue mencionada la Secretaría Distrital de Integración Social de las cuales el 100% tuvieron menciones positivas o neutrales.
En el primer trimestre de la vigencia se obtiene un resultado del 81% de noticias que tuvieron impacto positivo o neutral en la opinión pública, este resultado obedece la incertidumbre que provocó  la transformación de los servicios de comedores comunitarios y bonos, la cual había que realizarse en virtud de las necesidades sociales encontradas durante la pandemia.
</t>
  </si>
  <si>
    <t>08/04/2021
Se solicita atender la observación del mes de enero de la vigencia, con el propósito de contar con la información completa del indicador.
Para el mes de marzo, se solicita realizar el reporte cuantitativo del indicador (ene+Feb+marz), ya que tiene frecuencia trimestral, en términos de número de notas, en cumplimiento de la formula de cálculo. La evidencia debe contener monitoreo de medios de enero, febrero y marzo, solamente se reporto evidencia del mes de marzo.
09/04/2021
No se identifican observaciones adicionales.</t>
  </si>
  <si>
    <t xml:space="preserve">Con respecto a la gestión con medios de comunicación, la Oficina Asesora de Comunicaciones gestionó con medios impresos, internet, televisión y radio 79 noticias donde fue mencionada la Secretaría Distrital de Integración Social de las cuales el 98% tuvieron menciones positivas y neutrales.
</t>
  </si>
  <si>
    <t>19/05/2021
Se retira el dato cuantitativo, toda vez que la frecuencia de medición del indicador es trimestral, el resultado cuantitativo debe reportarse para el mes de junio.
No se generan observaciones ni recomendaciones adicionales para el periodo.</t>
  </si>
  <si>
    <t xml:space="preserve">Se realizó seguimiento a los registros o apariciones de la entidad en los diferentes medios de comunicación, medios impresos, internet, televisión y radio en 57 noticias donde fue mencionada la Secretaría Distrital de Integración Social de las cuales el 100% tuvieron menciones neutrales. </t>
  </si>
  <si>
    <t xml:space="preserve">Se realizó seguimiento a los registros o apariciones de la entidad en los diferentes medios de comunicación, medios impresos, internet, televisión y radio. La Secretaría Distrital de Integración Social fue mencionada en 195 noticias; 79 en abril, 57 en mayo y 59 en junio, de las cuales 194 fueron positivas o neutras, es decir, el 99,48% tuvieron menciones positivas o neutrales. </t>
  </si>
  <si>
    <t>15/07/2021.
El reporte debe realizarse para el trimestre y no solo para el mes de junio,  por lo que debes ajustarse los datos cuantitativos y cualitativos, así como la evidencia entregada. 
19/07/2021.
No se ajusto la observación realizada anteriormente. Por favor verificar y corregir.
19/07/2021.
No se generan observaciones o sugerencias adicionales para el reporte del periodo.</t>
  </si>
  <si>
    <t>Se realizó seguimiento a los registros o apariciones de la entidad en los diferentes medios de comunicación, medios impresos, internet, televisión y radio en 130 noticias donde fue mencionada la Secretaría Distrital de Integración Social de las cuales el 98% tuvieron menciones neutrales y positivas.</t>
  </si>
  <si>
    <t>Se realizó seguimiento a los registros o apariciones de la entidad en los diferentes medios de comunicación, medios impresos, internet, televisión y radio en 247 noticias donde fue mencionada la Secretaría Distrital de Integración Social de las cuales el 96% tuvieron menciones neutrales y/o positivas.</t>
  </si>
  <si>
    <t>11/10/2021
Debido a que el indicador tiene frecuencia de medición trimestral debe reportarse el dato cuantitativo.
Tener en cuenta que los datos de periodo anterior no fueron consolidados debido que el reporte fue extemporáneo, por lo tanto en septiembre deben ser sumados los datos de agosto y septiembre para no afectar el desempeño del indicador.
Por favor revisar la evidencia del mes septiembre, ya que no se relaciona el número de notas positivas ni negativas, solo aparece el número de neutras.
12/10/2021
Los datos cuantitativos no coinciden con la evidencia presentada, por favor verificar y corregir. Nuevamente se indica que el informe de septiembre no relaciona las publicaciones positivas ni neutras, únicamente las publicaciones neutras por lo que se sugiere confirmar si estos datos corresponden a cero publicaciones efectivamente.</t>
  </si>
  <si>
    <t>Se realizó seguimiento a los registros o apariciones de la entidad en los diferentes medios de comunicación, medios impresos, internet, televisión y radio en 69 noticias donde fue mencionada la Secretaría Distrital de Integración Social de las cuales el 100% tuvieron menciones neutrales.</t>
  </si>
  <si>
    <t>Se realizó seguimiento a los registros o apariciones de la entidad en los diferentes medios de comunicación, medios impresos, internet, televisión y radio en 70 noticias donde fue mencionada la Secretaría Distrital de Integración Social de las cuales el 100% tuvieron menciones neutrales.</t>
  </si>
  <si>
    <t>Se realizó seguimiento a los registros o apariciones de la entidad en los diferentes medios de comunicación, medios impresos, internet, televisión y radio. Se destaca que durante el tercer trimestre de 2021, el 100% de las 184 noticias donde fue mencionada la Secretaría Distrital de Integración Social, fueron menciones neutrales.</t>
  </si>
  <si>
    <t>11/01/2022
El reporte corresponde al 4to trimestre de la vigencia 2021, es decir los meses oct, nov y diciembre, que según la evidencia tiene un total de 184 notas positivas y/o neutras ( No aplican datos de septiembre). Por favor revisar y ajustar el reporte.
13/01/2022
No se identifican observaciones ni sugerencias adicionales frente al reporte del periodo.</t>
  </si>
  <si>
    <t xml:space="preserve">Durante la vigencia programada se reporta un alcance de la meta del indicador a partir del segundo trimestre del año, por lo que se evidencia una gestión destacada en monitorear  en los medios de comunicación el impacto de las noticias o información publicada sobre la gestión de la entidad. </t>
  </si>
  <si>
    <t>CE-003</t>
  </si>
  <si>
    <t>Noticias publicadas en la página web</t>
  </si>
  <si>
    <t>Identificar la cantidad de noticias publicadas en la página web institucional</t>
  </si>
  <si>
    <t xml:space="preserve">La divulgación de la información y gestión institucional en la página web </t>
  </si>
  <si>
    <t>(No.  De notas publicadas en la página web del periodo reportado/ sumatoria de notas publicadas en la pagina web de los periodos anteriores)*100</t>
  </si>
  <si>
    <t xml:space="preserve">Portal web institucional </t>
  </si>
  <si>
    <t>Verificar en la matriz one drive de indicadores de la OAC el registro mensual de las publicaciones en la web. El numerador es el dato correspondiente al mes del reporte y el denominador se obtiene de la suma de todos los meses anteriores al mes reportado.</t>
  </si>
  <si>
    <t xml:space="preserve">La página web y/o la matriz one drive de indicadores OAC </t>
  </si>
  <si>
    <t>Durante la vigencia del mes de enero, se alcanza únicamente el 14% de la meta programada debido a la contingencia de contratación en la cual se encontraba la Oficina Asesora de Comunicaciones.</t>
  </si>
  <si>
    <t>Observaciones 12/03/2021:
-El análisis mensual no puede ir en blanco. Se deben registrar las gestiones realizadas durante el mes, relacionadas con lo que mide el indicador y que poco a poco llevaran al cumplimiento de la meta, así como dificultades que se presentan o logros.
-El indicador tiene periodicidad de medición mensual (columna O), por tanto debe registrar datos en las columnas U, V y W.
Evidencias: no se cargan evidencias del numerador y del denominador en la carpeta de OneDrive para el periodo reportado.</t>
  </si>
  <si>
    <t>Durante el mes de febrero se supera la meta programada en un 300% con respecto a la generación de contenido periodístico publicable en la página web dando a conocer a la ciudadanía la gestión realizada por parte de la entidad en políticas sociales de reducción de condiciones de vulnerabilidad de las poblaciones identificadas en los territorios.</t>
  </si>
  <si>
    <t xml:space="preserve">Observaciones 12/03/2021:
-El denominador del indicador habla de notas publicadas en el periodo anterior pero en el reporte no se menciona nada al respecto.
-El indicador tiene periodicidad de medición mensual (ver columna O), por tanto debe registrar datos en las columnas Z, AA y AB.
Evidencias: no se cargan evidencias del denominador en la carpeta de OneDrive para el periodo reportado. Solo hay del numerador.
Nota: se ajustó el año de la circular de oficialización del indicador. Estaba 2021 y se ajustó a 2019.
Observaciones sobre la formulación:
Se requiere revisar la formulación del indicador dado que la eficacia se mide relacionando lo ejecutado Vs. lo programado. Es decir, a qué me comprometí en el periodo, y cuánto de eso logré realizar en el periodo de medición. </t>
  </si>
  <si>
    <t xml:space="preserve">Durante el mes de marzo, se supera la meta programada debido a un incremento en la generación de contenido periodístico en la página web dando a conocer a la ciudadanía la gestión realizada por parte de la entidad en políticas sociales de reducción de condiciones de vulnerabilidad de las poblaciones identificadas en los territorios.
</t>
  </si>
  <si>
    <t>08/04/2021
Se solicita atender las observaciones de los meses enero y febrero de la vigencia, con el propósito de contar con la información completa del indicador, teniendo en cuenta que es un indicador mensual.
Para el mes de marzo, se solicita realizar el reporte cuantitativo del indicador  ya que tiene frecuencia mensual, en términos de No. de notas publicadas en la página web, en cumplimiento de la formula de cálculo.  El reporte debe contener el análisis únicamente en relación con notas publicadas en la web y no en otros medios.
09/04/2021
No se identifican observaciones adicionales.</t>
  </si>
  <si>
    <t>Durante el mes de abril se publican 49 noticias en la página web incrementando la generación de contenido periodístico respecto al mes anterior en un 26%.</t>
  </si>
  <si>
    <t>19/05/2021
Por favor ajustar el nombre del archivo que se remite como evidencia, ya que según lo formulado debe corresponder a "matriz one drive de indicadores OAC " y actualizar la vigencia a 2021. 
20/05/2021
No se generan observaciones ni recomendaciones adicionales para el periodo.</t>
  </si>
  <si>
    <t>Durante el mes de mayo se publican 60 noticias en la página web incrementando la generación de contenido periodístico respecto al mes anterior en un 22%.</t>
  </si>
  <si>
    <t>Durante el mes de junio se publican 59 noticias en la página web y se mantuvo el promedio de generación de contenidos con respecto al mes anterior.</t>
  </si>
  <si>
    <t>15/07/2021.
No se tienen observaciones ni sugerencias para el periodo de reporte.</t>
  </si>
  <si>
    <t>Durante el mes de mayo se publican 53 noticias en la página web, alcanzando en un 90% la meta mensual programada.</t>
  </si>
  <si>
    <t>Durante los meses de agosto y septiembre se publican 125 noticias en la página web, superando en un 212% la meta  programada.</t>
  </si>
  <si>
    <t>11/10/2021
En la evidencia de agosto aparecen relacionadas 69 noticias en página web y no 62 como se relaciona en el reporte, por favor verificar y corregir.
Tener en cuenta que los datos de periodo anterior no fueron consolidados debido que el reporte fue extemporáneo, por lo tanto en septiembre deben ser sumados los datos de agosto y septiembre para no afectar el desempeño del indicador.
12/10/2021
En este mes de reporte se deben sumar las publicaciones de agosto y septiembre. Se debe corregir el dato del análisis de agosto ya que según la evidencia fueron 69 publicaciones en web y no 71.</t>
  </si>
  <si>
    <t>Durante el mes de octubre se publican 62 noticias en la página web, logrando en un 50% la meta programada.</t>
  </si>
  <si>
    <t>12/11/2021
No se identifican observaciones frente al reporte del periodo.
Se sugiere especificar las causas que generan la disminución de notas publicadas para el próximo reporte.</t>
  </si>
  <si>
    <t>Durante el mes de noviembre se publican 73 noticias en la página web obteniendo un resultado del 118%.</t>
  </si>
  <si>
    <t>14/12/2021 
Debemos copiar la retroalimentación dada por la segunda línea de defensa del mes de octubre.
22/12/2021
No se identifican observaciones ni sugerencias adicionales frente al reporte del periodo.</t>
  </si>
  <si>
    <t>Durante el mes de diciembre se publican 64 noticias en la página web obteniendo un resultado del 88% respecto a la meta programada del 90%.</t>
  </si>
  <si>
    <t>11/01/2022.
No se identifican observaciones ni sugerencias frente al reporte del periodo.</t>
  </si>
  <si>
    <t>Durante la vigencia programada se destaca que, salvo en los meses de octubre y diciembre, la entidad mantiene la meta programada de mantener la divulgación de la información y gestión mensual institucional en la página web en un 90%.</t>
  </si>
  <si>
    <t>Diseño e innovación de servicios sociales</t>
  </si>
  <si>
    <t>DIS-002</t>
  </si>
  <si>
    <t>Circular No. 013 del 28/04/2021</t>
  </si>
  <si>
    <t>Actividades dirigidas a orientar la creación o transformación de los servicios sociales de la SDIS realizadas.</t>
  </si>
  <si>
    <t xml:space="preserve">Realizar seguimiento al cumplimiento de las actividades de orientación técnica y metodológica para la creación o transformación de un servicio social que buscan fortalecer la capacidad de los equipos de trabajo de la SDIS.
</t>
  </si>
  <si>
    <t>Disponibilidad de agenda de la mesa técnica GIS para realizar las actividades.
Asistencia de las subdirecciones misionales para el acompañamiento metodológico en la creación o transformación de los servicios.</t>
  </si>
  <si>
    <t>(No. de actividades realizadas en el periodo con los equipos de trabajo de la SDIS que orientan la creación o transformación de los servicios 
/(No. de actividades programadas en el periodo, dirigidas a orientar a los equipos de trabajo de la SDIS en la creación o transformación de los servicios)*100</t>
  </si>
  <si>
    <t>Actas de reunión.
Cronograma de actividades.</t>
  </si>
  <si>
    <t xml:space="preserve">El numerador corresponde al número de actividades realizadas para orientar a los equipos técnicos en la creación o transformación de los servicios en el periodo del reporte, a partir de las actas presentadas.
El denominador corresponde al número de actividades programadas en el período para orientar la creación o transformación de los servicios sociales, producto del cronograma definido.
Nota 1: el resultado del indicador de la vigencia se calculará sumando los resultados de cada período.
</t>
  </si>
  <si>
    <t>Registro de actividades programadas y  realizadas (archivo en Excel).
Actas de realización de actividades.</t>
  </si>
  <si>
    <t>No aplica. Indicador de gestión oficializado el 05/03/2021</t>
  </si>
  <si>
    <t xml:space="preserve">De acuerdo con el cronograma definido para el desarrollo de las actividades en el marco del cumplimiento del indicador, se informa que durante los meses de enero, febrero y marzo se avanzó en: 
a.  Participación en la mesa técnica GIS para la revisión y aprobación de los servicios, adicionalmente se han acompañado las mesas de trabajo con infancia, discapacidad y familia en el que se presentaron observaciones y sugerencias para la definición de los servicios, estrategias y modalidades propuestas. 
b. Se avanzó en un borrador de propuesta de Resolución de criterios de acceso, permanencia y egreso de los servicios para derogar la resolución 825/2018.
Logros: durante este periodo en el marco de la transformación de los servicios se presentó la propuesta de ajuste al marco conceptual de los servicios, el cual hace referencia a las definiciones de servicio social, estrategia, modalidad, beneficios, criterios, entre otros, aprobados por el comité de gestión y desempeño. 
Dificultades: ninguna. </t>
  </si>
  <si>
    <t>12/04/2021:
El objetivo del indicador es "Realizar seguimiento al cumplimiento de las actividades de orientación técnica y metodológica para la creación o transformación de un servicio social", por tanto, las actividades reportadas de actualizar la caracterización del proceso y acompañamiento para la puesta en marcha de los servicios, no son actividades de "orientación técnica y metodológica para la creación o transformación de un servicio social". Revisar la totalidad del reporte y ajustar, de acuerdo al nombre y objetivo del indicador y a la fórmula del indicador mismo.
15/02/2021:
Sin observaciones adicionales. Se ajusta literal d. por b.
Se recomienda ir diligenciado el archivo en Excel que se presentará como evidencia de las actividades realizadas Vs las programadas, cuando se realice el reporte del semestre. Lo mismo con respecto a las actas. Ver columna P "Evidencia".</t>
  </si>
  <si>
    <t>Logro: de acuerdo con las acciones establecidas dentro del cronograma de trabajo para el cumplimiento del indicador se lograron los siguientes productos: 
a. Elaboración y oficialización   "Lineamiento creación, transformación o actualización de los servicios sociales en al SDIS" . El cual brinda las orientaciones técnicas y metodológicas a las áreas misionales y equipos técnicos  en la creación  o transformación de un servicio, teniendo en cuenta, las necesidades de las personas, familias y comunidades y las realidades de los territorios.     
b. El 16 de abril de 2021 en sesión ordinaria del Comité institucional de Gestión y Desempeño, se aprueba la  totalidad de servicios, modalidades y estrategias que  constituyen la oferta de servicios de la SDIS , para un total de 31 servicios y 80 modalidades.</t>
  </si>
  <si>
    <t>11/05/2021:
No se generan observaciones o recomendaciones respecto al análisis presentado en el seguimiento al indicador de gestión, sin embargo, continúa la recomendación de ir diligenciando la herramienta en Excel y las actas, relacionadas como evidencia, para el reporte semestral.</t>
  </si>
  <si>
    <t xml:space="preserve">
Teniendo encuentra la expedición de la Resolución 0509 del 20 de abril de 2021 “Por la cual se definen las reglas aplicables a los servicios sociales, los instrumentos de focalización de la SDIS, y se dictan otras disposiciones”. De acuerdo con el cronograma definido para el desarrollo de las actividades programadas para el mes de mayo no se convocaron mesas de trabajo o mesas técnicas para aportar y orientar la creación o transformación de los servicios, ya que los equipos se encuentran en la  revisión y planeación operativa de la puesta en marcha de los servicios y modalidades de atención. 
Para el mes de junio se dará continuidad al reporte correspondiente a las actividades programadas para el cumplimiento del indicador.</t>
  </si>
  <si>
    <t>11/06/2021:
De acuerdo a lo reportado se dejan dos recomendaciones, la primera es que de acuerdo a lo sucedido en el mes de mayo no se afecte el cumplimiento de la meta del indicador, es decir que para el mes de junio no se presenten retrasos por esta razón, y la segunda que se continúe con el diligenciamiento de la herramienta en Excel y las actas, relacionadas como evidencia, para el reporte semestral, que deben presentar en el siguiente corte.</t>
  </si>
  <si>
    <t>Durante el primer semestre del año, se realizaron 8 actividades distribuidas de la siguiente manera: 2 en el mes de marzo, 1 en abril, 5 en junio.
Para el presente mes y de acuerdo con las actividades programadas para el indicador se participó en la orientación técnica para la creación, transformación o actualización de los servicios sociales, de la siguiente manera: 
1. Mesa de trabajo asociada a la Mesa Técnica Gis realizada el 03 de junio/2021,  la cual tuvo como objetivo la revisión de los ajustes de los servicios solicitados por las áreas técnicas. 
2. El 15 de junio se adelantó mesa de trabajo asociada a la mesa GIS, con el fin de  revisar, verificar y justificar las modificaciones de los servicios y modalidades aprobadas en la resolución 509/20 de abril/2021.
3. El 17 de junio de 2021, se llevó acabó  Mesa Técnica Gis, donde se presentó para su revisión y validación de las modificaciones de 2 servicios sin modalidad y 47 modalidades.  
3.1 En la Mesa Técnica Gis  del 17 de junio se socializó  el documento "Lineamiento creación, transformación o actualización de los servicios sociales".
4. El 16 de junio de 2021 se realizó reunión con la delegada de la Dirección de nutrición y abastecimiento con el fin de orientar la creación de la modalidad  para la atención de la población mas pobre en el marco del plan de rescate social. 
Nota: No se tiene No. de actividades programadas fijas debido a que la realización de las mismas depende de las necesidades de las áreas técnicas frente a la creación o modificación de los servicios sociales.</t>
  </si>
  <si>
    <t>12/07/2021: Ajustar redacción de tal manera que pueda resumir lo que se hizo en cada mesa (se mencionan 8 mesas y solo se describen 4). De igual manera en las evidencias solo se adjuntan actas de 6 mesas y el reporte dice que fueron 8, revisar y ajustar.
En cuanto a las evidencias, falta adjuntar el cronograma de trabajo (puede ser en el mes de junio) y hay algunas actas que no tienen firmas.
13/07/2021: No se generan observaciones o recomendaciones respecto al análisis y evidencias presentados en el seguimiento al indicador de gestión.</t>
  </si>
  <si>
    <r>
      <t xml:space="preserve">De acuerdo con las  necesidades presentadas por las áreas misionales para la creación o modificación de los servicios, en el mes de julio se acompañaron las siguientes actividades: 
1. </t>
    </r>
    <r>
      <rPr>
        <u/>
        <sz val="9"/>
        <color theme="1"/>
        <rFont val="Arial"/>
        <family val="2"/>
      </rPr>
      <t>Mesa de trabajo asociada a la Mesa técnica gis realizada 14/07/2021</t>
    </r>
    <r>
      <rPr>
        <sz val="9"/>
        <color theme="1"/>
        <rFont val="Arial"/>
        <family val="2"/>
      </rPr>
      <t xml:space="preserve">. Se presentó por parte de la Dirección de Nutrición y Abastecimiento la creación de una nueva modalidad orientando la revisión del alcance del servicio, su objetivo, criterios de priorización y restricciones. 
2. </t>
    </r>
    <r>
      <rPr>
        <u/>
        <sz val="9"/>
        <color theme="1"/>
        <rFont val="Arial"/>
        <family val="2"/>
      </rPr>
      <t>Mesa Técnica Gis, adelantada 16 de julio de 2021</t>
    </r>
    <r>
      <rPr>
        <sz val="9"/>
        <color theme="1"/>
        <rFont val="Arial"/>
        <family val="2"/>
      </rPr>
      <t xml:space="preserve">. Está mesa se solicita por la  subdirección para la infancia, con el fin de ajustar las modalidades de atención debido al retorno presencial en los servicios sociales, lo cual requirió la revisión y validación de la modificación de beneficios y criterios de acceso a los servicios. 
3. </t>
    </r>
    <r>
      <rPr>
        <u/>
        <sz val="9"/>
        <color theme="1"/>
        <rFont val="Arial"/>
        <family val="2"/>
      </rPr>
      <t>Mesa de trabajo asociada a la Mesa Técnica gis realizada 28/07/2021</t>
    </r>
    <r>
      <rPr>
        <sz val="9"/>
        <color theme="1"/>
        <rFont val="Arial"/>
        <family val="2"/>
      </rPr>
      <t xml:space="preserve"> en la que se presentó la propuesta de las subdirecciones ICI y de la Dirección de nutrición y abastecimiento. De allí que se solicita revisar la denominación de los servicios y definirlos teniendo en cuenta la temporalidad proyectada. 
4. </t>
    </r>
    <r>
      <rPr>
        <u/>
        <sz val="9"/>
        <color theme="1"/>
        <rFont val="Arial"/>
        <family val="2"/>
      </rPr>
      <t>Mesa Técnica Gis, adelantada el 29 de julio de 2021.</t>
    </r>
    <r>
      <rPr>
        <sz val="9"/>
        <color theme="1"/>
        <rFont val="Arial"/>
        <family val="2"/>
      </rPr>
      <t xml:space="preserve"> En la que se presentó para su verificación y validación la creación de: 
a. Estrategia para atención a personas u hogares que enfrentan situaciones de emergencia social y requieren atención social inmediata – Transferencia monetaria de emergencia social transitoria no condicionada.
b. Estrategia para atención a personas u hogares que requieren atención social inmediata para prevenir la precarización de sus condiciones familiares – Bonos canjeables por alimentos.
c. Apoyo Alimentario transitorio de asistencia social para atención de situaciones manifiesta. Una vez presentados se verificó el cumplimiento de las directrices dadas para la creación de los servicios. </t>
    </r>
  </si>
  <si>
    <t>12/08/2021: No se generan observaciones o recomendaciones respecto al análisis presentado en el seguimiento al indicador de gestión.</t>
  </si>
  <si>
    <r>
      <t xml:space="preserve">
De acuerdo con las  necesidades presentadas por las áreas misionales para la creación o modificación de los servicios, en el mes de agosto se adelantaron las siguientes actividades: 
1. </t>
    </r>
    <r>
      <rPr>
        <u/>
        <sz val="9"/>
        <color theme="1"/>
        <rFont val="Arial"/>
        <family val="2"/>
      </rPr>
      <t xml:space="preserve">Mesa de trabajo asociada a la Mesa técnica gis realizada 05/08/2021. </t>
    </r>
    <r>
      <rPr>
        <sz val="9"/>
        <color theme="1"/>
        <rFont val="Arial"/>
        <family val="2"/>
      </rPr>
      <t xml:space="preserve">Revisión de la estrategia de redes de cuidado comunitario y  estrategia socio jurídica de atención a personas mayores víctimas de violencia o en situación de calle en el Distrito Capital. Resultado de esta mesa se orienta  al equipo a formalizar en el portafolio de servicios de la entidad.
2. </t>
    </r>
    <r>
      <rPr>
        <u/>
        <sz val="9"/>
        <color theme="1"/>
        <rFont val="Arial"/>
        <family val="2"/>
      </rPr>
      <t>Mesa de trabajo asociada a la Mesa Técnica gis realizada 10/08/2021.</t>
    </r>
    <r>
      <rPr>
        <sz val="9"/>
        <color theme="1"/>
        <rFont val="Arial"/>
        <family val="2"/>
      </rPr>
      <t xml:space="preserve"> Presentación Manual Operativo: Ampliación e instalación de capacidades formativas. Luego de su socialización se orienta al equipo frente a la necesidad de generar un procedimiento que oriente operativamente a los equipos locales en su implementación. Desde la Subsecretaría se aportó a la socialización del portafolio de servicios. 
3. </t>
    </r>
    <r>
      <rPr>
        <u/>
        <sz val="9"/>
        <color theme="1"/>
        <rFont val="Arial"/>
        <family val="2"/>
      </rPr>
      <t>Mesa de trabajo asociada a la Mesa Técnica gis realizada 17/08/2021.</t>
    </r>
    <r>
      <rPr>
        <sz val="9"/>
        <color theme="1"/>
        <rFont val="Arial"/>
        <family val="2"/>
      </rPr>
      <t xml:space="preserve"> Acompañamiento a la elaboración a la línea técnica de la modalidad Centro de desarrollo integral y diferencial - Proyecto de vida) y de la estrategia móvil de abordaje en calle. 
4. </t>
    </r>
    <r>
      <rPr>
        <u/>
        <sz val="9"/>
        <color theme="1"/>
        <rFont val="Arial"/>
        <family val="2"/>
      </rPr>
      <t>Mesa Técnica Gis realizada el 18/08/2021. E</t>
    </r>
    <r>
      <rPr>
        <sz val="9"/>
        <color theme="1"/>
        <rFont val="Arial"/>
        <family val="2"/>
      </rPr>
      <t xml:space="preserve">n la que se presentó para validación: Manual Operativo (ampliación e instalación de capacidades formativas y Centro de desarrollo integral y diferencial - Proyecto de vida) y de la estrategia móvil de abordaje en calle
5. </t>
    </r>
    <r>
      <rPr>
        <u/>
        <sz val="9"/>
        <color theme="1"/>
        <rFont val="Arial"/>
        <family val="2"/>
      </rPr>
      <t>Reunión solicitada por parte de la  subdirección de vejez 31/08/2021.</t>
    </r>
    <r>
      <rPr>
        <sz val="9"/>
        <color theme="1"/>
        <rFont val="Arial"/>
        <family val="2"/>
      </rPr>
      <t xml:space="preserve"> Para la orientación técnica en la creación de las modalidades o estrategias de redes de cuidado comunitario y la estrategia socio jurídica de atención a personas mayores víctimas de violencia o en situación de calle. 
</t>
    </r>
  </si>
  <si>
    <t>06/09/2021: No se generan observaciones o recomendaciones respecto al análisis presentado en el seguimiento al indicador de gestión.</t>
  </si>
  <si>
    <r>
      <t xml:space="preserve">
De acuerdo con las necesidades presentadas por las áreas misionales para la creación o modificación de los servicios, en el mes de septiembre se adelantaron las siguientes actividades:
1. </t>
    </r>
    <r>
      <rPr>
        <u/>
        <sz val="9"/>
        <color theme="1"/>
        <rFont val="Arial"/>
        <family val="2"/>
      </rPr>
      <t>Mesa de trabajo asociada a la Mesa técnica gis realizada 07/09/2021.</t>
    </r>
    <r>
      <rPr>
        <sz val="9"/>
        <color theme="1"/>
        <rFont val="Arial"/>
        <family val="2"/>
      </rPr>
      <t xml:space="preserve"> Revisión y ajuste a los anexos técnicos de la modalidad Tropa Social a tu Hogar e Integración y Gestión en el Territorio de la Subdirección sgil. 
2. </t>
    </r>
    <r>
      <rPr>
        <u/>
        <sz val="9"/>
        <color theme="1"/>
        <rFont val="Arial"/>
        <family val="2"/>
      </rPr>
      <t>Mesa de trabajo asociada a la Mesa técnica gis realizada 09/09/2021.</t>
    </r>
    <r>
      <rPr>
        <sz val="9"/>
        <color theme="1"/>
        <rFont val="Arial"/>
        <family val="2"/>
      </rPr>
      <t xml:space="preserve"> Revisión y ajuste a los criterios de la modalidad de atención Centros  Forjar.
3. </t>
    </r>
    <r>
      <rPr>
        <u/>
        <sz val="9"/>
        <color theme="1"/>
        <rFont val="Arial"/>
        <family val="2"/>
      </rPr>
      <t>Mesa Técnica Gis realizada el 14/09/2021.</t>
    </r>
    <r>
      <rPr>
        <sz val="9"/>
        <color theme="1"/>
        <rFont val="Arial"/>
        <family val="2"/>
      </rPr>
      <t xml:space="preserve"> Acompañamiento a las subdirecciones de sgil y de juventud ante la solicitud de ajustes a los anexos técnicos de las modalidades aprobadas en la resolución 509 de 20 de abril de 2021. Lo anterior surge al precisar el alcance en servicios contemplados con criterios de ciudad - región y ampliar los criterios de ingresos a los modalidades de atención a jóvenes. </t>
    </r>
  </si>
  <si>
    <t>06/10/2021: No se generan observaciones o recomendaciones respecto al análisis presentado en el seguimiento al indicador de gestión.</t>
  </si>
  <si>
    <r>
      <t xml:space="preserve">
De acuerdo con las necesidades presentadas por las áreas misionales para la creación o modificación de los servicios, en el mes de octubre se adelantaron las siguientes actividades: 
1. </t>
    </r>
    <r>
      <rPr>
        <u/>
        <sz val="9"/>
        <color theme="1"/>
        <rFont val="Arial"/>
        <family val="2"/>
      </rPr>
      <t>Mesa de trabajo asociada a la Mesa técnica gis realizada 28/10/2021</t>
    </r>
    <r>
      <rPr>
        <sz val="9"/>
        <color theme="1"/>
        <rFont val="Arial"/>
        <family val="2"/>
      </rPr>
      <t xml:space="preserve">. En esta mesa se brindaron las orientaciones al área misional en el marco de la presentación del servicio y modalidad a crear por parte de la Subdirección para la vejez, adicionalmente se solicitó al área revisar la propuesta de dejar criterios de excepcionalidad ya que no corresponde con lo definido en la Resolución 509 de abril 2021. </t>
    </r>
  </si>
  <si>
    <r>
      <t xml:space="preserve">De acuerdo con las necesidades presentadas por las áreas misionales para la creación o modificación de los servicios, en el mes de noviembre se adelantaron las siguientes actividades: 
1. </t>
    </r>
    <r>
      <rPr>
        <u/>
        <sz val="9"/>
        <color theme="1"/>
        <rFont val="Arial"/>
        <family val="2"/>
      </rPr>
      <t>Mesa de trabajo asociada a la Mesa técnica gis realizada 29/11/2021</t>
    </r>
    <r>
      <rPr>
        <sz val="9"/>
        <color theme="1"/>
        <rFont val="Arial"/>
        <family val="2"/>
      </rPr>
      <t>, la cual se desarrolló con el fin de revisar los ajustes solicitados por la Subdirección de Asuntos de LGBTI relacionados con el ajuste de los anexos técnicos de las modalidades:  "Ampliación e Instalación de Capacidades Formativas" y "Bono Multicolor". Resultado de la presentación se solicita al equipo de trabajo mejorar y sustentar la justificación de los cambios de criterios de priorización en especial aquellos relacionados con el Sisbén, adicionalmente, se solicita definir los verificables en la aplicación de cada criterio.</t>
    </r>
  </si>
  <si>
    <t>14/11/2021: No se generan observaciones o recomendaciones respecto al análisis presentado en el seguimiento al indicador de gestión. Recordar que para el próximo mes se debe realizar el análisis anual donde además deben indicar que decisión van a tomar respecto del indicador.</t>
  </si>
  <si>
    <r>
      <t xml:space="preserve">Durante el segundo semestre del presente año se realizaron 17 actividades distribuidas de la siguiente manera:(4) julio, (5) agosto, (3) septiembre, (1) octubre, (1) noviembre, (3) diciembre. 
Para el presente mes y de acuerdo con las actividades programadas para el indicador se participó en la orientación técnica para la creación, transformación o actualización de los servicios sociales, de la siguiente manera:
1. </t>
    </r>
    <r>
      <rPr>
        <u/>
        <sz val="9"/>
        <color theme="1"/>
        <rFont val="Arial"/>
        <family val="2"/>
      </rPr>
      <t>Mesa de trabajo asociada a la Mesa Técnica gis realizada 06/12/2021</t>
    </r>
    <r>
      <rPr>
        <sz val="9"/>
        <color theme="1"/>
        <rFont val="Arial"/>
        <family val="2"/>
      </rPr>
      <t xml:space="preserve">: esta mesa fue convocada por solicitud del área de discapacidad, solicitando ajustes en los siguientes servicios: Centros Crecer y Centros integrarte atención interna frente a criterios de ingreso y egreso. 
2. </t>
    </r>
    <r>
      <rPr>
        <u/>
        <sz val="9"/>
        <color theme="1"/>
        <rFont val="Arial"/>
        <family val="2"/>
      </rPr>
      <t>Mesa Técnica gis realizada 13/12/2021</t>
    </r>
    <r>
      <rPr>
        <sz val="9"/>
        <color theme="1"/>
        <rFont val="Arial"/>
        <family val="2"/>
      </rPr>
      <t xml:space="preserve">: presentación ajustes de anexos técnicos de los siguientes servicios: 
Servicio de bienestar y cuidado a persona mayor, servicio Centro Día, estrategia redes y cuidado comunitario, servicio Bogotá te acompaña en la vejez - Estrategia acción jurídica para la vejez, Bono Multicolor, ampliación e instalación de capacidades formativas, Centros Crecer y Centros integrarte atención interna. 
3. </t>
    </r>
    <r>
      <rPr>
        <u/>
        <sz val="9"/>
        <color theme="1"/>
        <rFont val="Arial"/>
        <family val="2"/>
      </rPr>
      <t>Mesa de trabajo asociada a la Mesa Técnica gis realizada 20/12/2021</t>
    </r>
    <r>
      <rPr>
        <sz val="9"/>
        <color theme="1"/>
        <rFont val="Arial"/>
        <family val="2"/>
      </rPr>
      <t xml:space="preserve">: esta mesa se orientó y acompañó en la actualización de los estándares de calidad de los servicios Centro Dia y Centros Forjar. En el que la Subsecretaría informa la  necesidad de abordar la calidad de los servicios desde las disposiciones actuales de la entidad. </t>
    </r>
  </si>
  <si>
    <t>11/01/2022: Revisar las actas envidas ya que hay algunas no tienen la firma ni siquiera de la persona que las elaboró y hay diferencia de firmas entre un acta y otra siendo las mismas personas las que firman.
12/01/2021:No se generan observaciones o recomendaciones respecto al análisis presentado en el seguimiento al indicador, sin embargo en lo relacionado con las evidencias es importante recomendar la gestión de firmas en las actas que quedan como evidencia de este indicador, con el ánimo que no se generen observaciones a futuro.</t>
  </si>
  <si>
    <t xml:space="preserve">De acuerdo con el objetivo del indicador, para la presente vigencia se realizaron 25 actividades correspondiente al 100% de espacios solicitados para el acompañamiento técnico en la creación o transformación de un servicio social. En este sentido, se destaca la articulación con las áreas técnicas para orientar los ajustes y creación de los servicios en cumplimiento de las directrices distrital y de la SDIS. 
Por último, se considera que el indicador puede continuar, pero se debe modificar su nombre, objetivo y fórmula de cálculo. 
</t>
  </si>
  <si>
    <t>Gerencia de las políticas públicas sociales</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</si>
  <si>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</si>
  <si>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FPS-002</t>
  </si>
  <si>
    <t>Seguimiento a la ejecución de las políticas públicas que lidera la Secretaría Distrital de Integración Social</t>
  </si>
  <si>
    <t>Verificar la entrega de los informes y/o actualización de planes de acción para el seguimiento a la  implementación de las políticas públicas lideradas por la Secretaría Distrital de Integración Social</t>
  </si>
  <si>
    <t>Seguimiento a las subdirecciones técnicas poblacionales en la preparación y presentación de los informes y/o actualización de planes de acción, para las políticas públicas  a cargo de la Secretaría Distrital de Integración Social.</t>
  </si>
  <si>
    <t>(Número de informes y/o actualización de planes de acción entregados con los parámetros establecidos / Total de informes y/o actualización de planes de acción entregados) * 100</t>
  </si>
  <si>
    <t>Lista de verificación de los parámetros para los informes de seguimiento y/o matriz de actualización de planes de acción.</t>
  </si>
  <si>
    <t>1. Identificar en la lista de verificación los parámetros cumplidos por cada informe y/o actualización de planes de acción.
2. Sumar los informes y/o planes de acción que cumplieron con todos los parámetro establecidos.
3. Comparar los informes y/o actualización de planes de acción que cumplieron con los parámetros con el total de informes entregados.</t>
  </si>
  <si>
    <t>Matriz de verificación de los parámetros para los informes para el seguimiento
Informes y/o actualización de planes de acción para el seguimiento a la  implementación de las políticas públicas  lideradas por la  Secretaría Distrital de Integración Social.</t>
  </si>
  <si>
    <t>La secretaria distrital de integración social solicita a las entidades el reporte de acciones de los planes de acción de política pública, estableciendo plazos hasta el 29 de enero. Se logró articulación entre los líderes de política pública y los diferentes sectores para iniciar consolidación respectiva de la información.</t>
  </si>
  <si>
    <t>11/03/2021 No se generan observaciones o recomendaciones respecto al análisis presentados en el seguimiento al indicador de gestión.</t>
  </si>
  <si>
    <t>Se realizó la consolidación y análisis de la información recibida por los sectores. Elaboración de informe cualitativo y el informe cuantitativo de los planes de acción los cuales fueron revisados por la Dirección de análisis y diseño estratégico - DADE y la Dirección Poblacional. Se logró la identificación de los avances de cada política pública que lidera la SDIS.</t>
  </si>
  <si>
    <t>11/03/2021 No se generan observaciones o recomendaciones respecto al análisis presentados en el seguimiento al indicador de gestión. Solo tengo una recomendación general, por favor desarrollar todas las actividades pertinentes que den cumplimiento a la meta del indicador.</t>
  </si>
  <si>
    <t>Se remitió a la Secretaría Distrital de Planeación los informes de seguimiento al plan de acción del segundo semestre 2020  las políticas pública: infancia y adolescencia,  familias, envejecimiento y vejez, adultez, habitabilidad en calle y juventud los cuales fueron revisados conjuntamente con  la Dirección de análisis y diseño estratégico - DADE.
Adicionalmente, 4 políticas públicas: de y para la adultez, fenómeno de habitabilidad en calle, familias y vejez, se encuentran adelantando la actualización de sus planes de acción.
Nota: Teniendo en cuenta el análisis de gestión del indicador, este se realiza cambio para que su programación sea semestral para una mejor medición.</t>
  </si>
  <si>
    <t>12/04/2021 Por favor reportar avance cuantitativo y evidencia, ya que el indicador es trimestral, de lo contrario indicar la debida justificación.
13/04/2021 Por favor verificar el avance cuantitativo presentado, ya que se esta indicando que se entregaron 50 informes con los parámetros establecidos de 100 informes entregado.
14/04/2021No se generan observaciones o recomendaciones adicionales, respecto al análisis presentados en el seguimiento al indicador de gestión.</t>
  </si>
  <si>
    <t>De acuerdo a la retroalimentación realizada por la Secretaria Distrital de Planeación, se realizan ajustes a los informes de seguimiento del plan de acción segundo semestre 2020. 
Adicionalmente, se viene realizando la concertación de los sectores e  internamente en la SDIS, para la definición de los productos en la actualización del plan de acción de las políticas: de y para la adultez, fenómeno de habitabilidad en calle, familias, social para el envejecimiento y la vejez.</t>
  </si>
  <si>
    <t>12/05/2021 No se generan observaciones o recomendaciones respecto al análisis presentados en el seguimiento al indicador de gestión.</t>
  </si>
  <si>
    <t>Durante el mes de mayo se publicaron los informes correspondientes al segundo semestre 2020 de las Políticas Públicas: Infancia y Adolescencia,  Familia, Social de Envejecimiento y vejez, de y para la Adultez y Fenómeno de Habitabilidad en calle en la página WEB de la entidad, garantizando así el acceso a la información por parte de la ciudadanía general.  
Los equipos de las políticas públicas que se encuentran en actualización de sus planes de acción continúan desarrollando espacios de concertación con diferentes sectores, para la definición de los productos y su respectivo costeo, que constituye la hoja de vida de cada uno de ellos, elementos que estarán descritos en el Plan de Acción de las Políticas Públicas:  de y para la Adultez, Fenómeno de Habitabilidad en Calle, Familia, Social para el envejecimiento y la vejez.</t>
  </si>
  <si>
    <t>17/06/2021 No se generan observaciones o recomendaciones respecto al análisis presentados en el seguimiento al indicador de gestión.</t>
  </si>
  <si>
    <t xml:space="preserve">
En el mes de junio se culminó la actualización de los planes acción y los correspondientes documentos CONPES de:
1.Política Pública Para las Familias 2011-2025 (Anexo 1)
2.Política Pública Social para el Envejecimiento y la Vejez 2010-2025 (Anexo 2)
3.Política Pública de y para la Adultez 2011 - 2044 (Anexo 3)
4.Política Pública Distrital Para el Fenómeno de Habitabilidad en Calle (Anexo 4)
Los documentos entregados cumplen con los parámetros establecidos de acuerdo a la guía para la revisión elaborada por la Dirección Poblacional, adicionalmente, como mecanismos de control se encuentran en proceso interno de revisión (Dirección Poblacional, Subsecretaría, DADE), previa entrega a la Secretaría Distrital de Planeación y su respectiva publicación.</t>
  </si>
  <si>
    <t>09/07/2021 Registrar avance cuantitativo, ya que el indicador es semestral, de acuerdo a su formulación,  para así verificar evidencias y su respectivo seguimiento.
12/07/2021 Revisar avance de acuerdo a la formulación del indicador, a su avance y evidencias reportadas.
14/07/2021 Verificar ya que no se reporta la evidencia "Matriz de verificación de los parámetros para los informes para el seguimiento". Así mismo, indicar si los planes cuentan con los parámetros establecidos, ya que es el objetivo del indicador.
15/07/2021 No se generan observaciones o recomendaciones adicionales, respecto al análisis presentados en el seguimiento al indicador de gestión.</t>
  </si>
  <si>
    <r>
      <t>Durante el mes de julio se surtió el trámite para la presentación del Documento CONPES y Matriz Plan de Acción</t>
    </r>
    <r>
      <rPr>
        <sz val="9"/>
        <color rgb="FFFF0000"/>
        <rFont val="Arial"/>
        <family val="2"/>
      </rPr>
      <t xml:space="preserve"> </t>
    </r>
    <r>
      <rPr>
        <sz val="9"/>
        <rFont val="Arial"/>
        <family val="2"/>
      </rPr>
      <t xml:space="preserve">ante el Comité Sectorial de Gestión y Desempeño de las siguientes políticas públicas:
  1.Política Pública para las Familias 2011-2025 (Anexo 1)
  2.Política Pública Social para el Envejecimiento y la Vejez 2010-2025 (Anexo 2)
  3.Política Pública de y para la Adultez 2011 - 2044 (Anexo 3)
La Política Pública Distrital Para el Fenómeno de Habitabilidad en Calle, se presentará en la próxima sesión, toda vez que la Secretaría Distrital de Salud no remitió los ajustes sugeridos a sus productos.  
</t>
    </r>
  </si>
  <si>
    <t>08/10/2021 Por favor realizar los ajustes resaltados, con el fin de generar una mayor claridad en el análisis.
11/08/2021 No se generan observaciones o recomendaciones adicionales, respecto al análisis presentados en el seguimiento al indicador de gestión.</t>
  </si>
  <si>
    <t>Durante el mes de agosto la Secretaría Distrital de Planeación se encuentra revisando los informes (actualización de los Planes de Acción Word - Excel), de las políticas públicas. Durante esta etapa los documentos son remitidos a los diferentes sectores para la elaboración de los conceptos técnicos, en ese ejercicio se encuentran las siguientes políticas:
  1.Política Pública para las Familias 2011-2025.
  2.Política Pública Social para el Envejecimiento y la Vejez 2010-2025. 
  3.Política Pública de y para la Adultez 2011 - 2044. 
La Política Pública Distrital Para el Fenómeno de Habitabilidad en Calle, se programa para el Comité Sectorial el 6 de septiembre, posterior a ello será remitido a la Secretaría de Planeación para surtir el mismo proceso.</t>
  </si>
  <si>
    <t>09/09/2021  No se generan observaciones o recomendaciones, respecto al análisis presentados en el seguimiento al indicador de gestión.</t>
  </si>
  <si>
    <t>Durante el mes de septiembre la Secretaría Distrital de Integración Social se encuentra a la espera de los Conceptos Técnicos Transversales de enfoque por parte de la Secretaría Distrital de Planeación de las siguientes políticas: 
  1.Política pública para las Familias 2011-2025.
  2.Política pública social para el Envejecimiento y la vejez 2010-2025.
  3. Política pública de y para la adultez 2011 - 2044
Adicionalmente se presentó en comité sectorial el plan de acción y documento CONPES de la política publica distrital para el fenómeno de habitabilidad en calle según lo programado (6 de septiembre) y se remiten los documentos correspondientes mediante oficio enviado el 16 de septiembre. 
La política pública de infancia y adolescencia se encuentra en su proceso de evaluación y culminando su implementación en el marco de su vigencia (2011-2021); por su parte la política pública de juventud se encuentra en fase de implementación, los informes correspondientes se elaborarán y presentarán en diciembre del año en curso.</t>
  </si>
  <si>
    <t>07/10/2021 Se recomienda indicar el estado de la política publica de y para la Adultez 2011 - 2044, así como el paso a seguir con las demás políticas.
No se generan observaciones o recomendaciones, respecto al análisis presentados en el seguimiento al indicador de gestión.</t>
  </si>
  <si>
    <t xml:space="preserve">Durante el mes de octubre la Secretaría Distrital de Integración Social recibió los Conceptos Técnicos Transversales de enfoque por parte de la Secretaría Distrital de Planeación de las siguientes políticas: 
  1.Política pública para las Familias 2011-2025.
  2.Política pública social para el Envejecimiento y la vejez 2010-2025.
  3. Política pública de y para la adultez 2011 - 2044
La Política Pública de Infancia y Adolescencia continua en su proceso de Evaluación.
La Secretaria Distrital de Planeación no ha remitido el Concepto Técnico Transversal de la política publica distrital para el fenómeno de habitabilidad en calle. 
La política pública de infancia y adolescencia continua en su proceso de evaluación y culminando su implementación en el marco de su vigencia (2011-2021); por su parte la política pública de juventud se encuentra en fase de implementación, los informes correspondientes se elaborarán y presentarán en diciembre del año en curso. </t>
  </si>
  <si>
    <t>09/11/2021  No se generan observaciones o recomendaciones, respecto al análisis presentados en el seguimiento al indicador de gestión.</t>
  </si>
  <si>
    <t>Durante el mes de noviembre la Secretaría Distrital de Integración Social remitió los planes de acción ajustados a la  Secretaría Distrital de Planeación,  con el propósito de recibir el concepto favorable, de las siguientes políticas : 
1.Política pública para las Familias 2011-2025.
2.Política pública social para el Envejecimiento y la Vejez 2010-2025.
3.Política pública de y para la Adultez 2011 - 2044.
4. Política Pública Para el Fenómeno de Habitabilidad en Calle 2015 - 2025.
La Política de Infancia y Adolescencia se encuentra en su proceso de evaluación y terminando la implementación de la presente vigencia. El informe se presentará en el mes de diciembre.
La Política  de Juventud se encuentra en etapa de implementación, su informe se presentará en el mes de diciembre.</t>
  </si>
  <si>
    <t>13/12/2021 No se generan observaciones o recomendaciones, respecto al análisis presentados en el seguimiento al indicador de gestión.</t>
  </si>
  <si>
    <t xml:space="preserve">Durante el mes de diciembre la Secretaría Distrital de Integración Social Presentó en sesiones de pre CONPES (6 diciembre)  y en CONPES (20 de diciembre)  los documentos finales de los planes de acción, obteniendo conceptos favorables y aprobación de la actualización de las siguientes políticas:
1.Política pública para las Familias 2011-2025.
2.Política pública social para el Envejecimiento y la Vejez 2010-2025.
3.Política pública de y para la Adultez 2011 - 2044.
4. Política Pública Para el Fenómeno de Habitabilidad en Calle 2015 - 2025.
Adicionalmente, los equipos de política elaboraron los informes de autocontrol y seguimiento a la implementación de las políticas (Infancia y Adolescencia, Juventud, de y para la Adultez, Envejecimiento y Vejez, Familia, Fenómeno de Habitante de Calle), de acuerdo con el formato establecido, estos informes fueron revisados y consolidados en un único documento por la Dirección Poblacional y posteriormente remitido a la Subsecretaría </t>
  </si>
  <si>
    <t>11/01/2022 Por favor indicar a que políticas se le elaboraron los informes de autocontrol. Así mismo se recomienda el correcto uso de los documentos de acuerdo con los lineamientos del SG. 
Adicionalmente, registrar el análisis anual del indicador.
12/01/2022 No se generan más observaciones o recomendaciones, respecto al análisis presentados en el seguimiento al indicador de gestión.</t>
  </si>
  <si>
    <t>De acuerdo a lo establecido para el año 2021, las políticas públicas a cargo de la SDIS, logro los desarrollos proyectados y a las seis Políticas se les elaboró el informe de autocontrol:
1. Se adelantó la evaluación de la Política Pública de Infancia y Adolescencia.
2. La Política Pública  de Juventud implementó con éxito su plan de Acción.
3. La Política Pública de y para la Adultez actualizó su Plan de Acción en el marco del CONPES DC.
4. La Política Social para el  Envejecimiento y la Vejez actualizó su Plan de Acción en el marco del CONPES DC.
5. La Política Pública para las Familias de Bogotá actualizó su Plan de Acción en el marco del CONPES D.C.
6. La Política Pública para el Fenómeno de Habitabilidad en Calle, actualizó su Plan de Acción en el marco del CONPES D.C.
El indicador fue importante para hacer seguimiento y ver los avances.</t>
  </si>
  <si>
    <t>FPS-003</t>
  </si>
  <si>
    <t>Hoja de vida de las políticas públicas sociales actualizadas</t>
  </si>
  <si>
    <t>Mantener actualizada la información de las  políticas públicas Sociales para generar alertas y recomendaciones de forma oportuna</t>
  </si>
  <si>
    <t>Cumplimiento de las características del producto definidas en el documento " Hoja de vida de las políticas públicas sociales"</t>
  </si>
  <si>
    <t>(Número de hojas de vida de las políticas públicas sociales actualizadas / Número total de hojas de vida  de las políticas públicas sociales) * 100</t>
  </si>
  <si>
    <t>Hojas de vida de las políticas públicas sociales</t>
  </si>
  <si>
    <t>1. Identificar el diligenciamiento de la totalidad de requisitos de la hoja de vida.
2. Sumar la totalidad de requisitos de la hoja de vida.
3. Comparar   la totalidad de requisitos de la hoja de vida.</t>
  </si>
  <si>
    <t>Hoja vida de las políticas sociales</t>
  </si>
  <si>
    <t>Las seis (6) hojas de vida de las políticas que lidera el Sector de Integración Social serán diligenciadas durante el mes de junio, con los avances y la actualización que se presente durante el primer semestre del año 2021.  Es importante denotar que al ser temas de política pública   se requiere tiempo para conocer avances de acuerdo con las etapas a las que se encuentran.  En el mes de enero del año en curso se recibieron las observaciones por parte de la Dirección de Análisis y Diseño Estratégico al Formato Hoja de Vida de Formulación y Actualización de las Políticas Sociales.</t>
  </si>
  <si>
    <t xml:space="preserve">Las seis (6) hojas de vida de las políticas que lidera el Sector de Integración Social serán diligenciadas durante el mes de junio, con los avances y la actualización que se presente durante el primer semestre del año 2021.   En el mes de febrero se realizaron los ajustes al Formato Hoja de Vida de Formulación y Actualización de las Políticas Sociales solicitados por la Dirección de Análisis y Diseño Estratégico y se realizó una mejora al formato aportando mayor espacio y claridad en la presentación de la información.  (Ver Adjunto 1). </t>
  </si>
  <si>
    <r>
      <t>Se puntualiza que las seis (6) hojas de vida de las políticas que lidera el Sector de Integración Social serán diligenciadas durante el mes de junio, con los avances y la actualización que se presente durante el primer semestre del año 2021.   En el mes de febrero se realizaron los ajustes al Formato Hoja de Vida de Formulación y Actualización de las Políticas Sociales solicitados por la Dirección de Análisis y Diseño Estratégico y se realizó una mejora al formato aportando mayor espacio y claridad en la presentación de la información; durante el mes de marzo se oficializó el formato, se encuentra en el Sistema Integrado de Gestión, en el proceso de Formulación y Articulación de las Políticas Sociales (https://sig.sdis.gov.co/index.php/es/formulacion-y-articulacion-de-las-politicas-sociales-documentos-asociados),   además se solicitó a las subdirecciones técnicas ubicar la información relacionada con los avances del año 2020 en el formato aprobado, esta información se subirá en la página en el mes de abril.</t>
    </r>
    <r>
      <rPr>
        <sz val="9"/>
        <color rgb="FFFF0000"/>
        <rFont val="Arial"/>
        <family val="2"/>
      </rPr>
      <t/>
    </r>
  </si>
  <si>
    <t>12/03/2021 No se generan observaciones o recomendaciones respecto al análisis presentados en el seguimiento al indicador de gestión.</t>
  </si>
  <si>
    <t>Se puntualiza que las seis (6) hojas de vida de las políticas que lidera el Sector de Integración Social serán diligenciadas durante el mes de junio, con los avances y la actualización que se presente durante el primer semestre del año 2021.   En el mes de febrero se realizaron los ajustes al Formato Hoja de Vida de Formulación y Actualización de las Políticas Sociales solicitados por la Dirección de Análisis y Diseño Estratégico, aportando mayor espacio y claridad en la presentación de la información; durante el mes de marzo se oficializó el formato, se encuentra en el mapa de procesos del Sistema de Gestión, en el proceso de Formulación y Articulación de las Políticas Sociales (https://sig.sdis.gov.co/index.php/es/formulacion-y-articulacion-de-las-politicas-sociales-documentos-asociados),   además se solicitó a las Subdirecciones Técnicas ubicar la información relacionada con los avances del año 2020 en el formato aprobado.  En el mes de abril se retroalimentó la información en el formato actualizado, se publicaron las seis (6) hojas de vida de las políticas en la página de SDIS. 
Política Pública de Infancia y Adolescencia de Bogotá.  
https://www.integracionsocial.gov.co/index.php/politicas-publicas/lidera-sdis/politica-publica-de-infancia-y-adolescencia
 Política Pública Social para El Envejecimiento y la Vejez  
https://www.integracionsocial.gov.co/index.php/politicas-publicas/lidera-sdis/politica-publica-envejecimiento-y-la-vejez
Política Pública de Juventud 
https://www.integracionsocial.gov.co/index.php/politicas-publicas/lidera-sdis/politica-publica-juventud
 Política Pública para las Familias 
https://www.integracionsocial.gov.co/index.php/politicas-publicas/lidera-sdis/politica-publica-familias
Política Pública de y para la Adultez 
https://www.integracionsocial.gov.co/index.php/politicas-publicas/lidera-sdis/politica-publica-de-y-para-la-adultez
 Política Pública para El Fenómeno de Habitabilidad en Calle 
https://www.integracionsocial.gov.co/index.php/politicas-publicas/lidera-sdis/politica-publica-habitabilidad-en-calle</t>
  </si>
  <si>
    <t xml:space="preserve">Los equipos de las políticas de las subdirecciones técnicas se encuentran formulando los planes de acción de las políticas en el marco de la armonización del CONPES, información que será ubicada en el las hojas de vida durante el mes de junio. 
El diligenciamiento de las seis (6) hojas de vida de las políticas que lidera el Sector de Integración Social incluyendo avances y actualización desarrollados durante el primer semestre del año 2021 se solicitará durante el mes de junio, para su aprobación durante el mes de julio. </t>
  </si>
  <si>
    <t>Los equipos de política de las subdirecciones técnicas se encuentran en la fase final de la formulación de los planes de acción de las políticas, en el marco de la armonización del CONPES, información que será incluida en la actualización de las hojas de vida para el primer semestre del 2021.  
Durante el periodo reportado, se solicitó vía correo electrónico a la Dirección Poblacional a los equipos de las subdirecciones técnicas el diligenciamiento de las seis (6) hojas de vida de las políticas que lidera el Sector de Integración Social, con el fin de presentar los avances y gestión desarrollada durante el primer semestre del año 2021(Anexo 5).  En este sentido, se da cumplimiento a lo programado teniendo en cuenta que se cuenta con las seis hojas de vida actualizadas con los parámetros establecidos para estos documentos (Anexos 6 a 11), se encuentran en proceso de revisión pendientes para publicación en la página web de la entidad durante el mes de julio.</t>
  </si>
  <si>
    <t>09/07/2021 Registrar avance cuantitativo, ya que el indicador es semestral, de acuerdo a su formulación,  para así verificar evidencias y su respectivo seguimiento.
12/07/2021 Revisar avance de acuerdo a la formulación del indicador, a su avance y evidencias, estas ultimas no se encuentran en la carpeta.
14/07/2021 No se generan observaciones o recomendaciones adicionales, respecto al análisis presentados en el seguimiento al indicador de gestión.</t>
  </si>
  <si>
    <t>En el mes de julio se realizó la retroalimentación, ajuste y publicación de las hojas de vida de las siguientes políticas públicas lideradas por la Secretaria Distrital de Integración Social, consultar en:
1. Política Pública de Infancia y Adolescencia de Bogotá.  
Enlace: https://www.integracionsocial.gov.co/index.php/politicas-publicas/lidera-sdis/politica-publica-de-infancia-y-adolescencia
Hoja de vida: Política Pública de Infancia y Adolescencia de Bogotá
2. Política Pública Social para El Envejecimiento y la Vejez  
Enlace: https://www.integracionsocial.gov.co/index.php/politicas-publicas/lidera-sdis/politica-publica-envejecimiento-y-la-vejez 
Hoja de Vida: Política Pública Social para El Envejecimiento y la Vejez,
3. Política Pública de Juventud
Enlace: https://www.integracionsocial.gov.co/index.php/politicas-publicas/lidera-sdis/politica-publica-juventud 
Hoja de vida:  Política Pública de Juventud
4. Política Pública para las Familias
Enlace: https://www.integracionsocial.gov.co/index.php/politicas-publicas/lidera-sdis/politica-publica-familias
Hoja de vida: Política Pública para las Familias,
5. Política Pública de y para la Adultez
Enlace: https://www.integracionsocial.gov.co/index.php/politicas-publicas/lidera-sdis/politica-publica-de-y-para-la-adultez
Hoja de Vida: Política Pública de y para la Adultez
6.Política Pública para El Fenómeno de Habitabilidad en Calle
Enlace: https://www.integracionsocial.gov.co/index.php/politicas-publicas/lidera-sdis/politica-publica-habitabilidad-en-calle
Hoja de Vida: Política Pública para El Fenómeno de Habitabilidad en Calle</t>
  </si>
  <si>
    <t>Para el mes de agosto del 2021, debido a los ajustes que se hicieron en la página web de la entidad, fue necesario publicar nuevamente las hojas de vida de las políticas públicas lideradas por la Secretaria Distrital de Integración Social.  Así, se actualizan los enlaces de consulta:
1. Política Pública de Infancia y Adolescencia de Bogotá. Enlace: https://www.integracionsocial.gov.co/images/_docs/2021/politicas_publicas/lidera/FORMATO_HOJA_DE_VIDA_DE_VERIFICACION_Y_ACTUALIZACION_DE_LA_POLITICA_PUBLICA_DE_INFANCIA_Y_ADOLESCENCIA_2021.pdf 
Hoja de vida: Política Pública de Infancia y Adolescencia de Bogotá
2. Política Pública Social para El Envejecimiento y la Vejez. Enlace: https://www.integracionsocial.gov.co/images/_docs/2021/politicas_publicas/lidera/FORMATO_HOJA_DE_VIDA_DE_VERIFICACION_Y_ACTUALIZACION_DE_LA_POLITICA_PUBLICA_DE_ENVEJECIMIENTO_Y_VEJEZ_2021.pdf
Hoja de Vida: Política Pública Social para El Envejecimiento y la Vejez,
3. Política Pública de Juventud. Enlace: https://www.integracionsocial.gov.co/images/_docs/2021/politicas_publicas/lidera/FORMATO_HOJA_DE_VIDA_DE_VERIFICACION_Y_ACTUALIZACION_DE_LA_POLITICA_PUBLICA_DE_JUVENTUD_2021.pdf
Hoja de vida:  Política Pública de Juventud
4. Política Pública para las Familias. Enlace: https://www.integracionsocial.gov.co/images/_docs/2021/politicas_publicas/lidera/FORMATO_HOJA_DE_VIDA_DE_VERIFICACION_Y_ACTUALIZACION_DE_LA_POLITICA_PUBLICA_PARA_LAS_FAMILIAS_2021.pdf
Hoja de vida: Política Pública para las Familias,
5. Política Pública de y para la Adultez. Enlace: https://www.integracionsocial.gov.co/images/_docs/2021/politicas_publicas/lidera/FORMATO_HOJA_DE_VIDA_DE_VERIFICACION_Y_ACTUALIZACION_DE_LA_POLITICA_PUBLICA_DE_Y_PARA_LA_ADULTEZ_2021.pdf
Hoja de Vida: Política Pública de y para la Adultez
6.Política Pública para El Fenómeno de Habitabilidad en Calle. Enlace: https://www.integracionsocial.gov.co/images/_docs/2021/politicas_publicas/lidera/FORMATO_HOJA_DE_VIDA_DE_VERIFICACION_Y_ACTUALIZACION_DE_LA_POLITICA_PUBLICA_DEL_FENOMENO_DE_HABITABILIDAD_EN_CALLE_2021.pdf
Hoja de Vida: Política Pública para El Fenómeno de Habitabilidad en Calle</t>
  </si>
  <si>
    <t>Los equipos de las políticas de las subdirecciones técnicas formularon los planes de acción de las políticas en el marco de la armonización del CONPES (Decreto 668 de 2017), se encuentran a la espera del concepto por parte de la Secretaría Distrital de Planeación.
De acuerdo con lo anterior, el diligenciamiento de las seis (6) hojas de vida de las políticas que lidera el Sector de Integración Social incluyendo avances y actualización desarrollados durante el segundo semestre del año 2021 se solicitará la última semana de noviembre, para su aprobación durante el mes de diciembre.</t>
  </si>
  <si>
    <t>07/10/2021  No se generan observaciones o recomendaciones, respecto al análisis presentados en el seguimiento al indicador de gestión.</t>
  </si>
  <si>
    <t>Se remite el informe periódico de la Política Pública de Infancia y Adolescencia e Informe semestral sobre la ejecución del Plan de Igualdad de oportunidades al concejo de Bogotá.
Se reitera que el diligenciamiento de las seis (6) hojas de vida de las políticas que lidera el Sector de Integración Social incluyendo avances y actualización desarrollados durante el segundo semestre del año 2021 se solicitará la última semana de noviembre, para su aprobación durante el mes de diciembre.</t>
  </si>
  <si>
    <t xml:space="preserve">El día 3 de noviembre la Dirección Poblacional, solicitó vía correo electrónico, el diligenciamiento de las hojas de vida a los equipos técnicos a fin de contar con estas, revisadas, retroalimentadas y aprobadas en el mes de diciembre.  
Además, con el propósito de facilitar este proceso el 26 de noviembre se socializó y envió una presentación con los elementos de forma y fondo que deben contener las hojas de vida. 
(Anexo presentación recomendaciones al diligenciamiento de las hojas de vida) </t>
  </si>
  <si>
    <t>Las hojas de vida de las seis (6) políticas públicas que lidera la Secretaría Distrital de Integración Social fueron actualizadas y publicadas en el mes de diciembre, lo que aporta información  tanto de la gestión que hacen las subdirecciones técnicas en la rectoría de cada una de las políticas públicas poblacionales, como los avances presentados durante el 2021, de acuerdo con las etapas del ciclo de política pública definido por parte de la Secretaría Distrital de Planeación.  
A continuación el enlace de consulta para cada una: 
Política Pública de Infancia y Adolescencia 
https://www.integracionsocial.gov.co/images/_docs/2021/politicas_publicas/lidera/FORMATO_HOJA_DE_VIDA_DE_VERIFICACION_Y_ACTUALIZACION_DE_LA_POLITICA_PUBLICA_DE_INFANCIA_Y_ADOLESCENCIA_2021.pdf
Política Pública de Juventud
https://www.integracionsocial.gov.co/images/_docs/2021/politicas_publicas/lidera/FORMATO_HOJA_DE_VIDA_DE_VERIFICACION_Y_ACTUALIZACION_DE_LA_POLITICA_PUBLICA_DE_JUVENTUD_2021.pdf
Política Pública de y para la Adultez 
https://www.integracionsocial.gov.co/images/_docs/2021/politicas_publicas/lidera/FORMATO_HOJA_DE_VIDA_DE_VERIFICACION_Y_ACTUALIZACION_DE_LA_POLITICA_PUBLICA_DE_Y_PARA_LA_ADULTEZ_2021.pdf
Política Pública Social de Envejecimiento y Vejez 
https://www.integracionsocial.gov.co/images/_docs/2021/politicas_publicas/lidera/FORMATO_HOJA_DE_VIDA_DE_VERIFICACION_Y_ACTUALIZACION_DE_LA_POLITICA_PUBLICA_DE_ENVEJECIMIENTO_Y_VEJEZ_2021.pdf
Política Pública para las Familias 
https://www.integracionsocial.gov.co/images/_docs/2021/politicas_publicas/lidera/FORMATO_HOJA_DE_VIDA_DE_VERIFICACION_Y_ACTUALIZACION_DE_LA_POLITICA_PUBLICA_PARA_LAS_FAMILIAS_2021.pdf
Política Pública Distrital para el Fenómeno de Habitabilidad en Calle 
https://www.integracionsocial.gov.co/images/_docs/2021/politicas_publicas/lidera/FORMATO_HOJA_DE_VIDA_DE_VERIFICACION_Y_ACTUALIZACION_DE_LA_POLITICA_PUBLICA_DEL_FENOMENO_DE_HABITABILIDAD_EN_CALLE_2021.pdf</t>
  </si>
  <si>
    <t>11/01/2022 Por favor emplear el formato vigente para al elaboración de las hojas de vida, el cual esta en su versión 02 desde el 02/11/2021.
Adicionalmente, registrar el análisis anual del indicador.
12/01/2022 No se generan más observaciones o recomendaciones, respecto al análisis presentados en el seguimiento al indicador de gestión.</t>
  </si>
  <si>
    <t>Es un informe resumen de los avances de las Políticas y presenta la estructura general que la conforma, por esta razón fue importante el indicador.
Se observa el desarrollo durante el 2021 de cada una de las Políticas Públicas que lidera la SDIS.</t>
  </si>
  <si>
    <t>GA-001</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</si>
  <si>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</si>
  <si>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</si>
  <si>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 xml:space="preserve">Atención oportuna por parte de las unidades operativas a los responsables de desarrollar la medición de la implementación de los lineamientos ambientales institucionales. </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</si>
  <si>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</si>
  <si>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Inventario de unidades operativas</t>
  </si>
  <si>
    <t>Numerador: Sumar las unidades operativas con soportes de intervención (medición del nivel de implementación de los lineamientos ambientales institucionales) acumuladas.
Denominador: Se tomará el numero de unidades operativas del último inventario del periodo.
Nota: El resultado del indicador de la vigencia será el del último periodo.</t>
  </si>
  <si>
    <t>Acta de intervención con su respectiva lista de asistencia</t>
  </si>
  <si>
    <t>Teniendo en cuenta las condiciones de la entidad en cuanto a el estado de emergencia sanitaria generada por la pandemia del Coronavirus COVID-19, la nueva normalidad y el cumplimiento de las metas ambientales establecidas por la entidad, para esta vigencia se logra adelantar durante este mes las acciones de planeación ambiental por parte del equipo ambiental, que se requieren para el cumplimiento de lo planeado.
Por lo anterior, se logra establecer la metodología para adelantar en esta vigencia, las intervenciones ambientales en las unidades operativas y administrativas de la SDIS de manera presencial desde la Dirección de Gestión Corporativa y el equipo de gestión ambiental, garantizando que se desarrollen las acciones de bioseguridad y logrando actualizar la información ambiental no solo documental sino también de infraestructura y de cumplimiento normativo in situ.</t>
  </si>
  <si>
    <t>11/03/2021.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</si>
  <si>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ambiental adelantaron el acompañamiento, seguimiento, verificación, control y reporte del cumplimento de los lineamientos ambientales junto con los responsables ambientales en cada unidad operativa y/o administrativa mejorando las condiciones ambientales institucionales y consolidando los niveles de implementación institucional de la gestión ambiental.</t>
  </si>
  <si>
    <t>Durante el periodo del reporte (I trimestre) desde la Dirección de Gestión Corporativa - Equipo de Gestión Ambiental, se realizaron y aprobaron un  total de 24 intervenciones ambientales, las cuales se encuentran distribuidas de la siguiente manera, en el mes de Febrero 14 intervenciones ambientales y en el mes de marzo 10 intervenciones ambientales,  de un total  de las 494 unidades operativas activas y reportadas para el trimestre, dichas intervenciones fueron adelantadas por los referentes ambientales técnicos y gestores ambientales locales de la entidad.
Estas intervenciones ambientales, se encuentran territorializadas de la siguiente manera:
TOTAL TRIMESTRE: BARRIOS UNIDOS 2, BOSA 2, CIUDAD BOLÍVAR 1, ENGATIVÁ 4, FONTIBÓN 1, KENNEDY 1, LOS MÁRTIRES 1, PUENTE ARANDA 2, SAN CRISTÓBAL 1, SUBA 4, USAQUÉN 1, USME 4.
Evidencias: Se tienen una carpeta para cada mes, en donde se encuentra los 24 pdf, con las actas de intervención ambiental por cada unidad operativa intervenida  (matriz de intervención) y la lista de asistencia de intervención.
Por otra parte, a continuación, se informan los logros presentados en el trimestre:
Teniendo en cuenta las condiciones de la entidad en cuanto a el estado de emergencia sanitaria generada por la pandemia del Coronavirus COVID-19 y al cumplimiento de las metas ambientales establecidas por la entidad, para esta vigencia se logra adelantar durante el primer trimestre, las intervenciones ambientales presenciales garantizando las acciones de bioseguridad y logrando actualizar la información ambiental no solo documental sino también de infraestructura y de cumplimiento normativo in situ, por parte del equipo de referentes ambientales técnicos dando cumplimiento de lo planeado.
Por lo anterior, se logró cumplir con el 100% de las intervenciones ambientales programadas para el trimestre de manera presencial (se desarrollaron y aprobaron un total de 24 intervenciones ambientales) teniendo en cuenta el cierre de unidades operativas y administrativas por la pandemia y la contratación del personal ambiental, referentes ambientales y responsables ambientales, de tal forma que los referentes ambientales de las subdirecciones técnicas y gestores ambientales locales del equipo ambiental con el acompañamiento de los referentes ambientales locales, adelantaron el acompañamiento, seguimiento, verificación, control y reporte del cumplimento de los lineamientos ambientales junto con los delegados ambientales en cada unidad operativa, mejorando las condiciones ambientales institucionales.</t>
  </si>
  <si>
    <t>14/04/2021. No se generan observaciones o recomendaciones respecto al análisis presentado en el seguimiento al indicador de gestión.</t>
  </si>
  <si>
    <t>Para este mes se logró aumentar el desarrollo de las intervenciones ambientales de conformidad con las programadas, estas se realizaron de manera presencial, de tal forma que los referentes ambientales de las subdirecciones técnicas y gestores ambientales locales del equipo ambiental adelantaron el acompañamiento, seguimiento, verificación, control y reporte del cumplimento de los lineamientos ambientales junto con los responsables ambientales en cada unidad operativa y/o administrativa, logrando la medición del nivel porcentual de implementación de la gestión ambiental y mejorando las condiciones ambientales institucionales.</t>
  </si>
  <si>
    <t>14/05/2021. No se generan observaciones o recomendaciones respecto al análisis presentado en el seguimiento al indicador de gestión.</t>
  </si>
  <si>
    <t>Para este mes, se desarrolló la programación de la semana ambiental por parte del equipo ambiental y aleatoriamente se adelantaron las intervenciones ambientales presenciales programadas, logrando aumentar el porcentaje de cumplimento del indicador de manera representativa. Estas intervenciones fueron adelantadas por parte de los referentes ambientales de las subdirecciones técnicas y los gestores ambientales locales del equipo ambiental.
Con el desarrollo de estas intervenciones también se logró adelantar el acompañamiento, seguimiento, verificación, control y reporte del cumplimento de los lineamientos ambientales en cada unidad operativa y/o administrativa, logrando la medición del nivel porcentual de implementación de la gestión ambiental y mejorando las condiciones ambientales institucionales y el desempeño ambiental.</t>
  </si>
  <si>
    <t>18/06/2021. No se generan observaciones o recomendaciones respecto al análisis presentado en el seguimiento al indicador de gestión.</t>
  </si>
  <si>
    <t>Durante el periodo del reporte (II trimestre) desde la Dirección de Gestión Corporativa - Equipo de Gestión Ambiental, se realizaron y aprobaron un  total de 229 intervenciones ambientales, las cuales fueron programadas y se encuentran distribuidas de la siguiente manera, en el mes de Abril  53 intervenciones ambientales, en el mes de Mayo 87 intervenciones ambientales y en el mes de Junio 89 intervenciones ambientales,  de un total  de las 592 unidades operativas activas y reportadas para el trimestre, dichas intervenciones fueron adelantadas por los referentes ambientales técnicos y gestores ambientales locales de la entidad.
Estas intervenciones ambientales, se encuentran territorializadas de la siguiente manera:
TOTAL TRIMESTRE: ANTONIO NARIÑO 6, BARRIOS UNIDOS 9, BOSA 21, CHAPINERO 7,  CIUDAD BOLÍVAR 18, ENGATIVÁ 16, FONTIBÓN 10, FUERA DE BOGOTÁ 3, KENNEDY 21, LA CANDELARIA 2, LOS MÁRTIRES 13, PUENTE ARANDA 11, RAFAEL URIBE URIBE  5, SAN CRISTÓBAL 17, SANTA FÉ 14, SUBA 21, TEUSAQUILLO 5, TUNJUELITO 6, USAQUÉN 12, USME 12.
Evidencias: Se tienen una carpeta para cada mes, en donde se encuentra los 229 pdf, con las actas de intervención ambiental por cada unidad operativa intervenida  (matriz de intervención) y la lista de asistencia de intervención.
Por otra parte, a continuación, se informan los logros presentados en el trimestre:
Se logró adelantar y aumentar considerablemente durante el segundo trimestre, la cantidad de intervenciones ambientales presenciales garantizando las acciones de bioseguridad y logrando actualizar la información ambiental no solo documental sino también de infraestructura y de cumplimiento normativo in situ, por parte del equipo de referentes ambientales técnicos dando cumplimiento a lo planeado.
Por lo anterior, se logró cumplir con el 100% de las intervenciones ambientales programadas para el trimestre de manera presencial (se desarrollaron y aprobaron un total de 229 intervenciones ambientales y un acumulado de 253 intervenciones), de tal forma que los referentes ambientales de las subdirecciones técnicas y gestores ambientales locales del equipo ambiental con el acompañamiento de los referentes ambientales locales, adelantaron el acompañamiento, seguimiento, verificación, control y reporte del cumplimento de los lineamientos ambientales junto con los delegados ambientales en cada unidad operativa, mejorando las condiciones ambientales institucionales.</t>
  </si>
  <si>
    <t>15/07/2021. No se generan observaciones o recomendaciones respecto al análisis presentado en el seguimiento al indicador de gestión.</t>
  </si>
  <si>
    <t>Para este mes, se desarrollaron de conformidad con la programación interna las intervenciones ambientales presenciales, logrando el mayor aumento en el porcentaje de cumplimiento del indicador de manera representativa durante la vigencia. Estas intervenciones fueron adelantadas por parte de los referentes ambientales técnicos de las subdirecciones que tienen bajo su responsabilidad las unidades operativas abiertas y los gestores ambientales locales del equipo ambiental.
Con el desarrollo de estas intervenciones también se logró adelantar el acompañamiento, seguimiento, verificación, control y reporte del cumplimiento de los lineamientos ambientales en cada unidad operativa y/o administrativa, logrando la medición del nivel porcentual de implementación de la gestión ambiental y mejorando las condiciones ambientales institucionales y el desempeño ambiental.</t>
  </si>
  <si>
    <t>17/08/2021. No se generan observaciones o recomendaciones respecto al análisis presentado en el seguimiento al indicador de gestión.
Aunque el mes pasado la observación no se realizó, se recomienda que el proceso considere medidas adicionales para garantizar el cumplimiento de la meta en el año teniendo en cuenta que el indicador presenta un avance de 43% sobre un avance esperado del 50%.</t>
  </si>
  <si>
    <t>Para este mes, se desarrolló de conformidad a la programación interna las intervenciones ambientales presenciales, logrando aumentar en el porcentaje de cumplimiento del indicador de manera representativa durante la vigencia. Estas intervenciones fueron adelantadas por parte de los referentes ambientales técnicos de las subdirecciones que tienen bajo su responsabilidad unidades operativas activas y abiertas y los gestores ambientales locales del equipo ambiental.
Con el desarrollo de estas intervenciones también se logró adelantar el acompañamiento, seguimiento, verificación, control y reporte del cumplimento de los lineamientos ambientales en cada unidad operativa y/o administrativa, logrando la medición del nivel porcentual de implementación de la gestión ambiental y mejorando las condiciones ambientales institucionales y el desempeño ambiental.</t>
  </si>
  <si>
    <t>17/09/2021. No se generan observaciones o recomendaciones respecto al análisis presentado en el seguimiento al indicador de gestión.</t>
  </si>
  <si>
    <t>Durante el periodo del reporte (III trimestre) desde la Dirección de Gestión Corporativa - Equipo de Gestión Ambiental se realizaron y aprobaron un  total de 372 intervenciones ambientales, las cuales fueron programadas y se encuentran distribuidas de la siguiente manera, en el mes de julio  141 intervenciones ambientales, en el mes de agosto 108 intervenciones ambientales y en el mes de septiembre 123 intervenciones ambientales, dichas intervenciones fueron adelantadas por los referentes ambientales técnicos y gestores ambientales locales de la entidad.
Estas intervenciones ambientales, se encuentran territorializadas de la siguiente manera:
TOTAL TRIMESTRE: ANTONIO NARIÑO 3, BARRIOS UNIDOS 3, BOSA 32, CHAPINERO 4,  CIUDAD BOLÍVAR 51, ENGATIVÁ 21, FONTIBÓN 11, FUERA DE BOGOTÁ 17, KENNEDY 37, LA CANDELARIA 3, LOS MÁRTIRES 8, PUENTE ARANDA 11, RAFAEL URIBE URIBE 36, SAN CRISTÓBAL 35, SANTA FÉ 8, SUBA 30, SUMAPAZ 5, TEUSAQUILLO 3, TUNJUELITO 13, USAQUÉN 9, USME 32.
Evidencias: Se tienen una carpeta para cada mes, en donde se encuentra los 372 pdf, con las actas de intervención ambiental por cada unidad operativa intervenida (matriz de intervención) y la lista de asistencia de intervención. Adicionalmente se remite la programación de las intervenciones en Excel.
Por otra parte, a continuación, se informan los logros presentados en el trimestre:
Se logró adelantar y culminar durante el tercer trimestre, la cantidad de intervenciones ambientales presenciales garantizando las acciones de bioseguridad y logrando actualizar la información ambiental no solo documental sino también de infraestructura y de cumplimiento normativo in situ, por parte del equipo de referentes ambientales técnicos dando cumplimiento a lo planeado.
Por lo anterior, se logró cumplir con el 100% de las intervenciones ambientales programadas para el trimestre y para el año de manera presencial (se desarrollaron y aprobaron un total en el trimestre de 372 intervenciones ambientales y un total anual de 625), de tal forma que los referentes ambientales de las subdirecciones técnicas y gestores ambientales locales del equipo ambiental con el acompañamiento de los referentes ambientales locales, adelantaron el acompañamiento, seguimiento, verificación, control y reporte del cumplimento de los lineamientos ambientales junto con los delegados ambientales en cada unidad operativa, mejorando las condiciones ambientales institucionales.</t>
  </si>
  <si>
    <t>13/10/2021. No se generan observaciones o recomendaciones respecto al análisis presentado en el seguimiento al indicador de gestión.</t>
  </si>
  <si>
    <t>Desde el componente de gestión ambiental, se inició el proceso de seguimiento y verificación de las intervenciones ambientales desarrolladas en su totalidad con anterioridad, con el fin de verificar la subsanación de las necesidades ambientales identificadas.
Con el desarrollo de estos seguimientos se logra el aumento y consolidación de la gestión ambiental en cada una de las unidades operativas y/o administrativas de a SDIS y se mejora el desempeño ambiental institucional.</t>
  </si>
  <si>
    <t>11/11/2021. No se generan observaciones o recomendaciones respecto al análisis presentado en el seguimiento al indicador de gestión.</t>
  </si>
  <si>
    <t>Desde el componente de gestión ambiental, se continuó el proceso de seguimiento y verificación de las intervenciones ambientales desarrolladas en su totalidad con anterioridad, con el fin de verificar la subsanación de las necesidades ambientales identificadas.
Con el desarrollo de estos seguimientos se logra el aumento y consolidación de la gestión ambiental en cada una de las unidades operativas y/o administrativas de la SDIS y se mejora el desempeño ambiental institucional.</t>
  </si>
  <si>
    <t>14/12/2021. No se generan observaciones o recomendaciones respecto al análisis presentado en el seguimiento al indicador de gestión.</t>
  </si>
  <si>
    <t>Durante el periodo del reporte (IV trimestre) desde la Dirección de Gestión Corporativa - Equipo de Gestión Ambiental se realizaron y aprobaron un  total de 7 intervenciones ambientales, las cuales fueron programadas y se encuentran distribuidas de la siguiente manera, en el mes de octubre 3 intervenciones ambientales y en el mes de noviembre 4 intervenciones ambientales, dichas intervenciones fueron adelantadas por los referentes ambientales técnicos y gestores ambientales locales de la entidad.
Estas intervenciones ambientales, se encuentran territorializadas de la siguiente manera:
TOTAL TRIMESTRE: ANTONIO NARIÑO 1, BOSA 1, CIUDAD BOLÍVAR 1, FUERA DE BOGOTÁ 1, KENNEDY 1, SUBA 1, USAQUÉN 1.
Evidencias: Se tienen una carpeta para cada mes, en donde se encuentra los 7 pdf, con las actas de intervención ambiental por cada unidad operativa intervenida (matriz de intervención) y la lista de asistencia de intervención. Adicionalmente se remite la programación de las intervenciones en Excel.
Por otra parte, a continuación, se informan los logros presentados en el trimestre:
Se logró adelantar y culminar durante el cuarto trimestre, las intervenciones ambientales presenciales a las unidades operativas que abrieron servicio en este periodo,  garantizando las acciones de bioseguridad y logrando actualizar la información ambiental no solo documental sino también de infraestructura y de cumplimiento normativo in situ, por parte del equipo de referentes ambientales técnicos dando cumplimiento a lo planeado.</t>
  </si>
  <si>
    <t>14/01/2022. No se generan observaciones o recomendaciones respecto al análisis y evidencias presentados en el seguimiento al indicador de gestión.</t>
  </si>
  <si>
    <t>Durante la vigencia, se logró cumplir con el 100% de las intervenciones ambientales programadas en las unidades operativas que se encontraban activas, dichas intervenciones fueron todas adelantadas de manera presencial (se desarrollaron y aprobaron un total de 632 intervenciones ambientales), de tal forma que los referentes ambientales de las subdirecciones técnicas y gestores ambientales locales del equipo ambiental con el acompañamiento de los referentes ambientales locales, adelantaron el acompañamiento, seguimiento, verificación, control y reporte del cumplimento de los lineamientos ambientales junto con los delegados ambientales en cada unidad operativa, mejorando las condiciones ambientales institucionales.</t>
  </si>
  <si>
    <t>Gestión contractual</t>
  </si>
  <si>
    <t>GEC-001</t>
  </si>
  <si>
    <t>Circular N°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</si>
  <si>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</si>
  <si>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</si>
  <si>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</si>
  <si>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</si>
  <si>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</si>
  <si>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</si>
  <si>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</si>
  <si>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 xml:space="preserve">Para enero los supervisores e interventores, radicaron ante el grupo de liquidaciones, 45 solicitudes de liquidaciones de contratos y 5 terminaciones anticipadas, para un total de 50 solicitudes de trámite liquidatorio, de las cuales se tramitaron en el mes de enero 46, con un cumplimiento de un 92%.
El resultado de este indicador, se debe a las siguientes acciones implementadas: se continuo con las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t>
  </si>
  <si>
    <t>23/03/2021 No se generan observaciones o recomendaciones respecto al análisis presentado en el seguimiento al indicador de gestión.</t>
  </si>
  <si>
    <t xml:space="preserve">Para febrero los supervisores e interventores, radicaron ante el grupo de liquidaciones, 50 solicitudes de liquidaciones de contratos y 8 terminaciones anticipadas, para un total de 58 solicitudes de trámite liquidatorio, de las cuales se tramitaron en el mes de febrero 52, con un cumplimiento de un 90%.
El resultado de este indicador, se debe a que el equipo no contaba con todos los profesionales, dado que un alto porcentaje se encontraba sin contrato, de igual firma se continuaron con las siguientes acciones implementadas: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t>
  </si>
  <si>
    <t>Para marzo los supervisores e interventores, radicaron ante el grupo de liquidaciones, 22 solicitudes de liquidaciones de contratos y 03 terminaciones anticipadas, para un total de 25 solicitudes de trámite liquidatorio, de las cuales se tramitaron en el mes de marzo 24, con un cumplimiento de un 96%.
El resultado de este indicador, se debe a que el equipo no contaba con todos los profesionales, dado que un alto porcentaje se encontraba sin contrato, de igual firma se continuaron con las siguientes acciones implementadas: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aunque para este mes el porcentaje programado no fue tan alto, dado que las áreas técnicas radicaron menos liquidaciones que en los meses anteriores.</t>
  </si>
  <si>
    <t>14/04/2021 Verificar el valor ejecutado reportado, ya que se relacionan 24 (tal y como esta en la evidencia) y en  análisis se indican 20.
15/04/2021 No se generan observaciones o recomendaciones adicionales,  respecto al análisis presentado en el seguimiento al indicador de gestión.</t>
  </si>
  <si>
    <t>Para abril los supervisores e interventores, radicaron ante el grupo de liquidaciones, 27 solicitudes de liquidaciones de contratos y 04 terminaciones anticipadas, para un total de 31 solicitudes de trámite liquidatorio, de las cuales se tramitaron en el mes de abril 28, con un cumplimiento de un 90%.
 Se ha continuado con las siguientes acciones implementadas para el procedimiento de liquidación: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aunque para este mes el porcentaje programado no fue tan alto, dado que las áreas técnicas radicaron menos liquidaciones que en los meses anteriores.</t>
  </si>
  <si>
    <t>14/04/2021 Por favor verificar, ya que el valor total reportado no es coherente con el avance cuantitativo y evidencias aportadas, adicionalmente se recomienda indicar que pasa con las liquidaciones que no se tramitaron en el mes anterior.
18/05/2021 No se generan observaciones o recomendaciones adicionales, respecto al análisis presentado en el seguimiento al indicador de gestión.</t>
  </si>
  <si>
    <t xml:space="preserve">Para mayo los supervisores e interventores, radicaron ante el grupo de liquidaciones, 89 solicitudes de liquidaciones de contratos y 2 terminaciones anticipadas, para un total de 91 solicitudes de trámite liquidatorio, de las cuales se tramitaron en el mes de mayo 86, con un cumplimiento de un 95%.
Las radicaciones pendientes por tramitar se devolvieron a sus ordenadores, por falta de algún soporte y quedarán tramitadas para el siguiente mes. 
Se ha continuado con las siguientes acciones implementadas para el procedimiento de liquidación: para este mes se continuó con las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</si>
  <si>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16/06/2021 Se recomienda indicar que sucede con las solicitudes que quedaron pendientes en el mes anterior y en el presente mes.
No se generan observaciones o recomendaciones adicionales, respecto al análisis presentado en el seguimiento al indicador de gestión.</t>
  </si>
  <si>
    <t xml:space="preserve">Para junio los supervisores e interventores, radicaron ante el grupo de liquidaciones 63 solicitudes de liquidaciones de contratos y 2 terminaciones anticipadas, para un total de 65 solicitudes de trámite liquidatorio, de las cuales se tramitaron en el mes de Junio 62, con un cumplimiento de un 95%.
Las radicaciones pendientes por tramitar se devolvieron a sus ordenadores, por falta de algún soporte y quedarán tramitadas para el siguiente mes. 
Se ha continuado con las siguientes acciones implementadas para el procedimiento de liquidación: para este mes se continuó con las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</si>
  <si>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13/07/2021 No se generan observaciones o recomendaciones adicionales, respecto al análisis presentado en el seguimiento al indicador de gestión.</t>
  </si>
  <si>
    <t xml:space="preserve">Para julio los supervisores e interventores, radicaron ante el grupo de liquidaciones 132 solicitudes de liquidaciones de contratos y 7 terminaciones anticipadas, para un total de 139 solicitudes de trámite liquidatorio, de las cuales se tramitaron en el mes de Julio 134, con un cumplimiento de un 96%.
Las radicaciones pendientes por tramitar se devolvieron a sus ordenadores, por falta de algún soporte y quedarán tramitadas para el siguiente mes. 
Se ha continuado con las siguientes acciones implementadas para el procedimiento de liquidación: para este mes se continuó con las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</si>
  <si>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13/08/2021 Se recomienda verificar el análisis, con el fin de asegurar que se ejecuta lo reportado, ya que en cada mes se repiten las mismas acciones. Adicionalmente,  verificar la meta proyectada, ya que el indicador esta presentando sobrecumplimiento.
20/08/2021 No se generan observaciones o recomendaciones adicionales, respecto al análisis presentado en el seguimiento al indicador de gestión.</t>
  </si>
  <si>
    <t xml:space="preserve">Para agosto los supervisores e interventores, radicaron ante el grupo de liquidaciones 192 solicitudes de liquidaciones de contratos y 7 terminaciones anticipadas, para un total de 199 solicitudes de trámite liquidatorio, de las cuales se tramitaron en el mes de agosto 162, con un cumplimiento de un 81%.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</si>
  <si>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14/09/2021 Se recomienda verificar el análisis, con el fin de asegurar que se ejecuta lo reportado, ya que en cada mes se repiten las mismas acciones. Adicionalmente, verificar la meta proyectada, ya que el indicador esta presentando sobrecumplimiento en su avance acumulado.
No se generan observaciones o recomendaciones adicionales, respecto al análisis presentado en el seguimiento al indicador de gestión.</t>
  </si>
  <si>
    <t xml:space="preserve">Para septiembre  los supervisores e interventores, radicaron ante el grupo de liquidaciones 205 solicitudes de liquidaciones de contratos y 13 terminaciones anticipadas, para un total de 218 solicitudes de trámite liquidatorio, de las cuales se tramitaron en el mes de septiembre 182, con un cumplimiento de un 83%.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</si>
  <si>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12/10/2021 Se recomienda verificar el análisis, con el fin de asegurar que se ejecuta lo reportado, ya que en cada mes se repiten las mismas acciones. Adicionalmente, verificar la meta proyectada, ya que el indicador esta presentando sobrecumplimiento en su avance acumulado.
No se generan observaciones o recomendaciones adicionales, respecto al análisis presentado en el seguimiento al indicador de gestión.</t>
  </si>
  <si>
    <t xml:space="preserve">Para octubre  los supervisores e interventores, radicaron ante el grupo de liquidaciones 143 solicitudes de liquidaciones de contratos y 8 terminaciones anticipadas, para un total de 151 solicitudes de trámite liquidatorio, de las cuales se tramitaron en el mes de octubre 125, con un cumplimiento de un 83%.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</si>
  <si>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16/11/2021 Se recomienda verificar el análisis, con el fin de asegurar que se ejecuta lo reportado, ya que en cada mes se repiten las mismas acciones. Adicionalmente, verificar la meta proyectada, ya que el indicador esta presentando sobrecumplimiento en su avance acumulado.
No se generan observaciones o recomendaciones adicionales, respecto al análisis presentado en el seguimiento al indicador de gestión.</t>
  </si>
  <si>
    <t xml:space="preserve">Para noviembre  los supervisores e interventores, radicaron ante el grupo de liquidaciones 128 solicitudes de liquidaciones de contratos y 5 terminaciones anticipadas, para un total de 133 solicitudes de trámite liquidatorio, de las cuales se tramitaron en el mes de noviembre 118, con un cumplimiento de un 89%.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</si>
  <si>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15/12/2021 Se recomienda verificar el análisis, con el fin de asegurar que se ejecuta lo reportado, ya que en cada mes se repiten las mismas acciones. Adicionalmente, verificar la meta proyectada, ya que el indicador esta presentando sobrecumplimiento en su avance acumulado.
No se generan observaciones o recomendaciones adicionales, respecto al análisis presentado en el seguimiento al indicador de gestión.</t>
  </si>
  <si>
    <r>
      <t>Para diciembre</t>
    </r>
    <r>
      <rPr>
        <b/>
        <sz val="9"/>
        <color theme="1"/>
        <rFont val="Arial"/>
        <family val="2"/>
      </rPr>
      <t xml:space="preserve"> </t>
    </r>
    <r>
      <rPr>
        <sz val="9"/>
        <color theme="1"/>
        <rFont val="Arial"/>
        <family val="2"/>
      </rPr>
      <t xml:space="preserve"> los supervisores e interventores, radicaron ante el grupo de liquidaciones 90 solicitudes de liquidaciones de contratos y 5 terminaciones anticipadas, para un total de 95 solicitudes de trámite liquidatorio, de las cuales se tramitaron en el mes de diciembre 87, con un cumplimiento de un 92%.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r>
  </si>
  <si>
    <t>14/01/2022 Se recomienda verificar el análisis, con el fin de asegurar que se ejecuta lo reportado, ya que en cada mes se repiten las mismas acciones. Adicionalmente, verificar la meta proyectada, ya que el indicador esta presentando sobrecumplimiento en su avance acumulado.
Así mismo, registrar el análisis anual del indicador.</t>
  </si>
  <si>
    <t>Para la vigencia 2021, el resultado anual de cumplimiento de este indicador, se debe a que el equipo de liquidaciones ha implementado las siguientes acciones: mesas de trabajo virtuales, con las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que permitan establecer los términos definitivos y reales de la liquidación de los contratos y convenios. 
Dado los resultados y la medición de este indicador al proceso de Gestión contractual, se dará continuidad al mismo para la vigencia 2022.</t>
  </si>
  <si>
    <t>GEC-002</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</si>
  <si>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</si>
  <si>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</si>
  <si>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</si>
  <si>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</si>
  <si>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</si>
  <si>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</si>
  <si>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</si>
  <si>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Para el mes de enero del 2021, el estado de las solicitudes de modificaciones contractuales radicadas se da de la siguiente manera: de un total  200 solicitudes de modificaciones de contratos radicadas, se tramitaron dentro del término 189 para un resultado de 95%, las 11 restantes se devolvieron por solicitud del área técnica o porque se enviaron ya vencidas y se debían rechazar.</t>
  </si>
  <si>
    <t xml:space="preserve">Para el mes de febrero del 2021, el estado de las solicitudes de modificaciones contractuales radicadas se da de la siguiente manera: de un total  105 solicitudes de modificaciones de contratos radicadas, se tramitaron dentro del término 99 para un resultado de 94%, las 6 restantes se devolvieron por solicitud del área técnica o porque se enviaron ya vencidas y se debían rechazar. </t>
  </si>
  <si>
    <t>23/03/2021 No se generan observaciones o recomendaciones  respecto al análisis presentado en el seguimiento al indicador de gestión.</t>
  </si>
  <si>
    <t xml:space="preserve">Para el mes de marzo del 2021, el estado de las solicitudes de modificaciones contractuales radicadas se da de la siguiente manera: de un total 234 solicitudes de modificaciones de contratos radicadas, se tramitaron dentro del término 207 para un resultado de 88%, los 27 restantes se devolvieron por solicitud del área técnica o porque se enviaron ya vencidas y se debían rechazar. </t>
  </si>
  <si>
    <t>14/04/2021 No se generan observaciones o recomendaciones  respecto al análisis presentado en el seguimiento al indicador de gestión.</t>
  </si>
  <si>
    <t xml:space="preserve">Para el mes de abril  del 2021, el estado de las solicitudes de modificaciones contractuales radicadas se da de la siguiente manera: de un total 121 solicitudes de modificaciones de contratos radicadas, se tramitaron dentro del término 117 para un resultado de 97%, las 4 restantes se devolvieron por solicitud del área técnica o porque se enviaron ya vencidas y se debían rechazar. </t>
  </si>
  <si>
    <t>13/05/2021 No se generan observaciones o recomendaciones  respecto al análisis presentado en el seguimiento al indicador de gestión.</t>
  </si>
  <si>
    <t xml:space="preserve">Para el mes de mayo  del 2021, el estado de las solicitudes de modificaciones contractuales radicadas se da de la siguiente manera: de un total 199 solicitudes de modificaciones de contratos radicadas, se tramitaron dentro del término 180 para un resultado de 90%, las 19 restantes se devolvieron por solicitud del área técnica o porque se enviaron ya vencidas y se debían rechazar. </t>
  </si>
  <si>
    <t>16/06/2021 No se generan observaciones o recomendaciones  respecto al análisis presentado en el seguimiento al indicador de gestión.</t>
  </si>
  <si>
    <t xml:space="preserve">Para el mes de junio  del 2021, el estado de las solicitudes de modificaciones contractuales radicadas se da de la siguiente manera: de un total 142 solicitudes de modificaciones de contratos radicadas, se tramitaron dentro del término 135 para un resultado de 95%, las 07 restantes se devolvieron por solicitud del área técnica o porque se enviaron ya vencidas y se debían rechazar. </t>
  </si>
  <si>
    <t>13/07/2021 Verificar evidencia ya que no se identifican el total de solicitudes tramitadas.
No se generan observaciones o recomendaciones adicionales, respecto al análisis presentado en el seguimiento al indicador de gestión.</t>
  </si>
  <si>
    <t xml:space="preserve">Para el mes de julio  del 2021, el estado de las solicitudes de modificaciones contractuales radicadas se da de la siguiente manera: de un total 175 solicitudes de modificaciones de contratos radicadas, se tramitaron dentro del término 167 para un resultado de 95%, las 8 restantes se devolvieron por solicitud del área técnica o porque se enviaron ya vencidas y se debían rechazar. </t>
  </si>
  <si>
    <t>13/08/2021 No se generan observaciones o recomendaciones, respecto al análisis presentado en el seguimiento al indicador de gestión.</t>
  </si>
  <si>
    <t xml:space="preserve">Para el mes de agosto  del 2021, el estado de las solicitudes de modificaciones contractuales radicadas se da de la siguiente manera: de un total 231 solicitudes de modificaciones de contratos radicadas, se tramitaron dentro del término 211 para un resultado de 91%, las 20 restantes se devolvieron por solicitud del área técnica o porque se enviaron ya vencidas y se debían rechazar. </t>
  </si>
  <si>
    <t>14/09/2021 No se generan observaciones o recomendaciones, respecto al análisis presentado en el seguimiento al indicador de gestión.</t>
  </si>
  <si>
    <t xml:space="preserve">Para el mes de septiembre  del 2021, el estado de las solicitudes de modificaciones contractuales radicadas se da de la siguiente manera: de un total 242 solicitudes de modificaciones de contratos radicadas, se tramitaron dentro del término 234 para un resultado de 97%, las 08 restantes se devolvieron por solicitud del área técnica o porque se enviaron ya vencidas y se debían rechazar. </t>
  </si>
  <si>
    <t>12/10/2021 No se generan observaciones o recomendaciones, respecto al análisis presentado en el seguimiento al indicador de gestión.</t>
  </si>
  <si>
    <t xml:space="preserve">Para el mes de octubre  del 2021, el estado de las solicitudes de modificaciones contractuales radicadas se da de la siguiente manera: de un total 217 solicitudes de modificaciones de contratos radicadas, se tramitaron dentro del término 206 para un resultado de 95%, las 11 restantes se devolvieron por solicitud del área técnica o porque se enviaron ya vencidas y se debían rechazar. </t>
  </si>
  <si>
    <t>16/11/2021 No se generan observaciones o recomendaciones, respecto al análisis presentado en el seguimiento al indicador de gestión.</t>
  </si>
  <si>
    <t xml:space="preserve">Para el mes de noviembre  del 2021, el estado de las solicitudes de modificaciones contractuales radicadas se da de la siguiente manera: de un total 159 solicitudes de modificaciones de contratos radicadas, se tramitaron dentro del término 153 para un resultado de 96%, las 6 restantes se devolvieron por solicitud del área técnica o porque se enviaron ya vencidas y se debían rechazar. </t>
  </si>
  <si>
    <t>15/12/2021 No se generan observaciones o recomendaciones respecto al análisis presentado en el seguimiento al indicador de gestión.</t>
  </si>
  <si>
    <t xml:space="preserve">Para el mes de diciembre  del 2021, el estado de las solicitudes de modificaciones contractuales radicadas se da de la siguiente manera: de un total 372 solicitudes de modificaciones de contratos radicadas, se tramitaron dentro del término 357 para un resultado de 96%, las 15 restantes se devolvieron por solicitud del área técnica o porque se enviaron ya vencidas y se debían rechazar. </t>
  </si>
  <si>
    <t>14/01/2022 Por favor registrar el análisis anual del indicador.</t>
  </si>
  <si>
    <t>Para la vigencia 2021, el indicador de modificaciones dio un resultado anual de 99% sobresaliente en cada uno de los meses, dado que se dio cumplimiento al indicador. 
El resultado anual de este indicador a permitido establecer los porcentajes de avance del equipo de modificaciones, por lo anterior y por los respectivos resultados y el impacto  de este indicador al proceso de Gestión contractual, se dará continuidad al mismo para la vigencia 2022.</t>
  </si>
  <si>
    <t>GEC-003</t>
  </si>
  <si>
    <t>Cumplimiento de procesos radicados</t>
  </si>
  <si>
    <t>Establecer el nivel de cumplimiento de los procesos radicados por las diferentes áreas de la entidad, frente a los contratos avalados por la Subdirección de Contratación para que las áreas técnicas aprueben e inicien su ejecución contractual.</t>
  </si>
  <si>
    <t>Radicación de los procesos contractuales formulados en Plan Anual de Adquisiciones que cuenten con los lineamientos establecidos en el Manual de contratación y supervisión y el documento interno de trabajo (Cartilla ABC de contratación)</t>
  </si>
  <si>
    <t>(No. de contratos radicados en la Subdirección de Contratación / No. de contratos gestionados y avalados por la Subdirección de Contratación en el mes) * 100</t>
  </si>
  <si>
    <t>Registro obtenido de matriz de contratación.</t>
  </si>
  <si>
    <t>Se toma el numero de los contratos radicados por las diferentes áreas y registrados en la matriz de contratación en el periodo del 1 al 30 de cada mes y se divide por el número de contratos gestionados y avalados por la Subdirección de Contratación, para que las áreas técnicas aprueben e inicien la ejecución contractual del 20 al 20 de cada mes.
Nota: el resultado del indicar al final de la vigencia será acumulado.</t>
  </si>
  <si>
    <t xml:space="preserve">Base de datos mensual </t>
  </si>
  <si>
    <t xml:space="preserve">Para la vigencia 2021, al equipo de contratación directa organizo una restructuración, de acuerdo a lineamientos de directivas de la entidad. A la cual se le denomina la Modernización de Contratación, en antelación la contratación directa ha sufrido cambios significativos y en su prueba de pilotaje se han encontrado algunas dificultades:
1. El Plan anual de adquisiciones se cargo en la plataforma transaccional SECOP II, a partir del 15 de enero del 2021, lo cual posibilito que a partir de esa fecha se lograrán crear los procesos en SECOP II.
2.. Se encontraron inconvenientes con el aplicativo de APOLÖ, para el respectivo seguimiento de cada uno de los procesos.
3. El flujo que tiene el aplicativo de SEVEN contaba con alrededor de 22 pasos, los cual realizaba muy dispendioso el proceso y a la fecha se lograron reducir 7 pasos de estos.
Por lo anterior, en mención de 607 procesos radicado a corte al 31  de enero solo se adjudico un proceso, dando por lo anterior un incumplimiento al indicador de enero. </t>
  </si>
  <si>
    <t>23/03/2021 Por favor verificar el avance, ya que se indica que la información es con corte a 20 de enero y debe ser a 31 de enero.
24/03/2021 No se generan observaciones o recomendaciones adicionales respecto al análisis presentado en el seguimiento al indicador de gestión.</t>
  </si>
  <si>
    <t>Para el mes de febrero del 2021 y de acuerdo con los cambios que ha tenido la Modernización de la Contratación, se radicaron un total de 1670 contratos de prestación de recurso humano, para este mes se tramitaron 399 contratos por la Subdirección de Contratación, dando un cumplimiento del 24% en el indicador. El proceso de Modernización de la Contratación Directa, continua ajustándose de acuerdo a los lineamientos de la alta gerencia.</t>
  </si>
  <si>
    <t>23/03/2021 Por favor verificar el análisis, ya que se indica que se han continuado con modificaciones sobre el indicador y es sobre le procedimiento.
24/03/2021 No se generan observaciones o recomendaciones adicionales respecto al análisis presentado en el seguimiento al indicador de gestión.</t>
  </si>
  <si>
    <t>Para el mes de marzo del 2021 y de acuerdo con los cambios que ha tenido la Modernización de la Contratación, se radicaron un total de 2370 contratos de prestación de recurso humano, para este mes se tramitaron 2440 contratos, el ejecutado es mas alto que la radicación dado que este un rezago que había quedado del mes anterior, dando un sobrecumplimiento del 103% en el indicador.</t>
  </si>
  <si>
    <t>Para el mes de abril del 2021 y de acuerdo con los cambios que ha tenido la Modernización de la Contratación, se radicaron un total de 1924 contratos de prestación de recurso humano, para este mes se tramitaron 2526 contratos, el ejecutado es mas alto que la radicación dado que este es un rezago que había quedado del mes anterior, dando un sobrecumplimiento del 131% en el indicador.</t>
  </si>
  <si>
    <t>Para el mes de mayo del 2021 y de acuerdo con los cambios que ha tenido la Modernización de la Contratación, se radicaron un total de 1678 contratos de prestación de recurso humano, para este mes se tramitaron 1399 contratos,  dando un cumplimiento del 83% en el indicador. 
Las radicaciones pendientes quedarán para inicio de ejecución el próximo mes.</t>
  </si>
  <si>
    <t>16/06/2021 Se recomienda indicar que sucede con las solicitudes que quedaron pendientes en el mes anterior y en el presente mes. 
No se generan observaciones o recomendaciones adicionales, respecto al análisis presentado en el seguimiento al indicador de gestión.</t>
  </si>
  <si>
    <t>Para el mes de junio del 2021 y de acuerdo con los cambios que ha tenido la Modernización de la Contratación, se radicaron un total de 786 contratos de prestación de recurso humano, para este mes se tramitaron 971 contratos,  dando un cumplimiento del 124% en el indicador. 
Se da un sobrecumplimiento del indicador, debido a que se tenia un rezago del mes anterior en darle inicio a la ejecución de algunos contratos.</t>
  </si>
  <si>
    <t>Para el mes de julio del 2021 y de acuerdo con los cambios que ha tenido la Modernización de la Contratación, se radicaron un total de 1039 contratos de prestación de recurso humano, para este mes se tramitaron 1310 contratos,  dando un cumplimiento del 126% en el indicador. 
Se da un sobrecumplimiento del indicador, debido a que se tenia un rezago del mes anterior en darle inicio a la ejecución de algunos contratos.</t>
  </si>
  <si>
    <t>13/08/2021 Se recomienda verificar la meta proyectada, ya que el indicador esta presentando sobrecumplimiento.
20/08/2021 No se generan observaciones o recomendaciones adicionales, respecto al análisis presentado en el seguimiento al indicador de gestión.</t>
  </si>
  <si>
    <t>Para el mes de agosto del 2021 y de acuerdo con los cambios que ha tenido la Modernización de la Contratación, se radicaron un total de 342 contratos de prestación de recurso humano, para este mes se tramitaron 491 contratos,  dando un cumplimiento del 144% en el indicador. 
Se da un sobrecumplimiento del indicador, debido a que se tenia un rezago del mes anterior en darle inicio a la ejecución de algunos contratos.</t>
  </si>
  <si>
    <t>14/09/2021 Se recomienda verificar la meta proyectada, ya que el indicador esta presentando sobrecumplimiento en 6 de los 8 reportes realizados en lo corrido de la vigencia.
No se generan observaciones o recomendaciones adicionales, respecto al análisis presentado en el seguimiento al indicador de gestión.</t>
  </si>
  <si>
    <t xml:space="preserve">Para el mes de septiembre del 2021 y de acuerdo con los cambios que ha tenido la Modernización de la Contratación, se radicaron un total de 398 contratos de prestación de recurso humano, para este mes se tramitaron 382 contratos,  dando un cumplimiento del 96% en el indicador. 
</t>
  </si>
  <si>
    <t>12/10/2021 Se recomienda verificar la meta proyectada, ya que el indicador esta presentando sobrecumplimiento en 6 de los 8 reportes realizados en lo corrido de la vigencia.
No se generan observaciones o recomendaciones adicionales, respecto al análisis presentado en el seguimiento al indicador de gestión.</t>
  </si>
  <si>
    <t xml:space="preserve">Para el mes de Octubre del 2021 y de acuerdo con los cambios que ha tenido la Modernización de la Contratación, se radicaron un total de 237 contratos de prestación de recurso humano, para este mes se tramitaron 219 contratos,  dando un cumplimiento del 92% en el indicador. 
</t>
  </si>
  <si>
    <t>16/11/2021 Se recomienda verificar la meta proyectada, ya que el indicador esta presentando sobrecumplimiento en 7 de los 9 reportes realizados en lo corrido de la vigencia.
No se generan observaciones o recomendaciones adicionales, respecto al análisis presentado en el seguimiento al indicador de gestión.</t>
  </si>
  <si>
    <t xml:space="preserve">Para el mes de noviembre del 2021 y de acuerdo con los cambios que ha tenido la Modernización de la Contratación, se radicaron un total de 1.006 contratos de prestación de recurso humano, para este mes se tramitaron 482 contratos,  dando un cumplimiento del 48% en el indicador. 
</t>
  </si>
  <si>
    <t xml:space="preserve">Para el mes de diciembre del 2021 y de acuerdo con los cambios que ha tenido la modernización de la contratación, se radicaron un total de 1.122 contratos de prestación de recurso humano, para este mes se tramitaron 608 contratos, dando un cumplimiento del 54% en el indicador. 
</t>
  </si>
  <si>
    <t>14/01/2022 Se recomienda indicar la respectiva justificación en el avance para el presente periodo. Adicionalmente, registrar el análisis anual del indicador.</t>
  </si>
  <si>
    <t>Para la vigencia 2021, el resultado anual de cumplimiento de este indicador, se debe a que el equipo de contratación directa ha implementado las siguientes acciones: de documentos en físico se paso a documentos electrónicos. 
Una de las dificultades para tener un cumplimiento sobresaliente se debe a que en la vigencia 2021, el procedimiento de contratación directa se realizó una actualización de acuerdo a la modernización de los proceso.
Dado los resultados y la medición de este indicador al proceso de Gestión contractual, se dará continuidad al mismo para la vigencia 2022.</t>
  </si>
  <si>
    <t>Gestión de infraestructura física</t>
  </si>
  <si>
    <t>7565 - Suministro de espacios adecuados, inclusivos y seguros para el desarrollo social integral</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</si>
  <si>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</si>
  <si>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GIF-7565-001</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</si>
  <si>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</si>
  <si>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</si>
  <si>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</si>
  <si>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</si>
  <si>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</si>
  <si>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2021, será de 4 proyectos de obra nueva.</t>
  </si>
  <si>
    <t>Informes mensuales o semanales de interventoría o supervisión o acta de terminación.</t>
  </si>
  <si>
    <t>OBRA NUEVA:
CD GRANADA SUR
ENERO DE 2021: Acorde con el informe Semanal No 51 del periodo comprendido entre el 25 de enero al 31 de enero de 2021, se tiene un avance programado del 96,85% y un avance ejecutado correspondiente al 90,90%
* CD BELLA FLOR
ENERO 2021:: Según el reporte semanal No 13 con corte al 30 de enero de 2021 se tiene un avance programado de 5,68% y un avance ejecutado del 3,81%, presentando un atraso del 1.87%, sin embargo se continúa avanzando en la estructura de cimentación y posicionamiento y amarre de hierros. 
* CD San David
OBRA: ENERO DE 2021: Se firma acta de inicio el 14 de enero de 2021, según informe semanal No 2 a corte del 2 de Febrero de 2021, se tiene un avance programado del 0,15% con un avance ejecutado del 0,20%.
JI BERTHA RODRIGUEZ RUSSI
ENERO DE 2021:Según informe semanal No 104 se tiene un avance programado del 88.18% y un avance ejecutado del 93.31%</t>
  </si>
  <si>
    <t>15/03/2021 No se generan observaciones respecto al análisis presentado en el seguimiento al indicador de gestión. Solo se deja la siguiente recomendación y es continuar con las actividades o acciones pertinentes para lograr cumplir con la meta propuesta.</t>
  </si>
  <si>
    <t>OBRA NUEVA:
CD GRANADA SUR
FEBRERO 2021: El proyecto cuenta con terminación contractual de fecha del 24 de febrero de 2021, se realizó recorrido para verificación de las actividades terminadas a la fecha, cerrando el proyecto al 99% dado que se encuentra en tramite la conexión definitiva por parte de las empresas de e energía, gas natural, y acueducto, se suscribe acta de terminación. OBRA TERMINADA
* CD BELLA FLOR
FEBRERO 2021: Según el reporte semanal No. 17 con corte al 01 de marzo de 2021 se tiene un avance programado del 19.21% y un avance ejecutado del 15.25%, lo que representa un atraso del 3.96%. Durante el periodo, se han adelantado actividades como: concreto de tanque de almacenamiento, zapatas, vigas de cimentación, excavación y rellenos para cimentación y se inicia suministro e instalación de placa en concreto.
* CD San David
FEBRERO 2021: Según el reporte semanal No. 6 con corte al 28 de febrero de 2021 se tiene un avance programado del 2.40% y un avance ejecutado del 1.35%, lo que representa un atraso del 1.04%. Durante el periodo se han adelantado actividades como: excavaciones para zapatas, donde se identifica el suelo de cimentación siendo necesario que los profesionales de geotécnica del contratista de obra, interventor de obra y consultor.
INTERVENTORÍA:  ENERO DE 2021: Se firma acta de inicio 14 de enero de 2021.
JI BERTHA RODRIGUEZ RUSSI
FEBRERO 2021: Se firma acta de terminación de proyecto con fecha del 17 de febrero de 2021, se realizan observaciones al contratista de obra, las cuales deben ser realizadas para ser verificadas el 4 de marzo de 2021. OBRA TERMINADA</t>
  </si>
  <si>
    <t>OBRA NUEVA
*CD GRANADA SUR
MARZO DE 2021: Se encuentra en trámite las conexiones definitivas de energía ante el operador de red ENEL  - CODENSA, así como acueducto y alcantarillado con el operador de red EAAB ya que las redes domiciliarias se encuentras aprobadas.
* CD BELLA FLOR
MARZO DE 2021 : Según el reporte semanal No 21 con corte al 27 de Marzo de 2021, el proyecto tiene un avance programado de 31,54% y un avance ejecutado del 21,08%, presentando un atraso del 10,46%, se continúa avanzando en la estructura posicionamiento y amarre de hierros de la estructura alta.
* CD San David
MARZO DE 2021: Según el reporte semanal No 10. con corte al 29 de marzo de 2021, se tiene un avance programado acumulado del 12,14% y un avance ejecutado del 6,72%, lo anterior evidencia un atraso del -5,42% ocasionado por las lluvias.
JI BERTHA RODRIGUEZ RUSSI
MARZO 2021: Se adelanta por parte del contratista de obra, la subsanación a las observaciones realizadas para el recibo a entera satisfacción por parte de la entidad FINDETER e inicio de liquidación.</t>
  </si>
  <si>
    <t>20/04/2021 No se generan observaciones respecto al análisis presentado en el seguimiento al indicador de gestión. Solo se deja la siguiente recomendación y es continuar con las actividades o acciones pertinentes para lograr cumplir con la meta propuesta.</t>
  </si>
  <si>
    <t xml:space="preserve">OBRA NUEVA
* CD BELLA FLOR
ABRIL DE 2021: Según el reporte semanal No 26 con corte al 3 de Mayo de 2021 el proyecto tiene un avance programado de 43,54% y un avance ejecutado del 28,19%, presentando un atraso del 15,35%, el atraso obedece a que se presentaron mayores cantidades de obras, que implicó realizar la actualización de la programación y el balance presupuestal del contrato de obra. 
* CD San David
ABRIL DE 2021:  Según el reporte semanal No 15. con corte al 3 de Mayo de 2021, el proyecto tiene un avance programado acumulado del 20,55% y un avance ejecutado del 17,22%, lo anterior evidencia un atraso del -3,32% ocasionado a que se presentaron mayores cantidades de obra en ciclopedo y excavaciones. </t>
  </si>
  <si>
    <t>14/05/2021 No se generan observaciones respecto al análisis presentado en el seguimiento al indicador de gestión. Solo se deja la siguiente recomendación y es continuar con las actividades o acciones pertinentes para lograr cumplir con la meta propuesta.</t>
  </si>
  <si>
    <t xml:space="preserve">OBRA NUEVA
En el marco del Plan de Desarrollo " Un nuevo contrato social y ambiental para el siglo XXI", la Secretaría Distrital de Integración Social terminó un (1) nuevo centro día denominado “Granada Sur” ubicado en la localidad de San Cristóbal, para la atención de 100 Adultos Mayores.
Aunado a lo anterior, avanza en la ejecución de la siguientes obras:
* CD BELLA FLOR
MAYO DE 2021: Según el reporte semanal No 30 con corte al 31 de Mayo de 2021 presenta un avance programado del 43,53% y un avance ejecutado del 39,44%, presentando un atraso del 4,09%, que radica en las mayores y cantidades de obras, lo cual conlleva a la actualización de la programación y el balance presupuestal del contrato de obra. 
* CD San David
MAYO DE 2021: Según el reporte semanal No 19. con corte al 31 de Mayo de 2021, se tiene un avance programado acumulado del 27,28% y un avance ejecutado del 22,67%, lo anterior evidencia un atraso del -4,61%,el atraso ocasionado por las fuertes lluvias en el sector, y sumado a ello las diferentes manifestaciones presentadas, lo que han imposibilitado la oportunidad de la llegada del concreto a obra. </t>
  </si>
  <si>
    <t>14/05/2021 No se generan observaciones respecto al análisis presentado en el seguimiento al indicador de gestión. Solo se deja la siguiente recomendación y es continuar con las actividades o acciones pertinentes para lograr cumplir con la meta propuesta.
Por otro lado, se tiene la siguiente observación del formato en general del seguimiento a los indicadores: en la retroalimentación enviada en el correo pasado del 14/05/2021, se adjunto el formato con la actualización de los indicadores con sus respectivas retroalimentaciones. Se solicita que continuemos en ese formato el reporte de los indicadores y trasladar el reporte de este mes y la retroalimentación aquí descrita.</t>
  </si>
  <si>
    <t>La programación para la vigencia 2021 corresponde a cuatro (4) proyectos de obra nueva, de los cuales al cierre del primer semestre han sido finalizados dos (2), representando así, el avance del 50% de la meta.
OBRA NUEVA
En el marco del Plan de Desarrollo " Un nuevo contrato social y ambiental para el siglo XXI", la Secretaría Distrital de Integración Social terminó un (1) nuevo centro día denominado “Granada Sur” ubicado en la localidad de San Cristóbal, para la atención de 100 Adultos Mayores.
Aunado a lo anterior, avanza en la ejecución de la siguientes obras:
* CD BELLA FLOR
JUNIO DE 2021: Según el reporte semanal No 34 con corte al 28 de junio de 2021, el proyecto de obra presenta un avance programado de 59,07% y un avance ejecutado del 55,08%, presentando un atraso del 3,99%, el atraso que se radica en las mayores y cantidades de obras, lo cual conlleva a la actualización de la programación y el balance presupuestal del contrato de obra. 
* CD San David
JUNIO DE 2021:  Según el reporte semanal No 24. con corte al 7 de Julio de 2021, el proyecto de obra presenta un avance programado acumulado del 40,03% y un avance ejecutado del 36,36%, lo anterior evidencia un atraso del -3,67%. El atraso presentado se debe a las fuertes lluvias en el sector, y sumado a ello las diferentes manifestaciones presentadas, lo que han imposibilitado la llegada del concreto a obra.</t>
  </si>
  <si>
    <t>12/07/2021 Una vez realizada la revisión al reporte de avance cuantitativo y cualitativo tengo las siguientes observaciones y recomendaciones: para esta vigencia (enero a junio) según la periodicidad del indicador (semestral) debemos reportar el avance cuantitativo. En este caso debemos registrar lo ejecutado y lo programado entre enero a junio. Respecto al análisis cualitativo se recomienda hacer un pequeño análisis con respecto a la formula del indicador planteada, en este caso # cuantos fueron los proyectos construidos, reforzados y/o restituidos con respecto # a los proyectos programados para construir, reforzar y/o restituir durante la vigencia (enero a junio). Si el resultado de esté hubo alguna diferencia de retraso o de sobrecumplimiento debemos describir las acciones pertinentes para alcanzar la meta propuesta. Por último, tengo la siguiente observación y debemos actualizar el periodo de seguimiento cada vez que se envía el reporte. En este caso debe ser De Enero A Junio. 15/07/2021 No se generan observaciones al respecto al análisis presentado en el seguimiento al indicador de gestión."</t>
  </si>
  <si>
    <t>La programación para la vigencia 2021 corresponde a cuatro (4) proyectos de obra nueva, de los cuales al cierre del primer semestre han sido finalizados dos (2), representando así, el avance del 50% de la meta.
OBRA NUEVA
En el marco del Plan de Desarrollo " Un nuevo contrato social y ambiental para la Bogotá del siglo XXI", la Secretaría Distrital de Integración Social terminó un (1) nuevo centro día denominado “Granada Sur” ubicado en la localidad de San Cristóbal, para la atención de 100 Adultos Mayores.
Aunado a lo anterior, avanza en la ejecución de la siguientes obras:
* CD BELLA FLOR
JULIO DE 2021: Según el reporte semanal No 39, a corte del 2 de agosto de 2021, se tiene un avance programado del 66,27% y un avance ejecutado del 66,27%; no se presentan atrasos. 
Se firma para el contrato de obra No 8219 de 2020, modificatorio No 2 donde se prorroga por cuatro (4) meses el contrato de obra y se adiciona por $650.659.606. De la misma manera, para el contrato de Interventoría No 8218 del 2020 mediante modificatorio No 1, se prorroga por cuatro (4) meses y se adiciona por $177.438.520.
* CD San David
JULIO DE 2021:  Según el reporte semanal No 28, a corte del 1 de agosto de 2021, se tiene un avance programado acumulado del 50,94% y un avance ejecutado del 46,93%, lo anterior evidencia un atraso del -4,03%, que no es imputable al contratista, toda vez que, se debe a las fuertes lluvias en el sector, que no han permitido el avance normal de la obra.</t>
  </si>
  <si>
    <t>13/08/2021 no se generan observaciones respecto al análisis presentado en el seguimiento al indicador de gestión. Solo se deja las siguientes recomendaciones: revisar ortografía antes de enviar el reporte y adelantar las acciones pertinentes para lograr el cumplimiento de la meta.</t>
  </si>
  <si>
    <t xml:space="preserve">La programación para la vigencia 2021 corresponde a cuatro (4) proyectos de obra nueva, de los cuales al cierre del primer semestre han sido finalizados dos (2), representando así, el avance del 50% de la meta.
OBRA NUEVA
En el marco del Plan de Desarrollo " Un nuevo contrato social y ambiental para la Bogotá del siglo XXI", la Secretaría Distrital de Integración Social terminó un (1) nuevo centro día denominado “Granada Sur” ubicado en la localidad de San Cristóbal, para la atención de 100 Adultos Mayores.
Aunado a lo anterior, avanza en la ejecución de la siguientes obras:
CD BELLA FLOR
AGOSTO DE 2021: Según el reporte semanal No 42, con corte del 30 de agosto de 2021, el proyecto de obra presenta un avance programado de 73,46% y un avance ejecutado del 73,46%; al cierre de periodo del informe, no se presentan atrasos. Se firma para el contrato de obra No 8219 de 2020, modificatorio No 2 donde se prórroga por cuatro (4) meses el contrato de obra y se adiciona por $650.659.606. De la misma manera, para el contrato de Interventoría No 8218 del 2020 mediante modificatorio No 1, se prórroga por cuatro (4) meses y se adiciona por $177.438.520
* CD SAN DAVID
AGOSTO DE 2021:  Según el reporte semanal No 32, con corte del 30 de agosto de 2021, el proyecto presenta un avance programado acumulado del 66,52% y un avance ejecutado del 58,20%, lo anterior evidencia un atraso del -8,33%, que no es imputable al contratista, toda vez que se debe a las fuertes lluvias en el sector, que no han permitido el avance normal de la obra. </t>
  </si>
  <si>
    <t>14/09/2021 No se generan observaciones respecto al análisis presentado en el seguimiento al indicador de gestión. Solo se deja las siguiente recomendación: adelantar las acciones pertinentes para lograr el cumplimiento de la meta.</t>
  </si>
  <si>
    <t>La programación para la vigencia 2021 corresponde a tres (3) proyectos de obra nueva, de los cuales al cierre del primer semestre han sido finalizados dos (2), representando así, el avance del 66% de la meta.
OBRA NUEVA
En el marco del Plan de Desarrollo " Un nuevo contrato social y ambiental para la Bogotá del siglo XXI", la Secretaría Distrital de Integración Social terminó un (1) nuevo centro día denominado “Granada Sur” ubicado en la localidad de San Cristóbal, para la atención de 100 Adultos Mayores.
Aunado a lo anterior, avanza en la ejecución de la siguientes obras:
*CD BELLA FLOR
SEPTIEMBRE DE 2021: Según el reporte semanal No 47 con corte del 27 de septiembre de 2021, el proyecto de obra presenta un avance programado de 81,30% y un avance ejecutado del 77,93%; presentando un atraso de 3,37%. Los atrasos se deben a las dificultades que se han presentado para el cumplimiento del componente eléctrico y carpintería en aluminio. 
* CD San David
SEPTIEMBRE DE 2021:  Según el reporte semanal No 37, a corte del 4 de octubre de 2021, el proyecto presenta un avance programado del 56,93% y un avance  ejecutado del 62,47%, lo anterior evidencia un adelanto del 5,53%. El 24 de septiembre de 2021 se suscribieron las modificaciones a los contratos de obra e interventoría así: 
Contrato 15035 de 2020: REALIZAR LA CONSTRUCCIÓN DEL CENTRO DÍA SAN DAVID, UBICADO EN LA LOCALIDAD DE USME, BOGOTÁ D.C.
*Otrosí para la inclusión de 17 ítems no previstos 
*Prórroga por 105 días calendario 
*Adición por $856.000.121.
Contrato 15047 de 2020: INTERVENTORÍA TÉCNICA, FINANCIERA, ADMINISTRATIVA, LEGAL, SOCIAL Y AMBIENTAL AL CONTRATO QUE SE ADJUDIQUE PARA REALIZAR LA CONSTRUCCIÓN DEL CENTRO DÍA SAN DAVID UBICADO EN LA LOCALIDAD DE CIUDAD USME, BOGOTÁ. D.C.
*Prórroga por 105 días calendario 
*Adición por $165.997.469.
Por lo anterior, el proyecto Centro Día San David, tiene una nueva fecha de terminación para el 24 de enero de 2022, a la fecha del presente informe no se presentan atrasos en la ejecución del mismo.</t>
  </si>
  <si>
    <t>13/10/2021 No se generan observaciones respecto al análisis presentado en el seguimiento al indicador de gestión. Solo se deja las siguiente recomendación: adelantar las acciones pertinentes para lograr el cumplimiento de la meta, ya que actualmente el indicador se encuentra en un 50% de cumplimiento con respecto a la meta y solo nos queda este último trimestre de la vigencia.</t>
  </si>
  <si>
    <t>La programación para la vigencia 2021 corresponde a tres (3) proyectos de obra nueva, de los cuales al cierre del primer semestre han sido finalizados dos (2), representando así, el avance del 66% de la meta.
OBRA NUEVA
En el marco del Plan de Desarrollo " Un nuevo contrato social y ambiental para la Bogotá del siglo XXI", la Secretaría Distrital de Integración Social terminó un (1) nuevo centro día denominado “Granada Sur” ubicado en la localidad de San Cristóbal, para la atención de 100 Adultos Mayores.
Del mismo modo, En el marco del Plan de Desarrollo " Un nuevo contrato social y ambiental para el siglo XXI", la Secretaría Distrital de Integración Social terminó en la vigencia 2021, el Jardín Infantil “Bertha Rodríguez Russi” ubicado en la localidad de Santa Fe, para la atención de 300 niñas y niños.
Aunado a lo anterior, avanza en la ejecución de la siguientes obras:
* CD BELLA FLOR
OCTUBRE DE 2021: Según el reporte semanal No 52, a corte del 02 de noviembre de 2021, el proyecto presenta un avance programado de 95,12% y un avance ejecutado del 87,17%; presentando un atraso de 7,95%. Los atrasos se deben a las dificultades que se han presentado para el cumplimiento del componente eléctrico y carpintería en aluminio, por lo cual se puso en marcha el plan de contingencia por parte del contratista y el cual está siendo controlado por la Interventoría. 
* CD San David
OCTUBRE DE 2021:  Según el reporte semanal No 41, a corte del 31 de octubre de 2021, el proyecto presenta un avance programado del 68,07% y un avance ejecutado del 67,39%, lo anterior evidencia un atraso de 0,67%. El proyecto de obra se encuentra programado para ser finalizado en la vigencia 2022.</t>
  </si>
  <si>
    <t>12/11/2021 No se generan observaciones respecto al análisis presentados en el seguimiento al indicador de gestión. Se deja la siguiente recomendación: adelantar todas las acciones para dar cumplimiento a la meta propuesta en este último trimestre de la vigencia.</t>
  </si>
  <si>
    <t>La programación para la vigencia 2021 corresponde a tres (3) proyectos de obra nueva, de los cuales al cierre del primer semestre han sido finalizados dos (2), representando así, el avance del 66% de la meta.
OBRA NUEVA
En el marco del Plan de Desarrollo " Un nuevo contrato social y ambiental para la Bogotá del siglo XXI", la Secretaría Distrital de Integración Social terminó un (1) nuevo centro día denominado “Granada Sur” ubicado en la localidad de San Cristóbal, para la atención de 100 Adultos Mayores.
Del mismo modo, En el marco del Plan de Desarrollo " Un nuevo contrato social y ambiental para el siglo XXI", la Secretaría Distrital de Integración Social terminó en la vigencia 2021, el Jardín Infantil “Bertha Rodríguez Russi” ubicado en la localidad de Santa Fe, para la atención de 300 niñas y niños.
Aunado a lo anterior, avanza en la ejecución de la siguientes obras:
* CD BELLA FLOR
NOVIEMBRE DE 2021: Según el reporte semanal No 56, a corte del 19 de noviembre de 2021, el proyecto presenta un avance programado de 95,61% y un avance ejecutado del 95,15%; evidenciando un atraso de -0,46%. Los atrasos se deben, a las dificultades que se han presentado para el cumplimiento del componente eléctrico y carpintería en aluminio, se puso en marcha el plan de contingencia el cual está siendo controlado por la Interventoría. 
* CD San David
NOVIEMBRE DE 2021:  Según el reporte semanal No 45, a corte del 28 de noviembre de 2021, el proyecto presenta un avance programado del 78,31% y un ejecutado del 71,58%, lo anterior evidencia un atraso de 6,73%.  El proyecto de obra se encuentra programado para ser finalizado en la vigencia 2022.</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</si>
  <si>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</si>
  <si>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La programación para la vigencia 2021 corresponde a tres (3) proyectos de obra nueva, de los cuales se presenta el siguiente avance: 
OBRA NUEVA: En el marco del Plan de Desarrollo " Un nuevo contrato social y ambiental para el siglo XXI", la Secretaría Distrital de Integración Social terminó dos (2) nuevos centros días denominados “Granada Sur” ubicado en la localidad de San Cristóbal y "Bella Flor" ubicado en la localidad de Ciudad Bolívar, para la atención de 100 Adultos Mayores respectivamente.
Aunado a lo anterior, avanza en la ejecución de la siguiente obra:
* CD San David
DICIEMBRE DE 2021: Según el reporte semanal No 50, a corte del 2 de enero de 2021, el proyecto presenta un avance programado del 90,95% y un avance ejecutado del 76,67%, lo anterior evidencia un atraso de 14,28%. El proyecto de obra se encuentra programado para ser finalizado en la vigencia 2022.</t>
  </si>
  <si>
    <r>
      <t xml:space="preserve">En el marco del Plan de Desarrollo " Un nuevo contrato social y ambiental para el siglo XXI", la Secretaría Distrital de Integración Social terminó tres (3) proyectos de obra nueva, El Jardín Infantil “Bertha Rodríguez Russi” ubicado en la localidad de Santa Fe, para la atención de 300 niñas y niños, y los centros días denominados “Granada Sur” ubicado en la localidad de San Cristóbal y "Bella Flor" ubicado en la localidad de Ciudad Bolívar, para la atención de 100 Adultos Mayores respectivamente.
Del mismo modo, se avanza en la ejecución de un proyecto de obra nueva de centro día denominado "San David" que pretende ser terminado en la vigencia 2022.
</t>
    </r>
    <r>
      <rPr>
        <b/>
        <sz val="9"/>
        <color theme="1"/>
        <rFont val="Arial"/>
        <family val="2"/>
      </rPr>
      <t>El indicador se mantiene para la vigencia 2022</t>
    </r>
  </si>
  <si>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</si>
  <si>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</si>
  <si>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</si>
  <si>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</si>
  <si>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</si>
  <si>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</si>
  <si>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 realizadas por personal técnico de la subdirección de plantas físicas, con respecto al total de equipamientos administrados por la SDIS, que para la vigencia 2021 será de 498 equipamientos, y su meta de ejecución será al menos el 60%.
Para calcular el avance del indicador se realizará con el último reporte de la vigencia.</t>
  </si>
  <si>
    <t>Anual</t>
  </si>
  <si>
    <t>61.7%</t>
  </si>
  <si>
    <t>En el marco del Plan de Desarrollo " Un nuevo contrato social y ambiental para el siglo XXI", la Secretaría Distrital de Integración Social, intervino 77 equipamientos de la SDIS durante el mes de enero, en modalidad de mantenimiento preventivo o correctivo para garantizar una atención de calidad a la ciudadanía</t>
  </si>
  <si>
    <t xml:space="preserve">En el marco del Plan de Desarrollo " Un nuevo contrato social y ambiental para el siglo XXI", la Secretaría Distrital de Integración Social, intervino 52  equipamientos de la SDIS durante el mes de febrero, en modalidad de mantenimiento preventivo o correctivo para garantizar una atención de calidad a la ciudadanía </t>
  </si>
  <si>
    <t>En el marco del Plan de Desarrollo " Un nuevo contrato social y ambiental para el siglo XXI", la Secretaría Distrital de Integración Social, intervino 25 equipamientos de la SDIS durante el mes de marzo, en modalidad de mantenimiento preventivo o correctivo para garantizar una atención de calidad a la ciudadanía</t>
  </si>
  <si>
    <t>En el marco del Plan de Desarrollo " Un nuevo contrato social y ambiental para el siglo XXI", la Secretaría Distrital de Integración Social, intervino 37  equipamientos de la SDIS durante el mes de abril, en modalidad de mantenimiento preventivo o correctivo para garantizar una atención de calidad a la ciudadanía</t>
  </si>
  <si>
    <t>En el marco del Plan de Desarrollo " Un nuevo contrato social y ambiental para el siglo XXI", la Secretaría Distrital de Integración Social, intervino 47  equipamientos de la SDIS durante el mes de mayo, en modalidad de mantenimiento preventivo o correctivo para garantizar una atención de calidad a la ciudadanía</t>
  </si>
  <si>
    <t>En el marco del Plan de Desarrollo " Un nuevo contrato social y ambiental para el siglo XXI", la Secretaría Distrital de Integración Social, intervino 27  equipamientos de la SDIS durante el mes de junio, en modalidad de mantenimiento preventivo o correctivo para garantizar una atención de calidad a la ciudadanía</t>
  </si>
  <si>
    <t>12/07/2021 No se generan observaciones respecto al análisis presentado en el seguimiento al indicador de gestión. Solo se deja la siguiente recomendación y es continuar con las actividades o acciones pertinentes para lograr cumplir con la meta propuesta.</t>
  </si>
  <si>
    <t>En el marco del Plan de Desarrollo " Un nuevo contrato social y ambiental para la Bogotá del siglo XXI", la Secretaría Distrital de Integración Social, intervino 22 equipamientos de la SDIS durante el mes de julio, para un total de 261 equipamientos intervenidos en modalidad de mantenimiento preventivo o correctivo para garantizar una atención de calidad a la ciudadanía.</t>
  </si>
  <si>
    <t>En el marco del Plan de Desarrollo " Un nuevo contrato social y ambiental para la Bogotá del siglo XXI", la Secretaría Distrital de Integración Social, intervino 17 equipamientos de la SDIS durante el mes de agosto, para un total de 278 equipamientos intervenidos en modalidad de mantenimiento preventivo o correctivo para garantizar una atención de calidad a la ciudadanía.</t>
  </si>
  <si>
    <t>En el marco del Plan de Desarrollo " Un nuevo contrato social y ambiental para la Bogotá del siglo XXI", la Secretaría Distrital de Integración Social, intervino 16 equipamientos de la SDIS durante el mes de septiembre, para un total de 294 equipamientos intervenidos en modalidad de mantenimiento preventivo o correctivo para garantizar una atención de calidad a la ciudadanía.</t>
  </si>
  <si>
    <t>13/10/2021 No se generan observaciones respecto al análisis presentado en el seguimiento al indicador de gestión. Solo se deja las siguiente recomendación: adelantar las acciones pertinentes para lograr el cumplimiento de la meta y debemos tener en cuenta que solo nos queda este último trimestre de la vigencia.</t>
  </si>
  <si>
    <t>En el marco del Plan de Desarrollo " Un nuevo contrato social y ambiental para la Bogotá del siglo XXI", la Secretaría Distrital de Integración Social, intervino 17 equipamientos de la SDIS durante el mes de octubre, para un total de 311 equipamientos intervenidos en modalidad de mantenimiento preventivo o correctivo para garantizar una atención de calidad a la ciudadanía.</t>
  </si>
  <si>
    <t>En el marco del Plan de Desarrollo " Un nuevo contrato social y ambiental para la Bogotá del siglo XXI", la Secretaría Distrital de Integración Social, intervino 6 equipamientos de la SDIS durante el mes de noviembre, para un total de 317 equipamientos intervenidos en modalidad de mantenimiento preventivo o correctivo para garantizar una atención de calidad a la ciudadanía.</t>
  </si>
  <si>
    <r>
      <t xml:space="preserve">14/12/2021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(CC14), registrando los logros obtenidos o las situaciones que conllevaron a logros no esperados y las acciones que al respecto se hayan adelantado. Además, se debe describir si el indicador se va a mantener, actualizar o derogar y/o crear uno nuevo.</t>
    </r>
  </si>
  <si>
    <t>En el marco del Plan de Desarrollo " Un nuevo contrato social y ambiental para la Bogotá del siglo XXI", la Secretaría Distrital de Integración Social, intervino 12 equipamientos de la SDIS durante el mes de diciembre, para un total de 329 equipamientos intervenidos en modalidad de mantenimiento preventivo o correctivo para garantizar una atención de calidad a la ciudadanía.</t>
  </si>
  <si>
    <t>13/01/2022 No se generan observaciones respecto al análisis presentado en el seguimiento al indicador de gestión. Se deja la siguiente recomendación: revisar la meta del indicador para la vigencia 2022 porque cerro la vigencia con un sobrecumplimiento.
Nota: se recomienda desde el equipo SG - SDES que el indicador tenga como periodicidad al menos de forma semestral. Esto con el fin de poder ser un indicador que mida la eficiencia y se pueda tomar decisiones durante la vigencia con respecto al avance del mismo.</t>
  </si>
  <si>
    <t>Al cierre del periodo el indicador presenta una ejecución del 110,1% superando la programación inicialmente prevista, lo anterior en virtud de las intervenciones que debieron ser priorizadas y realizadas con el fin de garantizar la reapertura progresiva de los servicios que presta la SDIS, propendiendo por garantizar las condiciones adecuadas y seguras.
El indicador se mantiene para la vigencia 2022</t>
  </si>
  <si>
    <t>Gestión de soporte y mantenimiento tecnológico</t>
  </si>
  <si>
    <t>SMT-001</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</si>
  <si>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</si>
  <si>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</si>
  <si>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</si>
  <si>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</si>
  <si>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</si>
  <si>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</si>
  <si>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</si>
  <si>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Al cierre del 31 de enero de 2021, los tickets en estado SOLUCIONADO fueron 124 y los tickets en estado CERRADO fueron 3.760 para un total de 3.884 tickets gestionados de manera efectiva, de los 4.212 casos totales 
De los casos solucionados, los usuarios contestaron 1087 encuestas de satisfacción, correspondiente al 28%. En 891 de las encuestas, la calificación del usuario sobre la satisfacción del servicio de la Mesa tuvo puntajes promedio de 4 a 5, es decir, BUENO o EXCELENTE, obteniendo como resultado el 82% de satisfacción de usuarios en estas calificaciones, que comparado con la meta del 90%, nos arroja un cumplimiento del indicador en un 91%.</t>
  </si>
  <si>
    <t xml:space="preserve">Al cierre del 28 de febrero de 2021, los tickets en estado SOLUCIONADO fueron 45 y los tickets en estado CERRADO fueron 3.668 para un total de 3.733 tickets gestionados de manera efectiva, de los 4.102 casos totales.
De los casos solucionados, los usuarios contestaron 1180 encuestas de satisfacción, correspondiente al 32%. En 999 de las encuestas, la calificación del usuario sobre la satisfacción del servicio de la Mesa tuvo puntajes promedio de 4 a 5, es decir, BUENO o EXCELENTE, obteniendo como resultado el 85% de satisfacción de usuarios en estas calificaciones, que comparado con la meta del 90%, nos arroja un cumplimiento del indicador en un 94%. </t>
  </si>
  <si>
    <t>11/03/2021 No se generan observaciones o recomendaciones respecto al análisis presentados en el seguimiento al indicador de gestión. Frente al resultado que se está obteniendo en estos dos meses, se sugiere revisar si el resultado y su tendencia va seguir así en aumento. Esto con el fin de evitar que el indicador vaya estar en sobrecumplimiento.</t>
  </si>
  <si>
    <t xml:space="preserve">Al cierre del 31 de marzo de 2021, los tickets en estado SOLUCIONADO fueron 250 y los tickets en estado CERRADO fueron 3.692 para un total de 3.942 tickets gestionados de manera efectiva, de los 4.265 casos totales (No se tienen en cuenta 191 casos en estado ANULADO). Con lo cual el resultado de atención fue de 92%, que comparado con la meta del 90% se logra un cumplimiento del 102% de lo planeado. 
De los casos solucionados, los usuarios contestaron 1026 encuestas de satisfacción, correspondiente al 26%. En 878 de las encuestas, la calificación del usuario sobre la satisfacción del servicio de la Mesa tuvo puntajes promedio de 4 a 5, es decir, BUENO o EXCELENTE, obteniendo como resultado el 86% de satisfacción de usuarios en estas calificaciones, que comparado con la meta del 90%, nos arroja un cumplimiento del indicador en un 96%. </t>
  </si>
  <si>
    <t>13/04/2021 Luego de revisar el seguimiento de los indicadores de gestión, tengo la siguiente observación:
Frente a las evidencias que se presentan en la carpeta compartida, veo que aportan mas de tres archivos para dar cuenta a la gestión del indicador. Según lo registrado en la formulación las evidencias es solo un archivo "Reporte en Excel de la herramienta Aranda". Si las evidencias van hacer estos archivos que me aportan debemos revisar y actualizar el indicador.
Por otro lado, por favor realizar todas las acciones pertinentes para lograr el cumplimiento de la meta propuesta.
14/04/2021 No se generan observaciones o recomendaciones respecto al análisis presentado en el seguimiento al indicador de gestión.</t>
  </si>
  <si>
    <t>Al cierre del 30 de abril de 2021, los tickets en estado SOLUCIONADO fueron 55 y los tickets en estado CERRADO fueron 4.116 para un total de 4.171 tickets gestionados de manera efectiva, de los 4.253 casos totales (No se tienen en cuenta 128 casos en estado ANULADO).
De los casos gestionados, los usuarios contestaron 1.358 encuestas de satisfacción, correspondiente al 32%. En 1.157 de las encuestas, la calificación del usuario sobre la satisfacción del servicio de la Mesa tuvo puntajes promedio de 4 a 5, es decir, BUENO o EXCELENTE, obteniendo como resultado el 85% de satisfacción de usuarios en estas calificaciones, que comparado con la meta del 90%, nos arroja un cumplimiento del indicador en un 94%.</t>
  </si>
  <si>
    <t xml:space="preserve">12/05/2021 No se generan observaciones o recomendaciones respecto al análisis presentados en el seguimiento al indicador de gestión. </t>
  </si>
  <si>
    <t xml:space="preserve">Al cierre del 31 de mayo de 2021, los tickets en estado SOLUCIONADO fueron 29 y los tickets en estado CERRADO fueron 3.802 para un total de 3.831 tickets gestionados de manera efectiva, de los 3.983 casos totales (No se tienen en cuenta 151 casos en estado ANULADO).
De los casos gestionados, los usuarios contestaron 1.149 encuestas de satisfacción, correspondiente al 30%. En 1.013 de las encuestas, la calificación del usuario sobre la satisfacción del servicio de la Mesa tuvo puntajes promedio de 4 a 5, es decir, BUENO o EXCELENTE, obteniendo como resultado el 88% de satisfacción de usuarios en estas calificaciones, que comparado con la meta del 90%, nos arroja un cumplimiento del indicador en un 98%. </t>
  </si>
  <si>
    <t xml:space="preserve">11/06/2021 No se generan observaciones o recomendaciones respecto al análisis presentados en el seguimiento al indicador de gestión. </t>
  </si>
  <si>
    <t xml:space="preserve">Al cierre del 30 de junio de 2021, los tickets en estado SOLUCIONADO fueron 154 y los tickets en estado CERRADO fueron 3.768 para un total de 3.922 tickets gestionados de manera efectiva, de los 4.288 casos totales (No se tienen en cuenta 191 casos en estado ANULADO).
De los casos gestionados, los usuarios contestaron 1.221 encuestas de satisfacción, correspondiente al 31% de los casos gestionados. En 1.088 de las encuestas, la calificación del usuario sobre la satisfacción del servicio de la Mesa tuvo puntajes promedio de 4 a 5, es decir, BUENO o EXCELENTE, obteniendo como resultado el 89% de satisfacción de usuarios en estas calificaciones, que comparado con la meta del 90%, nos arroja un cumplimiento del indicador en un 99%. </t>
  </si>
  <si>
    <t xml:space="preserve">13/07/2021 No se generan observaciones o recomendaciones respecto al análisis presentados en el seguimiento al indicador de gestión. </t>
  </si>
  <si>
    <t xml:space="preserve">Al cierre del 31 de julio de 2021, los tickets en estado SOLUCIONADO fueron 60 y los tickets en estado CERRADO fueron 3.442 para un total de 3.502 tickets gestionados de manera efectiva, de los 3.846 casos totales (No se tienen en cuenta 184 casos en estado ANULADO).
De los casos gestionados, los usuarios contestaron 1.173 encuestas de satisfacción, correspondiente al 33% de los casos gestionados. En 1.034 de las encuestas, la calificación del usuario sobre la satisfacción del servicio de la Mesa tuvo puntajes promedio de 4 a 5, es decir, BUENO o EXCELENTE, obteniendo como resultado el 88% de satisfacción de usuarios en estas calificaciones, que comparado con la meta del 90%, nos arroja un cumplimiento del indicador en un 98%. </t>
  </si>
  <si>
    <t xml:space="preserve">19/08/2021 No se generan observaciones o recomendaciones respecto al análisis presentados en el seguimiento al indicador de gestión. </t>
  </si>
  <si>
    <t>Al cierre del 31 de agosto de 2021, los tickets en estado SOLUCIONADO fueron 65 y los tickets en estado CERRADO fueron 3.613 para un total de 3.678 tickets gestionados de manera efectiva, de los 3.852 casos totales (No se tienen en cuenta 120 casos en estado ANULADO).
De los casos gestionados, los usuarios contestaron 1.083 encuestas de satisfacción, correspondiente al 29% de los casos gestionados. En 955 de las encuestas, la calificación del usuario sobre la satisfacción del servicio de la Mesa tuvo puntajes promedio de 4 a 5, es decir, BUENO o EXCELENTE, obteniendo como resultado el 88% de satisfacción de usuarios en estas calificaciones, que comparado con la meta del 90%, nos arroja un cumplimiento del indicador en un 98%.</t>
  </si>
  <si>
    <t xml:space="preserve">13/09/2021 No se generan observaciones o recomendaciones respecto al análisis presentados en el seguimiento al indicador de gestión. </t>
  </si>
  <si>
    <t xml:space="preserve">Al cierre del 30 de septiembre de 2021, los tickets en estado SOLUCIONADO fueron 296 y los tickets en estado CERRADO fueron 3.745 para un total de 4.041 tickets gestionados de manera efectiva, de los 4.292 casos totales (No se tienen en cuenta 186 casos en estado ANULADO. Sin embargo, 118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De los casos gestionados, los usuarios contestaron 1.197 encuestas de satisfacción, correspondiente al 30% de los casos gestionados. En 1.071 de las encuestas, la calificación del usuario sobre la satisfacción del servicio de la Mesa tuvo puntajes promedio de 4 a 5, es decir, BUENO o EXCELENTE, obteniendo como resultado el 84% de satisfacción de usuarios en estas calificaciones, que comparado con la meta del 90%, nos arroja un cumplimiento del indicador en un 93%. </t>
  </si>
  <si>
    <t xml:space="preserve">13/10/2021 No se generan observaciones o recomendaciones respecto al análisis presentados en el seguimiento al indicador de gestión. </t>
  </si>
  <si>
    <t xml:space="preserve">Al cierre del 31 de octubre de 2021, los tickets en estado SOLUCIONADO fueron 84 y los tickets en estado CERRADO fueron 3.539 para un total de 3.623 tickets gestionados de manera efectiva, de los 3.871 casos totales (No se tienen en cuenta 84 casos en estado ANULADO. Sin embargo, 36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De los casos gestionados, los usuarios contestaron 1.129 encuestas de satisfacción, correspondiente al 31% de los casos gestionados. En 976 de las encuestas, la calificación del usuario sobre la satisfacción del servicio de la Mesa tuvo puntajes promedio de 4 a 5, es decir, BUENO o EXCELENTE, obteniendo como resultado el 86% de satisfacción de usuarios en estas calificaciones, que comparado con la meta del 90%, nos arroja un cumplimiento del indicador en un 96%. </t>
  </si>
  <si>
    <t>11/11/2021 No se generan observaciones respecto al análisis presentados en el seguimiento al indicador de gestión. Se deja la siguiente recomendación y es adelantar todas las acciones para dar cumplimiento a la meta propuesta en estos últimos dos meses de la vigencia.</t>
  </si>
  <si>
    <t xml:space="preserve">Al cierre del 30 de noviembre de 2021, los tickets en estado SOLUCIONADO fueron 136 y los tickets en estado CERRADO fueron 3.807 para un total de 3.943 tickets gestionados de manera efectiva, de los 4.338 casos totales (No se tienen en cuenta 46 casos en estado ANULADO. Sin embargo, 30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De los casos gestionados, los usuarios contestaron 1.167 encuestas de satisfacción, correspondiente al 30% de los casos gestionados. En 1.049 de las encuestas, la calificación del usuario sobre la satisfacción del servicio de la Mesa tuvo puntajes promedio de 4 a 5, es decir, BUENO o EXCELENTE, obteniendo como resultado el 90% de satisfacción de usuarios en estas calificaciones, que comparado con la meta del 90%, nos arroja un cumplimiento del indicador en un 100%. </t>
  </si>
  <si>
    <r>
      <t xml:space="preserve">15/12/2021 No se generan observaciones respecto al análisis presentado en el seguimiento al indicador de gestión. Se deja la siguiente recomendación: actualmente el indicador está en sobrecumplimiento (107%) con respecto a la meta del indicador que es 90% y revisar si el indicador continua para la próxima vigencia aumentar la meta.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</si>
  <si>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 xml:space="preserve">Al cierre del 31 de diciembre de 2021, los tickets en estado SOLUCIONADO fueron 72 y los tickets en estado CERRADO fueron 3.648 para un total de 3.720 tickets gestionados de manera efectiva, de los 4.076 casos totales (No se tienen en cuenta 57 casos en estado ANULADO. Sin embargo, 38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De los casos gestionados, los usuarios contestaron 808 encuestas de satisfacción, correspondiente al 22% de los casos gestionados. En 687 de las encuestas, la calificación del usuario sobre la satisfacción del servicio de la Mesa tuvo puntajes promedio de 4 a 5, es decir, BUENO o EXCELENTE, obteniendo como resultado el 85% de satisfacción de usuarios en estas calificaciones, que comparado con la meta del 90%, nos arroja un cumplimiento del indicador en un 94%. </t>
  </si>
  <si>
    <t>11/01/2022 No se generan observaciones y/o recomendaciones respecto al análisis presentado en el seguimiento al indicador de gestión.</t>
  </si>
  <si>
    <t xml:space="preserve">Durante la vigencia 2021, se observa que el número de tickets gestionados de manera efectiva durante el mes correspondiente fueron 47.780 de los 50.257 casos totales. (No se tienen en cuenta 1.796 casos en estado ANULADO). Con lo cual el resultado de atención anual fue de 96%, que comparado con la meta del 90%, logra un cumplimiento del 107% de lo planeado. 
De esta manera, se pudo observar un resultado positivo de la gestión de medidas implementadas para fomentar el diligenciamiento de encuestas a través de la herramienta de gestión Aranda, incentivando a los usuarios a través de la Mesa de Servicio, con el diligenciamiento de las encuestas que se recibieron por medio de correo una vez fue solucionado el caso por parte del especialista, por lo tanto, se observa que el indicador tuvo resultados favorables durante la vigencia y las respuestas a las encuestas de satisfacción aumentaron considerablemente.
Se propone que el indicador de gestión se mantenga, por cuanto consolida el desempeño en la atención de los servicios tecnológicos en todos los equipos de trabajo de la Subdirección de Investigación e Información. </t>
  </si>
  <si>
    <t>7741 - Fortalecimiento de la gestión de la información y el conocimiento con enfoque participativo y territorial</t>
  </si>
  <si>
    <t>SMT-7741-002</t>
  </si>
  <si>
    <t>Circular No. 027 del 15/06/2021</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</si>
  <si>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</si>
  <si>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</si>
  <si>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</si>
  <si>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</si>
  <si>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</si>
  <si>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Al cierre del 31 de enero de 2021, los tickets en estado SOLUCIONADO fueron 124 y los tickets en estado CERRADO fueron 3.760 para un total de 3.884 tickets gestionados de manera efectiva, de los 4.212 casos totales. Con lo cual el resultado de atención fue de 92%, que comparado con la meta del 90% se logra un cumplimiento del 102% de lo planeado. 
79 casos cerraron en el mes en estado SUSPENDIDO, los cuales 50 pertenecen a primer nivel, 1 a segundo nivel infraestructura y 28 a segundo nivel desarrollo.
59 en estado REGISTRADO, los cuales 6 pertenecen a primer nivel, 2 a segundo nivel infraestructura y 51 a segundo nivel desarrollo.
20 en estado EN PROCESO, los cuales 3 pertenecen a primer nivel, 2 a segundo nivel infraestructura y 15 a segundo nivel desarrollo.
1 en estado DESAPROBADO, el cual pertenece a segundo nivel desarrollo.
 La mayoría de los casos se relacionaron con Directorio Activo (1.475), AZ Digital (285), Correo(93), Focalización (83), IOPS (367), Kactus (75), Laser (183), Seven (553), Sirbe (512)  y VPN (74).</t>
  </si>
  <si>
    <t>17/03/2021 No se generan observaciones respecto al análisis presentados en el seguimiento al indicador de gestión, solo tengo la siguiente recomendación por favor revisar ortografía antes de enviar el reporte.</t>
  </si>
  <si>
    <t>Al cierre del 28 de febrero de 2021, los tickets en estado SOLUCIONADO fueron 45 y los tickets en estado CERRADO fueron 3.668 para un total de 3.733 tickets gestionados de manera efectiva, de los 4.102 casos totales.. Con lo cual el resultado de atención fue de 91%, que comparado con la meta del 90% se logra un cumplimiento del 101% de lo planeado. 
110 casos cerraron en el mes en estado SUSPENDIDO, los cuales 86 pertenecen a primer nivel y 12 a segundo nivel desarrollo.
26 en estado REGISTRADO, los cuales 1 pertenece a primer nivel, 1 a segundo nivel infraestructura y 23 a segundo nivel desarrollo.
19 en estado EN PROCESO, los cuales 6 pertenecen a primer nivel, 5 a segundo nivel infraestructura y 4 a segundo nivel desarrollo.
4 en estado DESAPROBADO, los cuales 2 pertenecen a segundo nivel desarrollo.
3 en estado PENDIENTE, los cuales pertenecen a segundo nivel desarrollo.
 La mayoría de los casos se relacionaron con Directorio Activo (1.003), Sirbe (721), AZ Digital (509), Seven (376), IOPS (315), Laser (224), Focalización (139), Sistema Operativo PCS (109), Correo(80) y VPN (70).</t>
  </si>
  <si>
    <t>Al cierre del 31 de marzo de 2021, los tickets en estado SOLUCIONADO fueron 250 y los tickets en estado CERRADO fueron 3.692 para un total de 3.942 tickets gestionados de manera efectiva, de los 4.265 casos totales del mes (No se tienen en cuenta 191 casos en estado ANULADO). Con lo cual el resultado de atención fue de 92%, que comparado con la meta del 90% se logra un cumplimiento del 102% de lo planeado. 
180 casos cerraron en el mes en estado SUSPENDIDO, los cuales 160 pertenecen a primer nivel y 17 a segundo nivel desarrollo.
93 en estado REGISTRADO, los cuales 50 pertenece a primer nivel, 9 a segundo nivel infraestructura y 34 a segundo nivel desarrollo.
44 en estado EN PROCESO, los cuales 16 pertenecen a primer nivel, 9 a segundo nivel infraestructura y 19 a segundo nivel desarrollo.
4 en estado DESAPROBADO, los cuales pertenecen a segundo nivel desarrollo.
2 en estado PENDIENTE, los cuales pertenecen a  segundo nivel de Infraestructura
 La mayoría de los casos se relacionaron con Directorio Activo (1.475), Sirbe (712), AZ Digital (477), Seven (501), IOPS (289), Laser (152), Focalización (86), Sistema Operativo PCS (83), Correo(65) y VPN (96).</t>
  </si>
  <si>
    <t>13/04/2021 Luego de revisar el seguimiento de los indicadores de gestión, tengo las siguientes observaciones:
* Debemos dejar la retroalimentación de los meses de enero y febrero. Esos se encuentra en el archivo compartido por OneDrive del mes pasado.
* Nuevamente está recomendación revisar ortografía antes de enviar el reporte.
* La evidencia compartida en OneDrive no se puede abrir, sale un error al intentar abrir. Por está razón no se puede verificar la información reportada.</t>
  </si>
  <si>
    <t>Al cierre del 30 de abril de 2021, los tickets en estado SOLUCIONADO fueron 55 y los tickets en estado CERRADO fueron 4.116 para un total de 4.171 tickets gestionados de manera efectiva, de los 4.253 casos totales (No se tienen en cuenta 128 casos en estado ANULADO). Con lo cual el resultado de atención fue de 98%, que comparado con la meta del 90% se logra un cumplimiento del 109% de lo planeado. 
Durante el mes 65 casos cerraron en estado SUSPENDIDO, los cuales 50 pertenecen a primer nivel, 8 a segundo nivel de infraestructura, 6 a segundo nivel de desarrollo y 1 pertenece a apoyo logístico.
11 casos cerraron en estado REGISTRADO, de los cuales 8 pertenecen a primer nivel, 1 a segundo nivel de infraestructura y 2 a segundo nivel de desarrollo.
4 casos cerraron en estado EN PROCESO, los cuales pertenecen a segundo nivel de desarrollo.
2 casos cerraron en estado PENDIENTE, los cuales pertenecen a  segundo nivel de Infraestructura.
 La mayoría de los casos se relacionaron con Directorio Activo (1.507), Sirbe (624), Seven (589), AZ Digital (406), IOPS (390), Laser (127) y VPN (123).
Desde el proyecto de inversión se plantea la revisión y ajuste de la meta del indicador, acorde con la evolución en el cumplimiento del mismo.</t>
  </si>
  <si>
    <t>12/05/2021 No se generan observaciones respecto al análisis presentados en el seguimiento al indicador de gestión, tengo la siguiente recomendación nuevamente; por favor revisar ortografía antes de enviar el reporte y no modificar los colores del formato.</t>
  </si>
  <si>
    <t>Al cierre del 31 de mayo de 2021, los tickets en estado SOLUCIONADO fueron 29 y los tickets en estado CERRADO fueron 3.802 para un total de 3.831 tickets gestionados de manera efectiva, de los 3.983 casos totales (No se tienen en cuenta 151 casos en estado ANULADO). Con lo cual el resultado de atención fue de 96%, que comparado con la meta del 90% se logra un cumplimiento del 106,7% de lo planeado. 
Durante el mes, 106 casos quedaron en estado SUSPENDIDO, los cuales 73 pertenecen a primer nivel, 26 a segundo nivel de infraestructura, 7 a segundo nivel de desarrollo.
23 casos quedaron en estado REGISTRADO, de los cuales 7 pertenecen a primer nivel, 14 a segundo nivel de infraestructura y 2 a segundo nivel de desarrollo.
18 casos quedaron  en estado EN PROCESO, de los cuales 6 pertenecen a primer nivel, 9 a segundo nivel de infraestructura y 3 a segundo nivel de desarrollo.
2 casos quedaron  en estado PENDIENTE, los cuales pertenecen a segundo nivel de Infraestructura.
3 casos quedaron  en estado DESAPROBADO, los cuales pertenecen a segundo nivel de Infraestructura.
 La mayoría de los casos se relacionaron con Directorio Activo (1.023), Sirbe (666), Seven (433), IOPS (383), AZ Digital (333), Laser (174), Equipo Completo (165), VPN (116) y Correo (104).</t>
  </si>
  <si>
    <t>15/06/2021 No se generan observaciones y recomendaciones respecto al análisis presentados en el seguimiento al indicador de gestión. En la circular que saldrá el día de hoy se hará la oficialización de la actualización del indicador.</t>
  </si>
  <si>
    <t>Al cierre del 30 de junio de 2021, los tickets en estado SOLUCIONADO fueron 154 y los tickets en estado CERRADO fueron 3.768 para un total de 3.922 tickets gestionados de manera efectiva, de los 4.288 casos totales (No se tienen en cuenta 191 casos en estado ANULADO). Con lo cual el resultado de atención fue de 96%, que comparado con la meta del 95% se logra un cumplimiento del 101% de lo planeado. 
Durante el mes, 99 casos quedaron en estado SUSPENDIDO, los cuales 85 pertenecen a primer nivel, 11 a segundo nivel de infraestructura y 3 a segundo nivel de desarrollo.
63 casos quedaron en estado REGISTRADO, de los cuales 54 pertenecen a primer nivel, 8 a segundo nivel de infraestructura y 1 a segundo nivel de desarrollo.
12 casos quedaron  en estado EN PROCESO, de los cuales 7 pertenecen a primer nivel y 5 a segundo nivel de desarrollo.
1 caso quedó en estado PENDIENTE, el cual pertenece a segundo nivel de Infraestructura.
 La mayoría de los casos se relacionaron con Directorio Activo (901), Sirbe (881), Seven (469), IOPS (444), AZ Digital (281), Equipo Completo (203), Laser (171), Correo (100) VPN (85).</t>
  </si>
  <si>
    <t>13/07/2021 No se generan observaciones y recomendaciones respecto al análisis presentados en el seguimiento al indicador de gestión.</t>
  </si>
  <si>
    <t>Al cierre del 31 de julio de 2021, los tickets en estado SOLUCIONADO fueron 60 y los tickets en estado CERRADO fueron 3.442 para un total de 3.502 tickets gestionados de manera efectiva, de los 3.662 casos totales (No se tienen en cuenta 184 casos en estado ANULADO). Con lo cual el resultado de atención fue de 96%, que comparado con la meta del 95% se logra un cumplimiento del 101% de lo planeado. 
Durante el mes, 103 casos quedaron en estado SUSPENDIDO, los cuales 80 pertenecen a primer nivel, 16 a segundo nivel de infraestructura, 3 a segundo nivel de desarrollo y 4 a Impresión.
23 casos quedaron en estado REGISTRADO, de los cuales 2 pertenecen a primer nivel, 3 a segundo nivel de infraestructura, 1 a segundo nivel de desarrollo y 17 a Impresión.
26 casos quedaron  en estado EN PROCESO, de los cuales 1 pertenecen a primer nivel, 4 a segundo nivel de infraestructura, 1 a segundo nivel de desarrollo y 20 a Impresión.
4 caso quedo  en estado PENDIENTE, el cual pertenece a segundo nivel de Infraestructura.
4 casos quedaron  en estado DESAPROBADO, los cuales 1 pertenece a segundo nivel Desarrollo y 3 a Impresión.
 La mayoría de los casos se relacionaron con Sirbe (937), Directorio Activo (624), IOPS (472), Seven (345), Laser (321), AZ Digital (232), Equipo Completo (141) y Correo (108).</t>
  </si>
  <si>
    <t>11/08/2021 No se generan observaciones y recomendaciones respecto al análisis presentados en el seguimiento al indicador de gestión.</t>
  </si>
  <si>
    <t>Al cierre del 31 de agosto de 2021, los tickets en estado SOLUCIONADO fueron 65 y los tickets en estado CERRADO fueron 3.613 para un total de 3.678 tickets gestionados de manera efectiva, de los 3.852 casos totales (No se tienen en cuenta 120 casos en estado ANULADO). Con lo cual el resultado de atención fue de 95%, que comparado con la meta del 95% se logra un cumplimiento del 100% de lo planeado. 
Durante el mes, 106 casos quedaron en estado SUSPENDIDO, los cuales 86 pertenecen a primer nivel, 18 a segundo nivel de infraestructura y 2 a proveedor Gran Imagen (impresoras).
44 casos quedaron en estado REGISTRADO, de los cuales 13 pertenecen a primer nivel, 10 a segundo nivel de infraestructura, 8 a segundo nivel de desarrollo y 13 a proveedor Gran Imagen.
15 casos quedaron  en estado EN PROCESO, de los cuales 3 pertenecen a primer nivel, 6 a segundo nivel de infraestructura y 6 a proveedor Gran Imagen.
6 caso quedo  en estado PENDIENTE, el cual pertenece a segundo nivel de Infraestructura.
3 casos quedaron  en estado DESAPROBADO, los cuales 2 pertenece a segundo nivel Desarrollo y 1 a proveedor Gran Imagen.
 La mayoría de los casos se relacionaron con Sirbe (934), Directorio Activo (569), IOPS (414), Seven (374), Laser (321), AZ Digital (283), Equipo Completo (174) y Correo (127).</t>
  </si>
  <si>
    <t>13/09/2021 No se generan observaciones respecto al análisis presentados en el seguimiento al indicador de gestión. Se tiene la siguiente recomendación: debemos adelantar todas las acciones pertinentes que favorezcan el cumplimiento de la meta propuesta.</t>
  </si>
  <si>
    <t>Al cierre del 30 de septiembre de 2021, los tickets en estado SOLUCIONADO fueron 296 y los tickets en estado CERRADO fueron 3.745 para un total de 4.041 tickets gestionados de manera efectiva, de los 4.292 casos totales (No se tienen en cuenta 186 casos en estado ANULADO. 118 casos fueron anulados por falta de información, debido a que no se recibió la información completa por parte de los usuarios, en estos casos se realizó gestión por parte de los analistas de la mesa de servicio, se realizó seguimiento durante 3 días hábiles y se estableció comunicación con los usuarios, pero no se obtuvo respuesta). Con lo cual el resultado de atención fue de 94%, que comparado con la meta del 95% se logra un cumplimiento del 99% de lo planeado.
Durante el mes, 159 casos quedaron en estado SUSPENDIDO, los cuales 153 pertenecen a primer nivel (63 casos están suspendidos por falta de licencia Office, 50 por repuestos, 8 por garantía, entre otros), 5 a segundo nivel de infraestructura y 1  a segundo nivel desarrollo.
45 casos quedaron en estado REGISTRADO, de los cuales 11 pertenecen a primer nivel, 10 a segundo nivel de infraestructura, 16 a segundo nivel de desarrollo y 8 a proveedor Gran Imagen.
43 casos quedaron  en estado EN PROCESO, de los cuales 4 pertenecen a primer nivel, 11 a segundo nivel de infraestructura, 11 a segundo nivel de desarrollo y 17 a proveedor Gran Imagen.
3 casos quedaron  en estado DESAPROBADO, los cuales 2 pertenece a segundo nivel Desarrollo y 1 a proveedor Gran Imagen.
1 caso quedo  en estado PENDIENTE, el cual pertenece a segundo nivel de Infraestructura.
 La mayoría de los casos se relacionaron con Sirbe (850), Directorio Activo (649), IOPS (481),  Laser (425), AZ Digital (364), Seven (297), Focalización (183), Información de usuario (139), CPU (114), Correo (113) y Equipo Completo (105).</t>
  </si>
  <si>
    <t>11/10/2021 No se generan observaciones y recomendaciones respecto al análisis presentado en el seguimiento al indicador de gestión.</t>
  </si>
  <si>
    <t>Al cierre del 31 de octubre de 2021, los tickets en estado SOLUCIONADO fueron 84 y los tickets en estado CERRADO fueron 3.539 para un total de 3.623 tickets gestionados de manera efectiva, de los 3.871 casos totales (No se tienen en cuenta 86 casos en estado ANULADO, de los cuales 36 presentaron falta de información). Con lo cual el resultado de atención fue de 96%, que comparado con la meta del 95% se logra un cumplimiento del 101% de lo planeado. 
Durante el mes, 71 casos quedaron en estado SUSPENDIDO, los cuales 57 pertenecen a primer nivel, 11 a segundo nivel de infraestructura y 3 a segundo nivel desarrollo. 21 casos quedaron en estado REGISTRADO, de los cuales 3 pertenecen a primer nivel, 5 a segundo nivel de infraestructura, 4 a segundo nivel de desarrollo, 8 a proveedor Gran Imagen (impresoras) y 1 de uso y apropiación. 59 casos quedaron  en estado EN PROCESO, de los cuales 2 pertenecen a primer nivel, 4 a segundo nivel de infraestructura, 8 a segundo nivel de desarrollo, 44 a proveedor Gran Imagen (impresoras) y 1 de uso y apropiación. 3 casos quedaron  en estado DESAPROBADO, los cuales 1 pertenece a segundo nivel Infraestructura y 2 a proveedor Gran Imagen (impresoras). 8 casos quedaron en estado PENDIENTE, los cuales pertenecen a proveedor Gran Imagen (impresoras).
 La mayoría de los casos se relacionaron con Sirbe (672), Directorio Activo (556), IOPS (419),  AZ Digital (344), Seven (294), Laser (291),  Equipo Completo (261), Focalización (162), Correo (111), CPU (110),  e Información de usuario (139).</t>
  </si>
  <si>
    <t>12/11/2021 No se generan observaciones y recomendaciones respecto al análisis presentado en el seguimiento al indicador de gestión.</t>
  </si>
  <si>
    <t xml:space="preserve">Al cierre del 30 de noviembre de 2021, los tickets en estado SOLUCIONADO fueron 136 y los tickets en estado CERRADO fueron 3.807 para un total de 3.943 tickets gestionados de manera efectiva, de los 4.338 casos totales (No se tienen en cuenta 46 casos en estado ANULADO, de los cuales 30 fueron anulados por falta de información). Con lo cual el resultado de atención fue de 91%, que comparado con la meta del 95% se logra un cumplimiento del 96% de lo planeado. 
Durante el mes, 194 casos quedaron en estado SUSPENDIDO, los cuales 172 pertenecen a primer nivel (102 por falta de licencia de correo, 36 por repuestos y garantías), 12 a segundo nivel de infraestructura y 10  a segundo nivel desarrollo.
79 casos quedaron en estado REGISTRADO, de los cuales 58 pertenecen a primer nivel, 3 a segundo nivel de infraestructura, 7 a segundo nivel de desarrollo y 11 a Proveedor Gran Imagen (impresoras).
112 casos quedaron  en estado EN PROCESO, de los cuales 5 pertenecen a primer nivel, 1 a segundo nivel de infraestructura, 7 a segundo nivel de desarrollo, 99 a Proveedor Gran Imagen (impresoras) y 1 de uso y apropiación.
8 casos quedaron  en estado DESAPROBADO, los cuales 3 pertenece a segundo nivel Infraestructura y 5 a desarrollo.
2 caso quedo  en estado PENDIENTE, el cual pertenece 1 a segundo nivel infraestructura y 1 al Proveedor Gran Imagen (impresoras).
La mayoría de los casos se relacionaron con Directorio Activo (647), Equipo Completo (612), Sirbe (566), IOPS (403),  AZ Digital (344), Seven (318), Focalización (305),  Laser (255), Correo (146), Información de usuario (103) y  CPU (94)
</t>
  </si>
  <si>
    <r>
      <t xml:space="preserve">16/12/2021 No se generan observaciones y/o recomendaciones respecto al análisis presentado en el seguimiento al indicador de gestión.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</si>
  <si>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Al cierre del 31 de diciembre de 2021, los tickets en estado SOLUCIONADO fueron 72 y los tickets en estado CERRADO fueron 3.648 para un total de 3.720 tickets gestionados de manera efectiva, de los 4.076 casos totales (No se tienen en cuenta 57 casos en estado ANULADO). Sin embargo, 38 casos fueron anulados por falta de información, debido a que no se recibió la información completa por parte de los usuarios, en estos casos se realizo gestión por parte de los analistas de la Mesa de servicio, se realizó seguimiento durante 3 días hábiles y se estableció comunicación con los usuarios, pero no se obtuvo respuesta. Con lo cual el resultado de atención fue de 91%, que comparado con la meta del 95% se logra un cumplimiento del 96% de lo planeado. 
Durante el mes, 250 casos quedaron en estado SUSPENDIDO, los cuales 244 pertenecen a primer nivel (172 por falta de licencia de correo), 4 a segundo nivel de infraestructura y 2  a segundo nivel desarrollo.
91 casos quedaron  en estado EN PROCESO, de los cuales 1 pertenecen a primer nivel, 1 a segundo nivel de infraestructura, 13 a segundo nivel de desarrollo, 76 al proveedor Gran Imagen.
15 casos quedaron en estado REGISTRADO, de los cuales 11 pertenecen a primer nivel, 3 a segundo nivel de desarrollo y 1 a proveedor gran imagen.
2 caso quedo  en estado PENDIENTE, el cual pertenece 1 a segundo nivel infraestructura y 1 al proveedor gran imagen.
 La mayoría de los casos se relacionaron con Directorio Activo (915), Sirbe (558), Seven (411), IOPS (398), AZ Digital (396), Información de usuario (258), Focalización (220), Equipo Completo (190), Laser (159) y Correo (123).</t>
  </si>
  <si>
    <t>12/01/2022 No se generan observaciones y/o recomendaciones respecto al análisis presentado en el seguimiento al indicador de gestión.</t>
  </si>
  <si>
    <t xml:space="preserve"> Durante la vigencia 2021, se observa que el número de tickets gestionados de manera efectiva durante el mes correspondiente fueron 47.780 de los 50.257 casos totales. (No se tienen en cuenta 1.796 casos en estado ANULADO). Con lo cual el resultado de atención anual fue de 95%, que comparado con la meta del 95%, logra un cumplimiento del 100% de lo planeado. 
De esta manera, se pudo observar un resultado positivo de la gestión en la atención brindada por los analistas de la mesa de servicio y especialistas de segundo y tercer nivel, ante las solicitudes y requerimientos tecnológicos que coadyuvan el desarrollo de las actividades de la Entidad.
Desde la gerencia del proyecto de inversión 7741 se propone que el indicador de gestión se mantenga, por cuanto consolida el desempeño en la atención de los servicios tecnológicos en todos los equipos de trabajo de la Subdirección de Investigación e Información. </t>
  </si>
  <si>
    <t>Gestión de talento humano</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</si>
  <si>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</si>
  <si>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</si>
  <si>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10/03/2021</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</si>
  <si>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</si>
  <si>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</si>
  <si>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</si>
  <si>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((Promedio conocimiento posterior - promedio de conocimiento previo / 100- promedio de conocimiento previo)) *100.</t>
  </si>
  <si>
    <t>Formatos de evaluación pre y post diligenciado</t>
  </si>
  <si>
    <t>Primero se calcula el porcentaje de los conocimientos pre y post, para cada uno de los servidores participantes en cada actividad, posteriormente se promedia los porcentajes de conocimiento pre y post de todos participantes por cada actividad y por último se promedia todos los promedios de las jornadas de capacitación adelantadas durante el periodo. Finalmente con los valores resultantes se aplica la fórmula de cálculo para determinar en que % se disminuyó la brecha del conocimiento.</t>
  </si>
  <si>
    <t>Base de datos Pre y Post test con el promedio del período</t>
  </si>
  <si>
    <t>Durante el mes de enero se realizó el levantamiento de necesidades de capacitación con las diferentes dependencias de la entidad, se consolidó la información y los insumos requeridos  y se construyó el Plan Institucional de Capacitación para la vigencia 2021, a fin de iniciar la revisión y ajuste por parte de las instancias pertinentes y poder aprobar el documento mediante acto administrativo</t>
  </si>
  <si>
    <t>Luego de revisar el reporte del periodo enero a febrero de los indicadores tengo las siguientes observaciones y recomendaciones generales:
* En las casillas donde se registra el PERIODO DEL SEGUIMIENTO este debe ser De Enero; A Febrero.
* Los indicadores del proceso Gestión del talento humano no están asociados a ningún proyecto por la tanto la columna llamada Proyecto de Inversión va "No Aplica" .
* Por favor revisar la ortografía del reporte antes de enviarlo.
Por último tengo la siguiente recomendación adelantar todas las actividades pertinentes que lleven al cumplimiento de la meta propuesta según su periodicidad.</t>
  </si>
  <si>
    <t>Durante el mes de febrero se consolidó, revisó y ajustó el Plan Institucional de Capacitación para la vigencia 2021 por parte de la Comisión de Personal y se elaboró la resolución de adopción la cual se encuentra en revisión.</t>
  </si>
  <si>
    <t>El Plan Institucional de Capacitación fue adoptado mediante resolución 0225 de febrero 24 de 2021 por lo cual este indicador se iniciará a medir a partir del segundo trimestre de la vigencia.
Durante el mes de marzo se realizó el análisis de sector a través de las cotizaciones solicitadas de los temas para la vigencia, a fin de iniciar la etapa contractual para la ejecución del PIC. 
Es importante anotar, que durante este mes, se  finalizaron las acciones formativas pendientes de la vigencia 2020 en cuanto a diplomados, síndrome de Burnout y Comunicación asertiva para equipos de trabajo.</t>
  </si>
  <si>
    <t>16/04/2021
No se identifican observaciones ni recomendaciones frente al reporte del periodo.</t>
  </si>
  <si>
    <t>Durante el mes de abril, en ejecución del Plan Institucional de Capacitación para la vigencia 2021, se realizó la convocatoria y citación a la capacitación en Herramientas Ofimáticas (Excel básico y Excel intermedio avanzado) la cual se desarrollará durante el mes de mayo. Teniendo en cuenta que esta capacitación pertenece a las competencias técnicas establecidas en el PIC, se le realizará la medición de cierre de brecha.</t>
  </si>
  <si>
    <t>18/05/2021.
No se generan observaciones o recomendaciones para el periodo de reporte.</t>
  </si>
  <si>
    <t xml:space="preserve">En el mes de mayo se ejecutó la capacitación en herramientas ofimáticas, a la cual fueron convocados un total de 200 servidores y servidoras en dos niveles: uno de básico y otro de intermedio y avanzado. Igualmente se ejecutaron las capacitaciones en pensamiento estratégico, lógico y analítico y seminario en actualización tributaria. </t>
  </si>
  <si>
    <t>16/06/2021.
No se generan observaciones o recomendaciones para el periodo de reporte.</t>
  </si>
  <si>
    <t>Durante el mes de junio se procesaron las evaluaciones de cierre de brecha de los participantes de la capacitación en Herramientas Ofimáticas Nivel 1 básico y nivel 2 Intermedio Avanzado, obteniéndose los siguientes resultados: 
HERRAMIENTAS OFIMÁTICAS Nivel 1 Básico: nivel de conocimiento pre del 64%, un nivel de conocimientos post de 86% y un cierre de brecha del 60%.
HERRAMIENTAS OFIMÁTICAS Nivel 2 Intermedio Avanzado: nivel de conocimiento pre del 45%, un nivel de conocimientos post de 81% y un cierre de brecha del 66% 
La medición se realizó con los participantes que diligenciaron el formato pre y post en cada uno de los grupos convocados. 
Se reporta Base de datos Pre y Post test con el promedio del período y la aplicación de la formula de cálculo arrojando un 63,74% de cierre de brecha.</t>
  </si>
  <si>
    <t>14/07/2021.
Se deben relacionar los datos del formato "junio programado" "junio resultado", lo cual debe coincidir con el reporte cualitativo.  
Se debe cargar la evidencia del indicador según su formulación: "Base de datos Pre y Post test con el promedio del período"
16/07/2021.
No se generan observaciones o recomendaciones adicionales  para el periodo de reporte.</t>
  </si>
  <si>
    <t>Durante el mes de julio, en ejecución del Plan Institucional de Capacitación, no se realizaron acciones formativas en el marco de la competencias técnicas, a las que les aplique la medición del cierre de brecha.</t>
  </si>
  <si>
    <t>11/8/2021
No se identifican observaciones ni recomendaciones frente al reporte del periodo.</t>
  </si>
  <si>
    <t>Durante el mes de agosto, en ejecución del Plan Institucional de Capacitación, no se realizaron acciones formativas en el marco de la competencias técnicas, a las que les aplique la medición del cierre de brecha.</t>
  </si>
  <si>
    <t>14/9/2021
No se identifican observaciones ni recomendaciones frente al reporte del periodo.</t>
  </si>
  <si>
    <t>Durante el mes de septiembre, en ejecución del Plan Institucional de Capacitación, no se realizaron acciones formativas en el marco de las competencias técnicas, a las que les aplique la medición del cierre de brecha.
NOTA: Lo anterior se debe a que al momento del presente reporte, no se cuenta aún con el contrato para la ejecución del Plan Institucional de Capacitación 2021 el cual ya se encuentra en trámite en el SECOP II bajo el número SDIS-SAMC-009-2021</t>
  </si>
  <si>
    <t xml:space="preserve">11/10/2021
No se identifican observaciones frente al reporte del periodo. 
Se sugiere tomar las medidas necesarias durante el último trimestre con el fin de lograr el cumplimiento de la meta establecida para la vigencia. </t>
  </si>
  <si>
    <t>Durante el mes de octubre, en ejecución del Plan Institucional de Capacitación, no se realizaron acciones formativas en el marco de las competencias técnicas, a las que les aplique la medición del cierre de brecha.
NOTA: Lo anterior se debe a que al momento del presente reporte, no se cuenta aún con el contrato para la ejecución del Plan Institucional de Capacitación 2021 el cual ya se encuentra en trámite en el SECOP II bajo el número SDIS-SAMC-009-2021</t>
  </si>
  <si>
    <t xml:space="preserve">12/11/2021
No se identifican observaciones frente al reporte del periodo. 
Se sugiere tomar las medidas necesarias durante el último trimestre con el fin de lograr el cumplimiento de la meta establecida para la vigencia. </t>
  </si>
  <si>
    <t>Durante el mes de noviembre, en ejecución del Plan Institucional de Capacitación, no se realizaron acciones formativas en el marco de las competencias técnicas, a las que les aplique la medición del cierre de brecha.
NOTA: Lo anterior se debe a que al momento del presente reporte, no se cuenta aún con el contrato para la ejecución del Plan Institucional de Capacitación 2021 el cual está pendiente de acta de inicio</t>
  </si>
  <si>
    <t>16/12/2021
No se identifican observaciones frente al reporte del periodo. 
Se sugiere verificar y tomar las medidas necesarias en relación con las jornadas de capacitación y la brecha de conocimiento de los servidores de la entidad.</t>
  </si>
  <si>
    <t>Durante el mes de diciembre, en ejecución del Plan Institucional de Capacitación, no se realizaron acciones formativas en el marco de las competencias técnicas, a las que les aplique la medición del cierre de brecha.
Con respecto al contrato 10980-2021 suscrito con la FUNDACIÓN TECNOLÓGICA ALBERTO MERANI para prestar servicios de capacitación a los servidores de la SDIS, se realiza prórroga hasta el 30 de junio de 2022 con el fin de ejecutar los temas del Plan Institucional de Capacitación - PIC 2021 durante el primer semestre del 2022, por otro lado, se realiza la socialización del Plan Institucional de Gestión Ambiental - PIGA de la entidad, con el objetivo de cumplir las obligaciones ambientales del contrato.</t>
  </si>
  <si>
    <t>13/01/2022.
Se sugiere analizar la pertinencia de continuar con la medición del indicador para la próxima vigencia.</t>
  </si>
  <si>
    <t>Se realizó la medición de meta en los periodos que se realizaron acciones formativas en el marco de las competencias técnicas, a las que les aplicó la medición del cierre de brecha. 
No se alcanzó la meta en la vigencia, teniendo en cuenta que hasta el mes de noviembre no se contaba aún con el contrato para la ejecución del Plan Institucional de Capacitación 2021. el cronograma de actividades fue modificado en razón a esta situación y está proyectado para ejecutarse en el primer semestre de la vigencia 2022.</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</si>
  <si>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</si>
  <si>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</si>
  <si>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</si>
  <si>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</si>
  <si>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</si>
  <si>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</si>
  <si>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</si>
  <si>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</si>
  <si>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Para el mes de enero de 2021, el área de Bienestar Social e Incentivos, adelantó la etapa de Planeación en donde se llevó a cabo la aplicación de la Encuesta de Necesidades a los servidores de la Entidad, la cual contó con una participación de 960 funcionarios. Así mismo, con base en las respuestas registradas se construyó el Documento Plan Anual de Bienestar Social e Incentivos  para la vigencia 2021, el cual se encuentra en proceso de revisión por la Comisión de Personal.  Una vez aprobado se adoptará mediante Acto Administrativo.</t>
  </si>
  <si>
    <t>Para este periodo no se contaban con actividades programadas de Bienestar, sin embargo en el mes de febrero de 2021, se desarrollaron las siguientes actividades, conforme a la ejecución del Plan de Bienestar 2020 :
1. Apoyo escolar para hijos e hijas de los servidores.
2. Conformación Grupos Danza, Coro y Teatro.
3. Olimpiadas SDIS 2020.
4. Sesiones On line Pilates
De igual manera se encuentra en etapa de aprobación el Plan Anual de Bienestar Social e Incentivos 2021.</t>
  </si>
  <si>
    <t xml:space="preserve">No se tenía  meta programada para este trimestre, en virtud a que el Plan de Bienestar Social e Incentivos 2021 según el cronograma se empieza a ejecutar  a partir del segundo trimestre del año en curso, mas sin embargo se realizaron las siguientes actividades conforme a la ejecución del Plan de Bienestar 2020:
1. Apoyo escolar  (Ingles, Matemáticas y Club de Lectura); para esta actividad 73 participantes respondieron la Encuesta de Satisfacción el 82,2% respondió sentirte Súper Feliz y Feliz, y un 17,8% respondió sentirse Regular.
2. Conformación Grupos Danza, Coro y Teatro;  para esta actividad 110 participantes respondieron la Encuesta de Satisfacción el 97,3% respondió sentirte Súper Feliz y Feliz, y un 2,7% respondió sentirse Regular Y Mal.
3. Acondicionamiento físico (Pilates, Rumba, Zumba y Yoga); para esta actividad 79 participantes respondieron la Encuesta de Satisfacción el 78,3% respondió sentirte Súper Feliz y Feliz, y un 21,7% respondió sentirse Regular Y Mal. 
4. Talleres formativos para Adultos (Joyería, Mándala, Alimentación Saludable y Derechos de Asociación Sindical); para esta actividad 69 participantes respondieron la Encuesta de Satisfacción el 78,3% respondió sentirte Súper Feliz y Feliz, y un 21,7% respondió sentirse Regular Y Mal.
5. Día Cultural - Obra de teatro  (Presencial); para esta actividad 26 participantes respondieron la Encuesta de Satisfacción el 88,5% respondió sentirte Súper Feliz y Feliz, y un 11,5% respondió sentirse Regular. </t>
  </si>
  <si>
    <t>Para el mes de abril de 2021, desde el área de Bienestar Social e Incentivos, se realizaron las siguientes actividades conforme a la ejecución del Plan de Bienestar 2021.
1. Actividades a coste 0;
- Trabajo en equipo; para esta actividad 192 participantes respondieron la Encuesta de Satisfacción el 78% respondió sentirte Súper Feliz y Feliz, y un 17% respondió sentirse Regular y un 5% respondió sentirse mal.
- Zumba; para esta actividad 386 participantes respondieron la Encuesta de Satisfacción el 85% respondió sentirte Súper Feliz y Feliz, y un 7% respondió sentirse Regular y un 8% respondió sentirse mal.
- Storytelling Fotografía; para esta actividad 292 participantes respondieron la Encuesta de Satisfacción el 80% respondió sentirte Súper Feliz y Feliz, y un 16% respondió sentirse Regular y un 4% respondió sentirse mal.</t>
  </si>
  <si>
    <t>Para el mes de Mayo de 2021, desde el área de Bienestar Social e Incentivos, se realizaron las siguientes actividades conforme a la ejecución del Plan de Bienestar 2021.
- Actividad Prepensionados; se realizaron talleres 1. manejo del estrés, 2. Con el Tiempo en la mano, 3. Realización Talleres de vida para Pre-pensionados "motivación al cambio, como nos relacionamos", 4. Asesoría Jurídica en pensión para Pre-pensionados. Régimen de Prima Media" y 5. Taller Prepensionados para esta actividad 322 servidores respondieron la encuesta de satisfacción  el 74% respondió sentirte Súper Feliz y Feliz, y un 23% respondió sentirse Regular y un 3%.
- Actividad Taller de Adultos; se realizaron talleres 1. Pautas de crianza,  2. Alimentación Saludable, para esta actividad 45 servidores respondieron la encuesta de satisfacción  el 87% respondió sentirte Súper Feliz y Feliz, y un 13% respondió sentirse Regular y un 0%.
- Actividad Encuentro de parejas; Se realizo talleres para realizar en pareja (Taller retos en parejas) y kit entregable, para esta actividad 132 servidores respondieron la encuesta de satisfacción  el 74% respondió sentirte Súper Feliz y Feliz, y un 22% respondió sentirse Regular y un 4%.
- Actividad Encuentro Solos y Solas; Se realizó talleres  de Bienestar y armonía; (Spa de Manos y Taller de Retos) *kit entregable., para esta actividad 254 servidores respondieron la encuesta de satisfacción  el 80% respondió sentirte Súper Feliz y Feliz, y un 16% respondió sentirse Regular y un 4%.
- Actividad a Coste 0; Se realizaron talleres; 1. Desarrollar Lideraz, 2. Asumir las Emociones - Uniminuto 3. Salud mental - Compensar,  4. Reconociendo y afrontando en positivo, para esta actividad 686 servidores respondieron la encuesta de satisfacción  el 87% respondió sentirte Súper Feliz y Feliz, y un 11% respondió sentirse Regular y un 2%.</t>
  </si>
  <si>
    <t>Para este trimestre abril-junio de 2021, desde el área de Bienestar Social e Incentivos, se realizaron las actividades conforme a la ejecución del Plan de Bienestar 2021.
En el mes de Junio: - Actividad Día del Servidor Público; se realizaron talleres virtuales de; 1. Transparencia y Buen Vivir, 2. La adecuada prestación del servicio como Horizonte de Sentido,  para esta actividad 154 servidores respondieron la encuesta de satisfacción  el 90% respondió sentirse Súper Feliz y Feliz, y un 9% respondió sentirse Regular, y 1% Mal.
- Taller Adultos; Se realizó un taller (YouTube Live)  Manejo de las situaciones críticas a Nivel Psicosocial,  para esta actividad 1744 servidores respondieron la encuesta de satisfacción  el 82% respondió sentirse Súper Feliz y Feliz, y un 13% respondió sentirse Regular y 5% Mal.
- Actividad Prepensionados; se realizaron talleres virtuales de; 1. Taller de Historia Laboral, 2. Régimen de Prima Media,  para esta actividad 87 servidores respondieron la encuesta de satisfacción  el 69% respondió sentirse Súper Feliz y Feliz, y un 30% respondió sentirse Regular y un 1% Mal.
- Actividad a Coste 0; Se realizaron talleres; 1. Yoga de la Risa - Compensar, 2. PNL - Protección,  3. Ambientes de Aprendizaje - Uniminuto, para esta actividad 1211 servidores respondieron la encuesta de satisfacción, el 86% respondió sentirse Súper Feliz y Feliz, y un 13% respondió sentirse Regular y un 1% Mal.</t>
  </si>
  <si>
    <t>14/07/2021.
Se debe cargar la evidencia del indicador según su formulación: "Una Matriz de encuestas tabuladas de satisfacción" para el trimestre.
16/07/2021.
No se generan observaciones o recomendaciones adicionales  para el periodo de reporte.</t>
  </si>
  <si>
    <t>Para el mes de julio de 2021, desde el área de Bienestar Social e Incentivos, se realizaron las siguientes actividades conforme a la ejecución del Plan de Bienestar 2021.
- Prepensionados; se realizó un taller virtual de; 1. Beneficios económicos periódicos (BEPS)- Colpensiones, para esta actividad 12 participantes respondieron la encuesta de satisfacción  el 100% respondió sentirse Súper Feliz y Feliz.
- Taller Adultos; Se realizaron talleres virtuales de;
1. Taller "Reconocimiento y Manejo de las Emociones" - SDS,  para esta actividad 161 participantes respondieron la encuesta de satisfacción  el 100% respondió sentirse Súper Feliz y Feliz. 
2. Taller "Cerrando Ciclos" – Compensar, para esta actividad 646 participantes respondieron la encuesta de satisfacción  el 79% respondió sentirte Súper Feliz y Feliz, y un 21% respondió sentirse mal.
- Actividad a Coste 0; Se realizaron talleres y charlas; 
1. Feria de servicios; Convenios y Alianzas Compensar, Informativa contratistas Compensar y Subsidio de Desempleo y Agencia de Empleo-Compensar, para estas actividades 68 participantes respondieron la encuesta de satisfacción  el 100% respondió sentirte Súper Feliz y Feliz.
2. Feria de vivienda – Compensar para esta actividad 22 participantes respondieron la encuesta de satisfacción  el 100% respondió sentirte Súper Feliz y Feliz.
3. Taller "Pensar y hacer - Comunicación Estratégica" – Uniminuto para esta actividad 567 participantes respondieron la encuesta de satisfacción  el 99% respondió sentirte Súper Feliz y Feliz, y un 1% respondió sentirse mal.</t>
  </si>
  <si>
    <t>Para el mes de agosto de 2021, desde el área de Bienestar Social e Incentivos, se realizaron las siguientes actividades conforme a la ejecución del Plan de Bienestar 2021.
Gestiones a Coste 0; Se realizaron talleres y charlas;
1. Taller Adultos; Se realizaron talleres virtuales de;
- Taller “Rutas de Atención a la Violencia Contra las Mujeres” - SDM,  para esta actividad 162 participantes respondieron la encuesta de satisfacción  el 100% respondió sentirse Súper Feliz y Feliz. 
- Taller “El Poder de las Conversaciones” - Protección SAS, para esta actividad 515 participantes respondieron la encuesta de satisfacción  el 99% respondió sentirte Súper Feliz y Feliz, y un 1% respondió sentirse mal.
- Taller "Formación e Información en Diversidad Sexual y de Género" SDIS, para esta actividad 133 participantes respondieron la encuesta de satisfacción  el 100% respondió sentirte Súper Feliz y Feliz.
- Taller "Señales de Alarma en Salud Mental" - SDS, para esta actividad 257 participantes respondieron la encuesta de satisfacción  el 99% respondió sentirte Súper Feliz y Feliz, y un 1% respondió sentirse mal.
2. Feria de vivienda;
- Charla “Inversionistas” Compensar para esta actividad 10 participantes respondieron la encuesta de satisfacción  el 100% respondió sentirte Súper Feliz y Feliz.
3. Actividades;
- Taller "Experiencias con Comunidades y Territorios" -  para esta actividad 226  participantes respondieron la encuesta de satisfacción  el 94% respondió sentirte Súper Feliz y Feliz, y un 6% respondió sentirse mal.
- Conferencia "Integrando Nuestras Emociones" Compensar, para esta actividad 401 participantes respondieron la encuesta de satisfacción  el 100% respondió sentirte Súper Feliz y Feliz.</t>
  </si>
  <si>
    <t>Para el trimestre julio-septiembre de 2021, desde el área de Bienestar Social e Incentivos, en la ejecución de las actividades que se realizaron se contó con 4.853 participantes que respondieron la encuesta de satisfacción el 96,37% respondió sentirte Súper Feliz y Feliz, un 0,36% respondió sentirse regular y un 3,27 respondió sentirse mal, en los diferentes actividades que se desarrollaron tales como;
Gestiones a Coste 0; Se realizaron talleres y charlas;
1. Acondicionamiento físico: 
-Zumba – Protección, para esta actividad 105 participantes respondieron la encuesta de satisfacción el 90,48% respondió sentirte Súper Feliz y Feliz, y un 9,52% respondió sentirse regular.
2. Prepensionados: 
-Charla Traslado de Régimen A R.P.M -Colpensiones, para esta actividad 47 participantes respondieron la encuesta de satisfacción  el 93,62% respondió sentirte Súper Feliz y Feliz, el 2,3% respondió sentirse regular y un 4,26% sentirse mal.
3. Taller de adultos:
-Bioseguridad Emocional -SDS, para esta actividad 101 participantes respondieron la encuesta de satisfacción  y el 100% respondió sentirte Súper Feliz y Feliz.
-Prevención del Consumo SPA -SDIS, para esta actividad 282 participantes respondieron la encuesta de satisfacción  el 99,65% respondió sentirte Súper Feliz y Feliz, y un 0,35% sentirse mal.
-Violencia de Género Relacionada con Amor Romántico – SDM, para esta actividad 206 participantes respondieron la encuesta de satisfacción  el 99,51% respondió sentirte Súper Feliz y Feliz, y el 0,49% respondió sentirse regular.
Actividades (Apoyo a Jornadas liberadas y PPMYEG)
-Mitos de la Sexualidad -SDIS, para esta actividad 455 participantes respondieron la encuesta de satisfacción el 99,34% respondió sentirte Súper Feliz y Feliz, y el 0,66% respondió sentirse regular.
-Mecanismos de Ideación para la Generación de Pedagogías Creativas – UNIMINUTO, para esta actividad 106 participantes respondieron la encuesta de satisfacción el 100% respondió sentirte Súper Feliz y Feliz.
-Política pública de Mujer y Equidad de Género (...); Mitos del Amor Romántico – SDIS, para esta actividad 371 participantes respondieron la encuesta de satisfacción el 99,46% respondió sentirte Súper Feliz y Feliz, el 0,27% respondió sentirse regular y un 0.27% sentirse mal.</t>
  </si>
  <si>
    <t>11/10/2021
No se identifican observaciones ni recomendaciones frente al reporte del periodo.</t>
  </si>
  <si>
    <t>Para  octubre de 2021, desde el área de Bienestar Social e Incentivos, se realizaron las siguientes actividades conforme a la ejecución del Plan de Bienestar 2021.
Gestiones a Coste 0; Se realizaron talleres y charlas;
1. Acondicionamiento físico; Se realizo una clase de Zumba – Protección SAS.,  para esta actividad 33 participantes respondieron la encuesta de satisfacción  el 100% respondió sentirse Súper Feliz y Feliz.
2. Taller Adultos; Se realizaron talleres virtuales de;
- Taller “Hábitos de Vida y Alimentación Saludable” - SDIS, para esta actividad 309 participantes respondieron la encuesta de satisfacción el 99,68% respondió sentirte Súper Feliz y Feliz, y un 0,32% respondió sentirse mal.
- Taller “Higiene Postural y Manipulación de Carga” - SDIS, para esta actividad 152 participantes respondieron la encuesta de satisfacción el 100% respondió sentirse Súper Feliz y Feliz.
- Taller " Prevención del Consumo de Sustancias Psicoactivas" SDIS, para esta actividad 155 participantes respondieron la encuesta de satisfacción el 99,35% respondió sentirte Súper Feliz y Feliz, y un 0,65% respondió sentirse regular.
3. Actividades a Coste 0;
- Jornadas liberadas 
Taller ¿Qué Pasa con los Niños, Niñas, Adolescentes y su Salud Mental? - SDIS, para esta actividad 306 participantes respondieron la encuesta de satisfacción el 99,02% respondió sentirte Súper Feliz y Feliz, y un 0,65% respondió sentirse regular y mal 0,33%
- Taller " Epistemes Simbióticas - UNIMINUTO " - para esta actividad 75 participantes respondieron la encuesta de satisfacción el 100% respondió sentirte Súper Feliz y Feliz.
Actividad “Ratos y Retos – CHALLENGE” – COMPENSAR, para esta actividad 198 participantes respondieron la encuesta de satisfacción el 100% respondió sentirte Súper Feliz y Feliz.</t>
  </si>
  <si>
    <t>12/11/2021
No se identifican observaciones ni recomendaciones frente al reporte del periodo.</t>
  </si>
  <si>
    <t xml:space="preserve">
Para  Noviembre de 2021, desde el área de Bienestar Social e Incentivos, se realizaron las siguientes actividades conforme a la ejecución del Plan de Bienestar 2021.
Gestiones a Coste 0; Se realizaron talleres y charlas;
1. Acondicionamiento físico; Se realizó una clase de Zumba – SDIS.,  para esta actividad 366 participantes respondieron la encuesta de satisfacción  el 79% manifestó sentirse Súper Feliz y Feliz, 19 % manifestó sentirse bien y 2% manifestó sentirse mal
2. Taller Adultos; Se realizaron talleres virtuales de;
- Taller “Alimentación en la mujer” - SDIS, para esta actividad 244 participantes respondieron la encuesta de satisfacción manifestando sentirse  Súper Feliz y Feliz en un 76%,,manifesto sentirse bien un 23% y  manifestó sentirse mal un 1%
- Taller “Familia y Salud Mental” - SDS, para esta actividad 378 participantes respondieron la encuesta de satisfacción el  84% manifestó sentirse Súper Feliz y Feliz, el 16% manifestó sentirse bien.
3. Actividades a Coste 0;
- Jornadas liberadas 
Taller Herramientas Educativas - UNIMINUTO, para esta actividad 341 participantes respondieron la encuesta de satisfacción el 74% manifestó sentirte Súper Feliz y Feliz, y un 25% manifestó sentirse bien.
- Taller "Músculo Terapia Facial " - para esta actividad contamos con  332 participantes  que respondieron la encuesta de satisfacción el 87% manifestó sentirte Súper Feliz y Feliz, mientras un 12% manifestó sentirse bien.
Actividad recreativa  “Celebración día de los niños y las niñas” – IDRD, para esta actividad se reportaron 169 de los cuales 60 respondieron la encuesta de satisfacción ,manifestando sentirte Súper Feliz y Feliz. en un 42%, sentirse bien en un 23% y sentirse mal un 33%.</t>
  </si>
  <si>
    <t>16/12/2021
No se identifican observaciones ni recomendaciones frente al reporte del periodo.</t>
  </si>
  <si>
    <t xml:space="preserve">
Para el trimestre octubre-diciembre de 2021, desde el área de Bienestar Social e Incentivos, en la ejecución de las actividades que se realizaron se contó con 3.478 participantes que respondieron la encuesta de satisfacción el 92,3% respondió sentirte Súper Feliz y Feliz, un 0,76% respondió sentirse regular y un 7,00% respondió sentirse mal, en los diferentes actividades que se desarrollaron tales como;
Gestiones a Coste 0; Se realizaron talleres y charlas;
1. Acondicionamiento físico: 
-Zumba – Protección, para esta actividad 399 participantes respondieron la encuesta de satisfacción
3. Taller de adultos:
-Ratos de Retos, para esta actividad 198 participantes respondieron la encuesta de satisfacción
-Hábitos de vida y Alimentación saludable, para esta actividad 309 participantes respondieron la encuesta de satisfacción  
-Qué pasa con los niños, niñas y adolescentes y su salud mental, para esta actividad 306 participantes respondieron la encuesta de satisfacción.
Actividades (Apoyo a Jornadas liberadas y PPMYEG)
-Consumo de sustancias Psicoactivas, para esta actividad 155 participantes respondieron la encuesta de satisfacción.
-Higiene postural y manipulación de cargas, para esta actividad 152 participantes respondieron la encuesta de satisfacción.
-Hepistemes Simbióticas, para esta actividad 75 participantes respondieron la encuesta de satisfacción.
NOTA: Se logró un 92,3% de satisfacción, un 3,7% por debajo de la meta esperada, teniendo en cuenta el cambio de operador para finales del mes de  noviembre/2021</t>
  </si>
  <si>
    <t>13/1/2022.
No se identifican observaciones ni recomendaciones frente al reporte del periodo.</t>
  </si>
  <si>
    <t xml:space="preserve">Durante el tercer periodo se logró alanzar la meta establecida para la vigencia, mientras que en el cuarto periodo medido, estuvimos un 3,7% por debajo de la meta esperada, teniendo en cuenta el cambio de operador para finales del mes de  noviembre/2021.
</t>
  </si>
  <si>
    <t>TH-006</t>
  </si>
  <si>
    <t>Actividades del plan anual de Seguridad y Salud en el Trabajo cumplidas en el periodo</t>
  </si>
  <si>
    <t>Monitorear la ejecución de las actividades descritas en el plan anual del SSST, con el fin de asegurar su implementación en cumplimiento de la normativa  vigente.</t>
  </si>
  <si>
    <t>Disponibilidad de recursos para la implementación del plan anual de SST
Cumplimiento de actividades programadas en el periodo</t>
  </si>
  <si>
    <t>(Actividades ejecutadas /
Actividades programadas) * 100 %</t>
  </si>
  <si>
    <t xml:space="preserve">Plan de trabajo anual de Seguridad y Salud en el trabajo </t>
  </si>
  <si>
    <t>Calcular el número de actividades ejecutadas sobre el numero total de  actividades programadas para el periodo.</t>
  </si>
  <si>
    <t xml:space="preserve">Plan de trabajo anual con seguimiento trimestral </t>
  </si>
  <si>
    <t>Para el mes de Enero se programan 44 actividades del SGSST, de las cuales se ejecutan 44 así: 11 pertenecientes al COMPONENTE - General SST;  22 del componente de Higiene y Seguridad Industrial; 4 del COMPONENTE MEDICINA PREVENTIVA Y DEL TRABAJO; 5 del componente DME y 2 del componente de riesgo psicosocial.
Exámenes médicos de Retiro 30  Se programaron 33 personas asistieron 30
Exámenes médicos De ingreso 7 Se programaron 7 exámenes de Ingreso generales de los cuales asistieron 7
Exámenes médicos ocupacionales de ingreso Sub familia centros de protección 2 Se programaron 3 personas, asistieron 2 personas
Exámenes médicos ocupacionales de ingreso  instructores jardines infantiles 16 Se programaron 18 personas, asistieron 16"</t>
  </si>
  <si>
    <t>Para el mes de febrero se programaron un total de 50 actividades de las cuales se ejecutaron 47 y se reprogramaron 3,  las cuales son: Socializar los resultados de las Mediciones Higiénicas al COPASST / Debido a que el COPASST se encuentra en proceso de empalme y consolidación se hace necesario reprogramar la actividad para presentar resultados de mediciones higiénicas realizadas en 2020. Esta actividad se hará la semana 4 del mes de marzo.
Socializaciones de seguridad para trabajos de alto riesgo en la Entidad: Calderas, piscinas, espacios confinados, trabajos en caliente / Se realiza reprogramación de la actividad para segunda semana de marzo, teniendo en cuenta que durante finales del mes de febrero se hizo entrega de equipos de bioseguridad y filtros a las 18 personas que realizan trabajo en calderas y piscinas.
Al mes de febrero dos actividades reprogramadas para el mes de marzo cuentan con su acta de reprogramación y la actividad de riesgo psicosocial por normativa del Ministerio de Trabajo no se podrá cumplir hasta una vez finalice el estado de emergencia decretado por el Gobierno Nacional.</t>
  </si>
  <si>
    <t>De las 150 actividades programadas para el primer trimestre se ejecutaron 142.
Las actividades ejecutadas son  discriminadas por mes de la siguiente manera: 
Para el mes de Enero se programaron 44 actividades, en las que se ejecutaron actividades como
• Elaboración/revisión y digitalización (en Evidencia Documental) de formularios y procedimientos para la conformación y funcionamiento del COPASST y CCL, así como la custodia de las actas de sesión de los dos comités de acuerdo con el cronograma anual de actividades dando cumplimiento a todas,
• Ejecución de las capacitaciones planeadas en el Programa de Capacitación Anual  del SGSS
• Formulación/revisión y digitalización (en Evidencia Documental) de indicadores de gestión y  base de datos para generarlos.
• Seguimiento en territorio a los hallazgos de las inspecciones realizadas el año anterior
• Socialización de la matriz de Identificación de Peligros y Valoración de Riesgos
• Seguimiento de los reporte de accidentes de trabajo y consolidado de la Matriz accidentalidad
• Realizar cronograma de inspecciones Locativas, Camillas, Extintores y Botiquines para la totalidad de unidades operativas de la Entidad.
• Realizar las evaluaciones médicas de acuerdo con la normatividad y los peligros/riesgos a los cuales se encuentre expuesto el trabajador
Para el mes de Febrero se ejecutaron 47 actividades entre las actividades ejecutadas tenemos:
• Realizar las evaluaciones médicas de acuerdo con la normatividad y los peligros/riesgos a los cuales se encuentre expuesto el trabajador
• Revisión de profesiogramas
• Seguimiento a las Matrices de Amenazas y Vulnerabilidades de las Unidades Operativas de la Entidad
• Socializar Curso Primer Respondiente con los Funcionarios y Brigadistas
• Capacitación en Manejo Seguro de Sustancias Químicas
• Revisar las recomendaciones medicas emitidas asociadas a DME, teniendo en cuenta condiciones individuales o patologías existentes.
• Programación  y ejecución de actividades de promoción  y prevención de: Consumo SPA,  salud y enfermedad mental.
Para el mes de Marzo se  programaron 56 actividades, ejecutándose 51 actividades, entre las cuales  tenemos:
• Revisión de las recomendaciones medicas emitidas asociadas a riesgo psicosocial, teniendo en cuenta condiciones individuales o patologías existentes.
• Revisión de comprobantes de reporte de accidentes de trabajo y enfermedades laborales asociadas a Desórdenes Musculo Esqueléticos para realizar los respectivos procedimientos de investigación
• Seguimiento de actividades propuestas en el Programa de  Medicina Preventiva
• Elaboración,  revisión y actualización de protocolos de bioseguridad y programa de riesgo biológico de la Entidad
• Emisión y/o actualización de recomendaciones médico-laborales
• Realizar las evaluaciones médicas de acuerdo con la normatividad y los peligros/riesgos a los cuales se encuentre expuesto el trabajador
En general en el trimestre se reprogramaron 8 actividades, lo cual corresponde a una situación normal en un plan de esta magnitud, no obstante las mismas se ejecutarán en el siguiente trimestre. En el mes de abril se tiene planteada una reunión con la líder del proceso y acordar la modificación del presente plan de SST, de tal manera que se ajuste a la normativa vigente respecto a COVID, inclusión de nuevas actividades y reflejar las actividades reprogramadas.</t>
  </si>
  <si>
    <t>Para el mes de Abril  se ejecutaron actividades según  lo planeado, para el Ítem General SST como:
• seguimiento del mes de Abril del proceso de afiliación a ARL de los contratistas
• Cumplimiento al cronograma de capacitaciones por el equipo de DME se realizó capacitación en Manipulación de cargas dirigida a los servidores de plantas físicas, capacitación en Trabajo en casa: Aspectos a tener en cuenta para controlar el peligro biomecánico. El equipo Psicosocial realizó capacitaciones en Nivel Central, SLIS Bosa, Subdirección para la Familia (Centros Proteger) y abiertas para todas las dependencias de la SDIS. El equipo de higiene y seguridad industrial realizó socialización de protocolos de bioseguridad, identificación de peligros y orden y aseo, en diferentes unidades operativas, Así mismo se realizó capacitación a los miembros del COPASST de la SDIS, respecto a funciones y responsabilidades del comité. También se realiza refuerzo a brigadas de emergencia a los brigadistas de la entidad en evacuación rescate y control de incendio. El equipo de MEDICINA realizó capacitación y sensibilización en AT biológico, sensibilización en conservación visual. Entre otras
• También se elaboraron piezas comunicativas información con información relacionada en la prevención del COVID 19, tips de autocuidado entre otras.
• Se alimentan indicadores internos del sistema
• Se formulan acciones preventivas y correctivas frente a enfermedad laboral investigada como accidentes de trabajo.</t>
  </si>
  <si>
    <t>Para el mes de Mayo  se ejecutaron actividades según  lo planeado, divididas en:
1. Para el Ítem General SST se ejecutó:
• Ejecución del cronograma de capacitaciones 
• Elaboración de piezas comunicativas y seguimiento a su publicación,  para este mes se realizó, envió de información de pieza comunicativa desde e equipo de Medicina, psicosocial y DME.
• Se realiza la revisión de los resultados de la encuesta de perfil sociodemográfico para inclusión de los colaboradores al PVE para la prevención de riesgo de los diferentes componentes del sistema.
2. Para el Ítem del  componente higiene y seguridad industrial se ejecutaron actividades como:
• Actualización de 17 matrices de peligro resultantes de los procesos de inspección Locativa que se encuentran en proceso de revisión por el coordinador de Higiene para su posterior divulgación a Copasst.
• Para el mes  se realiza un total de 8  socializaciones de orden y aseo a través de inspecciones locativas realizadas, así mismo se realiza intervención a través de 21 inspecciones Locativas realizadas en donde se incluye la revisión de dichos aspectos.
•  Se realiza la actualización y consolidación de 15 planes de emergencia que se encuentran en proceso de revisión por parte del líder de Higiene para su aprobación y divulgación
3. Para el ítem de medicina preventiva se cumplieron actividades como:
• Realización de evaluaciones medica ocupacionales
• Elaboración de mesa laboral con la ARL
•  Elaboración/revisión, digitalización y sensibilización (Funcionarios SGSST y Gestores de TH, en Evidencia Documental) de programa de  medicina del trabajo y de prevención y promoción de la Salud.
4. Para el Ítem del componente DME:
• Revisión de recomendaciones asociadas a DME
• Investigación de Enfermedad laboral, relacionada con desordenes musculo esqueléticos.
• Ejecución del programa de acondicionamiento físico.
5. Para el ítem del  componente psicosocial:
• Ejecución de actividades para la prevención del consumo de SPA
• Seguimiento a recomendaciones médicas asociadas a riesgo psicosocial.</t>
  </si>
  <si>
    <t>Para este segundo trimestre de las 137 actividades programadas se ejecutaron 130, adicionalmente se realizaron 10 actividades que habían sido reprogramadas para un total de ejecución de 140 actividades durante el periodo teniendo en cuenta que se reprogramaron (R) 8,  se efectuaron  10 actividades ejecutadas reprogramadas (ER), discriminadas por mes de la siguiente manera: 
Para el mes de Abril se programaron 47 actividades, en las que se ejecutaron 45 se reprogramaron 2 actividades y se ejecutó 1 reprogramación del primer trimestre las cuales son:
• Revisión, Actualización y digitalización (en Evidencia Documental) de los respectivos Programas de Vigilancia Epidemiológica de todos los componentes del SGSST ejecutada en el mes de Junio.
• Socializar los resultados de las Mediciones Higiénicas al COPASST, ejecutada en el mes de Junio.
• Realizar la Investigación de incidentes, accidentes de trabajo y  enfermedades  laborales según EL PROCEDIMIENTO REPORTE DE PRESUNTA ENFERMEDAD LABORAL E INVESTIGACIÓN DE ENFERMEDADES LABORALES realizada por un equipo multidisciplinario compuesto por mínimo (MÉDICO ESPECIALISTA EN SEGURIDAD Y SALUD EN EL TRABAJO, ESPECIALISTA EN SEGURIDAD Y SALUD EN EL TRABAJO, CON PROFESIÓN DE BASE QUE SEA ACORDE AL TIPO DE ENFERMEDAD A INVESTIGAR, EL JEFE INMEDIATO O SUPERVISOR DEL TRABAJADOR, UN REPRESENTANTE DEL COMITÉ PARITARIO DE SEGURIDAD Y SALUD EN EL TRABAJO y EL FUNCIONARIO O CONTRATISTA CALIFICADO CON ENFERMEDAD LABORAL). Ejecutada en Abril.
Para el mes de Mayo se programaron 46 actividades, en las que se ejecutaron 41, se reprogramaron 5 actividades y 1 reprogramación  planeada del mes de Abril, y se ejecutó 1 planeada reprogramada del mes de Marzo, dividido en:
• Actualización y divulgación del programa de prevención de conservación visual. Ejecutada en el mes de Junio.
• Actualización y divulgación del programa de prevención de riesgo cardiovascular.
Ejecutada en el mes de Junio.
• Socializar los resultados de las Mediciones Higiénicas al COPASST. Actividad reprogramada en el mes de Mayo y Ejecutada en el mes de Junio.
• Entrega de EPP a los operarios de piscinas,  calderas y demás funcionarios que hacen parte de la entidad. Realizando un informe semestral que describa fortalezas, debilidades y recomendaciones del proceso. Actividad reprogramada para el mes de Agosto.
• Comunicar y divulgar a los trabajadores los resultados de las investigaciones de los incidentes y accidentes de trabajo. Ejecutada en Junio.
• Hacer seguimiento al procedimiento de investigación de incidentes y accidentes de trabajo, y establecer las actividades para dar cumplimiento al procedimiento, socializándolo al personal encargado de realizar el proceso de investigación recalcando la importancia del cierre de investigación. Ejecutada en Junio
• 'Revisión de los resultados de la encuesta de perfil sociodemográfico  para inclusión de los colaboradores al PVE para la prevención de riesgo de los diferentes componentes del sistema, habilitando permanentemente el link para el diligenciamiento de la misma. Ejecutada en Mayo.
Para el mes de Junio  se programaron 44 actividades, en las que se ejecutaron las 44 actividades y se dio ejecución a 3 actividades reprogramadas del primer trimestre como lo son:
• Socializar los resultados de las Mediciones Higiénicas al COPASST ejecutada en Junio. 
• Elaboración/revisión, digitalización y sensibilización (en Evidencia Documental) del procedimiento y/o formato de gestión del cambio para evaluar el impacto sobre la Seguridad y Salud en el Trabajo que se pueda generar por cambios internos o externos, permanentes, temporales o de emergencia. Ejecutada en Junio
• 'Revisión, actualización y digitalización (en Evidencia Documental) de la Política de Seguridad y objetivos de Seguridad y Salud en el Trabajo ejecutada en Junio.
• Entrega de EPP a los operarios de piscinas,  calderas y demás funcionarios que hacen parte de la entidad. Realizando un informe semestral que describa fortalezas, debilidades y recomendaciones del proceso. Actividad reprogramada para el mes de Agosto.
• Comunicar y divulgar a los trabajadores los resultados de las investigaciones de los incidentes y accidentes de trabajo. Ejecutada en Junio.
• Hacer seguimiento al procedimiento de investigación de incidentes y accidentes de trabajo, y establecer las actividades para dar cumplimiento al procedimiento, socializando el mismo al personal encargado de realizar el proceso de investigación recalcando la importancia del cierre de investigación. Ejecutada en Junio
• 'Revisión de los resultados de la encuesta de perfil sociodemográfico  para inclusión de los colaboradores al PVE para la prevención de riesgo de los diferentes componentes del sistema, habilitando permanentemente el link para el diligenciamiento de la misma. Ejecutada en Mayo.
Para el mes de Junio  se programaron 44 actividades, en las que se ejecutaron las 44 actividades y se dio ejecución a 3 actividades reprogramadas del primer trimestre como lo son:
• Socializar los resultados de las Mediciones Higiénicas al COPASST ejecutada en Junio. 
• Elaboración/revisión, digitalización y sensibilización (en Evidencia Documental) del procedimiento y/o formato de gestión del cambio para evaluar el impacto sobre la Seguridad y Salud en el Trabajo que se pueda generar por cambios internos o externos, permanentes, temporales o de emergencia. Ejecutada en Junio
• 'Revisión, actualización y digitalización (en Evidencia Documental) de la Política de Seguridad y objetivos de Seguridad y Salud en el Trabajo ejecutada en Junio.</t>
  </si>
  <si>
    <t>14/07/2021.
No se generan observaciones o recomendaciones para el periodo de reporte.</t>
  </si>
  <si>
    <t>Para el mes de Julio se programaron 42 actividades y se ejecutaron 41
Entre las actividades ejecutadas tenemos
1. para el Ítem General SST
• Afiliación mensual contratistas ARL
• Elaboración/revisión y digitalización (en Evidencia Documental) de formularios y procedimientos para la conformación y funcionamiento del COPASST y CCL, así como la custodia de las actas de sesión de los dos comités de acuerdo con el cronograma anual de actividades
• Ejecución de las capacitaciones planeadas por el equipo  DME: Se realizaron 2 capacitaciones los días 9 y 23 de julio con una participación de 315 personas, se programó retroalimentación de IPT Virtual para la subdirección Local de Tunjuelito, esta actividad fue cancelada el mismo día de su ejecución debido a prioridades de último momento dentro de su programación. Por parte del equipo  PSICOSOCIAL: Se realizaron 10 capacitaciones dirigidas a Dirección Poblacional, SGDTH, SLIS Usme-Sumapaz, y abiertas para todas las dependencias de la SDIS, con la participación de 1082 personas y las evidencias están en la carpeta correspondiente (HACER&gt;(...)&gt;PSICOSOCIAL&gt;PREVENCIÓN Y PROMOCIÓN PYP).  Por parte del equipo de MEDICINA: Se realizaron 2 capacitaciones en prevención de riesgo biológico, COVID 19, 1 capacitación en prevención de enfermedades cardiovasculares, 4 capacitaciones en estilos de vida y entornos saludables, 1 capacitación en sala amiga.
2. Para el Ítem del  componente higiene y seguridad industrial se ejecutaron actividades como:
Seguimiento a las Matrices de Amenazas y Vulnerabilidades de las Unidades Operativas de la Entidad : Se realiza la actualización y consolidación de 25 planes de emergencia que se encuentran en proceso de revisión por parte del líder de Higiene para su aprobación y divulgación
 Gestionar los requerimientos derivados de las inspecciones de Elementos de Atención de Emergencias, se realiza consolidación de matriz de hallazgos resultante de las 40 inspecciones locativas realizadas con el fin de generar los procesos de gestión a que haya lugar para los elementos inspeccionados
3. Para el ítem de medicina preventiva se cumplieron actividades como:
• Realizar las evaluaciones médicas de acuerdo con la normativa para el mes de Julio,  exámenes de retiro se programaron 15 personas y asistieron las 15 de las siguientes subdirecciones: Oficina asesora de comunicaciones, proyecto infancia 1 1, subdirección administrativa y financiera 11, subdirección local puente Aranda - Antonio Nariño, subdirección local san Cristóbal, subdirección santa fe - candelaria, subdirección local Tunjuelito, subdirección para la familia, subdirección para la identificación caracterización e integración, subdirección local Usme. De los exámenes de ingreso se programaron 24 personas y asistieron 17.</t>
  </si>
  <si>
    <t>Para el mes de Agosto se programaron 43 actividades y se ejecutaron 42.  
Entre las actividades ejecutadas tenemos
1. Componente General SST
• Afiliación mensual contratistas ARL
• Elaboración piezas comunicativas y seguimiento a su publicación. Digitalización (en Evidencia Documental). Así como el seguimiento a la publicación en la página de la entidad de la información relacionada con la prevención del COVID 19 y seis piezas comunicativas promoviendo el uso de la aplicación CORONA APP.
• Formulación/revisión y digitalización (en Evidencia Documental) de indicadores de gestión y  base de datos para generarlos.
2. Componente higiene y seguridad industria:
• Socializaciones de seguridad para trabajos de alto riesgo en la Entidad: Calderas, piscinas, espacios confinados, trabajos en caliente.
• Gestionar los requerimientos derivados de las inspecciones de Elementos de Atención de Emergencias 
3.Componente medicina preventiva:
• Realizar las evaluaciones médicas de acuerdo con la normatividad, en el mes de Agosto se realizaron 17 exámenes de retiro de las siguientes subdirecciones Oficina asesora de comunicaciones, subdirección administrativa y financiera, Subdirección local barrios unidos Teusaquillo, Subdirección local ciudad bolívar, Subdirección local Rafael Uribe , Subdirección local san Cristóbal ,Subdirección local suba, Subdirección para la familia, Nivel central, Subsecretaria. Se realizaron 5 exámenes de ingreso en Oficina de comunicaciones, subsecretaria, subdirección para la familia, subdirección de lgbti, dirección territorial
• Emisión y actualización de recomendaciones medicas
4. Componente de DME
• Revisión de comprobantes de reporte de accidentes de trabajo y enfermedades laborales asociadas a Desórdenes Musculo Esqueléticos para realizar los respectivos procedimientos de investigación
5. Componente Psicosocial
• Programación  y ejecución de actividades de promoción  y prevención de: Consumo SPA,  salud y enfermedad mental.</t>
  </si>
  <si>
    <t>Para este tercer trimestre  de las 130 actividades programadas (42 en Julio, 43 en Agosto y 45 en septiembre) se ejecutaron 126 (41 en Julio, 42 en Agosto y 43 en Septiembre), se dejaron de ejecutar 4 actividades ( 1 en Julio, 1 en agosto y 2 en Septiembre)adicionalmente de las actividades reprogramadas se ejecutaron 2 (1 de Abril y 1 de Agosto), para un total de 128 actividades  ejecutadas en este trimestre.
Las actividades ejecutadas en el mes de septiembre  que habían sido reprogramadas son:
• 83. Realizar la Investigación de incidentes, accidentes de trabajo y  enfermedades  laborales según EL PROCEDIMIENTO REPORTE DE PRESUNTA ENFERMEDAD LABORAL E INVESTIGACIÓN DE ENFERMEDADES LABORALES realizada por un equipo multidisciplinario compuesto por mínimo (MÉDICO ESPECIALISTA EN SST, ESPECIALISTA EN SST, CON PROFESIÓN DE BASE QUE SEA ACORDE AL TIPO DE ENFERMEDAD A INVESTIGAR, EL JEFE INMEDIATO O SUPERVISOR DEL TRABAJADOR, UN REPRESENTANTE DEL COMITÉ PARITARIO DE SEGURIDAD Y SALUD EN EL TRABAJO y EL FUNCIONARIO O CONTRATISTA CALIFICADO CON ENFERMEDAD LABORAL).
• 79. Elaboración de mesas laborales con ARL.</t>
  </si>
  <si>
    <t>Para el mes de Octubre se programaron 44 actividades y se ejecutaron 44.  
De las actividades reprogramadas se ejecutaron 2 (del mes de Septiembre) para un total de 46 actividades ejecutadas en este mes.
Entre las actividades ejecutadas tenemos
1. Componente General SST
• Afiliación mensual contratistas ARL
• Elaboración piezas comunicativas y seguimiento a su publicación. Digitalización (en Evidencia Documental). Así como el seguimiento a la publicación en la página de la entidad de la información relacionada con la prevención del COVID 19 y seis piezas comunicativas promoviendo el uso de la aplicación CORONA APP.
2. Componente higiene y seguridad industrial:
• Socializaciones de seguridad para trabajos de alto riesgo en la Entidad: Calderas, piscinas, espacios confinados, trabajos en caliente.
• Seguimiento a actividades de Calderas, piscinas, espacios confinados, trabajos en caliente y demás actividades consideradas como alto riesgo.
3. Componente medicina preventiva:
• Realizar las evaluaciones médicas de acuerdo con la normatividad, para el mes de octubre se realizaron 27 exámenes de ingreso, 10 de retiro y 2 de posincapacidad
• Seguimiento casos COVID, Se realizaron 35 seguimientos a casos COVID reportados.
4. Componente de DME
• Revisar las recomendaciones médicas emitidas asociadas a DME, teniendo en cuenta condiciones individuales o patologías existentes.
• Elaboración, revisión, aprobación, socialización, digitalización y cargue de evidencias del programa de acondicionamiento físico para promover entre los trabajadores estilos de vida y entornos de trabajo saludable de acuerdo con el estándar 3.1 : Condiciones de salud en el trabajo
5. Componente Psicosocial
• Programación  y ejecución de actividades de promoción  y prevención de: Consumo SPA,  salud y enfermedad mental.
6. Actividades ejecutadas reprogramadas
• Realizar estrategias y campañas de prevención para accidentalidad. (sketch a proyectos con mayor accidentalidad en el último año, coordinación con Entidades Distritales para apoyo en el tema relacionado)
• Socialización Riesgos higiénicos a los funcionarios de la Entidad.</t>
  </si>
  <si>
    <t xml:space="preserve">
Para el mes de Noviembre se programaron 45 actividades y se ejecutaron 45.  
De las actividades reprogramadas se ejecutó 1 (del mes de Julio) para un total de 46 actividades ejecutadas en este mes.
Entre las actividades ejecutadas tenemos
1. Componente General SST
• Afiliación mensual contratistas ARL
• Formulación/revisión y digitalización (en Evidencia Documental) de informe anual de Rendición de Cuentas. 
Se formularon  las acciones preventivas y/o correctivas y/o acciones de mejora conforme a revisión de la alta gerencia asociadas a los diferentes componentes del SG- SSTcon su respectiva digitalización y cargue de evidencias en Repositorio Documental.
2. Componente higiene y seguridad industrial:
• Seguimiento en territorio a los hallazgos de las inspecciones realizadas el año anterior
Comunicar y divulgar a los trabajadores los resultados de las investigaciones de los incidentes y accidentes de trabajo.
3. Componente medicina preventiva:
• Realizar las evaluaciones médicas de acuerdo con la normatividad 
• Seguimiento casos COVID
4. Componente de DME
• Revisar las recomendaciones médicas emitidas asociadas a DME, teniendo en cuenta condiciones individuales o patologías existentes.
• Elaboración, revisión, aprobación, socialización, digitalización y cargue de evidencias del programa de acondicionamiento físico para promover entre los trabajadores estilos de vida y entornos de trabajo saludable de acuerdo con el estándar 3.1 : Condiciones de salud en el trabajo
5. Componente Psicosocial
• Programación  y ejecución de actividades de promoción  y prevención de: Consumo SPA,  salud y enfermedad mental.
6. Actividades ejecutadas reprogramadas
• Realizar estrategias y campañas de prevención para accidentalidad. (sketch a proyectos con mayor accidentalidad en el último año, coordinación con Entidades Distritales para apoyo en el tema relacionado)
• Estructura y ejecutar proceso contractual de mediciones higiénicas vigencia 2021</t>
  </si>
  <si>
    <t>Para este cuarto trimestre de las 129 actividades programadas (44 en octubre, 45 en noviembre y 40 en diciembre) se ejecutaron todas las actividades, adicionalmente de las actividades en los meses anteriores, se ejecutaron 3 (1 de Julio y 2 de septiembre), para un total de 132 actividades  ejecutadas en este trimestre.
Las actividades ejecutadas en este trimestre que habían sido reprogramas son:
• 50. Estructura y ejecutar proceso contractual de mediciones higiénicas vigencia 2021
• 32.Realizar estrategias y campañas de prevención para accidentalidad. (sketch a proyectos con mayor accidentalidad en el último año, coordinación con Entidades Distritales para apoyo en el tema relacionado)
• 68.Socialización Riesgos higiénicos a los funcionarios de la Entidad.
De las 549 actividades programadas para el año 2021 se ejecutaron 147 actividades dejando un 98.7% en cumplimiento.
Nota:  Aunque en el trimestre se cumplió el 100% de las actividades, al final del año, el acumulado de ejecución fue 98%, 2 actividades no se alcanzaron a ejecutar y se reprograman para ejecución en la vigencia 2022</t>
  </si>
  <si>
    <t>Aunque durante tres de los cuatro periodos medidos, se cumplió con el 100% de las actividades, al final del año, el acumulado de ejecución fue del 98%, teniendo en cuenta que 2 actividades no se alcanzaron a ejecutar y se reprograman para ejecución en la vigencia 2022</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</si>
  <si>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</si>
  <si>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</si>
  <si>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</si>
  <si>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</si>
  <si>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 xml:space="preserve">Número de Servidores públicos participantes/ Número total de servidores públicos activos en el periodo.
</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</si>
  <si>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</si>
  <si>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</si>
  <si>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</si>
  <si>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Para este periodo no se contaban con actividades programadas de Bienestar, sin embargo el mes de febrero de 2021, se desarrollaron actividades conforme a la ejecución del Plan de Bienestar 2020 :
1. Alianza porvenir; Taller Desarrollar Liderazgo, (actividad coste 0 para contratistas y servidores) 
2. Alianza Protección (actividad coste 0 para contratistas y servidores) , Yoga, Rumba, Zumba y Taller de autocuidado.
3. Pilates; inscritos 203, sesiones 20, 27 de febrero.
4. Olimpiadas SDIS 2020 - del 26 de febrero al 26 de marzo, 361 inscripciones en el total de las modalidades.
5. Se realizaron las inscripciones al Coro; con 29 Servidores inscritos, cuyas clases se llevarán a cabo el 2, 4, 9 y 11 de marzo
6. Danza; 121 Servidores inscritos, las fechas de las clases 20, 27 de febrero.
7. Apoyo escolar;  Se inscribieron 211 servidores para un total de 264 niños. Detalle de las actividades: - Matemáticas; del 24 de febrero; se conformaron 7 grupos de 3-6 años, 7 grupos de 7-10 años y 5 grupos de 11 a 12 años 11 meses y 29 días, y se han realizado 5 clases por cada grupo etario, tenemos 1 pendiente.
-Club de Lectura; del 24 de febrero; se conformaron 7 grupos de 3-6 años, 7 grupos de 7-10 años y 5 grupos de 11 a 12 años 11 meses y 29 días, y se han realizado 5 clases por cada grupo etario, tenemos 4 pendiente.</t>
  </si>
  <si>
    <t xml:space="preserve">No se tenía  Meta programada para este trimestre, en virtud a que el Plan de Bienestar Social e Incentivos 2021 según el cronograma se empieza a ejecutar  a partir del segundo trimestre del año en curso, mas sin embargo se realizaron las siguientes actividades conforme a la ejecución del Plan de Bienestar 2020:
1. Apoyo escolar  (Ingles, Matemáticas y Club de Lectura); el alcance  total esta actividad fue a 221 servidores y servidoras, y 264 niños y niñas.
2. Conformación Grupos Danza, Coro y Teatro; el alcance total de la actividad fue a 188 servidoras y servidoras.
3. Olimpiadas SDIS 2020; el alcance total de la actividad fue a 377 servidoras y servidoras.
4. Acondicionamiento físico ( Pilates, Rumba, Zumba y Yoga); el alcance total de la actividad fue a 461 servidoras y servidoras.
5. Talleres formativos para Adultos ( Joyería, Mándala, Alimentación Saludable y Derechos de Asociación Sindical); el alcance total de la actividad fue a 225 servidoras y servidoras.
6. Día Cultural - Obra de teatro; el alcance total de la actividad fue a 175 servidoras y servidoras.
</t>
  </si>
  <si>
    <t>16/04/2021
Para el próximo reporte se deben ajustar todos los porcentajes de avance para los 4 trimestres del año, de forma que el ultimo trimestre (diciembre) sea del 90% debido a que es un indicador creciente.</t>
  </si>
  <si>
    <t>Para el mes de abril de 2021, desde el área de Bienestar Social e Incentivos, se realizaron las siguientes actividades conforme a la ejecución del Plan de Bienestar 2021.
1. Actividades acosté 0;
- Trabajo en equipo; para esta actividad se inscribieron 358 colaboradores
- Zumba; para esta actividad se inscribieron 899
- Storytelling Fotografía; para esta actividad se inscribieron 702
Para el mes de abril de 2021, el área de Bienestar Social e Incentivos, adelantó la etapa de Planeación de las actividades programadas de Bienestar tales como: 
1. Día de la Familia 1er. Semestre.
2. Estímulo a dependencias por buenas prácticas ambientales; 2°Concurso “Mejores Prácticas Ambientales”
3. Incentivo pecuniario y no pecuniario; 2° Concurso “Mejores Equipos de Trabajo”.
4. Día del Trabajo Decente; 2° Concurso Trabajo Digno y Decente”.
5. Encuentro de parejas y parejas diversas
6. Encuentro de Solos y Solas
7. Día de los niños
8. Talleres para Pre-pensionados (Taller manejo de tiempo – 1. Taller Con el tiempo en la mano -Tiempo Libre   2. Talleres de vida para Pre-pensionados , 3.  Taller ¿Cómo nos relacionamos? - Motivación al Cambio.
9. Talleres Adultos; 1. Taller Pautas de crianza, (Crianza y Manejo de las Emociones en Casa) y 2. Taller Alimentación Saludable, (Hábitos Saludables).</t>
  </si>
  <si>
    <t xml:space="preserve">Para el mes de mayo de 2021, desde el área de Bienestar Social e Incentivos, se realizaron las siguientes actividades conforme a la ejecución del Plan de Bienestar 2021.
1. Actividad Prepensionados;
- Taller manejo del estrés se inscribieron 62 servidores y servidoras
- Con el Tiempo en la mano se inscribieron 36 servidores y servidoras
- Realización Talleres de vida para Pre-pensionados "motivacion al cambio, como nos relacionamos" se inscribieron 17 servidores y servidoras
- Asesoría Jurídica en pensión para Pre-pensionados. "Regimen de Prima Media" 138 servidores y servidoras
- Prepensionados se inscribieron 69 servidores y servidoras.
2. Actividad Taller de adultos;
- Pautas de crianza, se inscribieron 31 servidores y servidoras
- Alimentación Saludable, se inscribieron 14 servidores y servidoras.
3. Actividad Día de los niños; Show y actividades virtuales (Día del Niño Compensar) *con kit entregable, se inscribieron 553 servidores y servidoras.
4. Actividad formativa y recreativa para hijos con discapacidad; Actividades virtuales  "Taller virutal Cuerpo y Mente" *con kit entregable, se inscribieron 27 servidores y servidoras.
5. Día de la familia 1er. semestre; Día de la familia I semestre Taller virtual RECORRIDO CULTURAL- MERCADOS CAMPESINOS. *Envío de un entregable (Canastas Campesinas) se inscribieron 1824 servidores y servidoras.
6. Actividad  Encuentro de parejas;  talleres para realizar en pareja (Taller retos en parejas) *Kit entregable, se inscribieron 200 servidores y servidoras.
7. Actividad Encuentro Solos y Solas; Taller de Bienestar y armonía; ( Spa de Manos y Taller de Retos) *kit entregable. se inscribieron 300 servidores y servidoras.
8. Actividades a Coste 0; 
- Desarrollar Liderazgo, se inscribieron 164 servidores y servidoras.
- Asumir las Emociones - Uniminuto, se inscribieron 149 servidores y servidoras.
- Salud mental - Compensar, se inscribieron 294 servidores y servidoras. 
- Reconociendo y afrontando en positivo, se inscribieron 243 servidores y servidoras.
Las siguientes actividades se encuentran en ejecución; 
1. Estímulo a dependencias por buenas prácticas ambientales; Reconocimiento a las dependencias que generen estrategias y herramientas novedosas y de impacto respecto al cuidado y protección del medio ambiente. II Concurso Buenas Practicas Ambientales "Tu Eres El Cambio", se inscribieron 210 servidores y servidoras.
2. Día del Trabajo Decente;  II Concurso "Trabajo Digno y Decente", se inscribieron 11 servidores y servidoras.
3. Incentivo pecuniario y no pecuniario; Mejores equipos de trabajo. Concurso, a la fecha van 2 servidores y servidoras inscritos.
Para el mes de mayo de 2021, desde el área de Bienestar Social e Incentivos, se realizaron las siguientes actividades conforme a la ejecución del Plan de Bienestar 2021.
</t>
  </si>
  <si>
    <t xml:space="preserve">Para este trimestre abril-junio de 2021, desde el área de Bienestar Social e Incentivos, se realizaron 31 actividades conforme a la ejecución del Plan de Bienestar 2021, con un promedio de participación de 290 servidores. Con esta participación se da cobertura al 100% de los Servidores Públicos de la Entidad.
En el mes de Junio 1. Actividad Día del Servidor Público;- Transparencia y Buen Vivir con un total de 93 participantes.- La adecuada prestación del servicio como Horizonte de Sentido con un total de 61 participantes
2. Actividad Taller de adultos;
- Taller (YouTube Live)  Manejo de las situaciones críticas a Nivel Psicosocial, con un total de 1744 Participantes.
3. Actividad Prepensionados; 
- Taller de Historia Laboral, 56 participantes.
- Régimen de Prima Media, 31 participantes.
4. Actividades a Coste 0; 
- Yoga de la Risa - Compensar, un total de 488 participantes.
- PNL - Protección,  un total de 368 participantes
- Ambientes de Aprendizaje - Uniminuto, un total de 355 participantes
</t>
  </si>
  <si>
    <t>14/07/2021.
Se debe cargar la evidencia del indicador según su formulación: "Matriz de control de participación en actividades programadas de Bienestar" para el trimestre, la cual debe concordar con el dato cuantitativo y el reporte cualitativo, los cuales no están coincidiendo. 
16/07/2021.
No se generan observaciones o recomendaciones adicionales para el periodo de reporte.</t>
  </si>
  <si>
    <t>Para el mes de julio de 2021, desde el área de Bienestar Social e Incentivos, se realizaron las siguientes actividades conforme a la ejecución del Plan de Bienestar 2021.
1. Actividad Prepensionados;
- Beneficios económicos periódicos (BEPS)- Colpensiones, 12 participantes.
2. Actividad Taller de adultos;
- Taller "Reconocimiento y Manejo de las Emociones" - SDS,  161 participantes  
- Taller "Cerrando Ciclos" – Compensar, 646 participantes.
3. Actividades a Coste 0; 
  a. Feria de servicios; 
- Convenios y Alianzas Compensar, 27 participantes 
- Informativa contratistas Compensar, 28 participantes 
- Subsidio de Desempleo y Agencia de Empleo-Compensar,  13 participantes 
  b. Feria de vivienda
- Feria de vivienda – Compensar,  22 participantes
c. Actividades;
- Taller "Pensar y hacer - Comunicación Estratégica" – Uniminuto,  567 participantes.
Las siguientes actividades se encuentran en ejecución:
1. Conformación de grupos coro, danza y teatro; se inscribieron 189 servidores y servidoras.
2. Día del Trabajo Decente;  II Concurso "Trabajo Digno y Decente", se inscribieron 10 proyectos de servidores y servidoras y participaron 5 proyectos de funcionarios de la entidad.
3. Incentivo pecuniario y no pecuniario; Mejores equipos de trabajo. Concurso, a la fecha van 6 Proyectos inscritos.</t>
  </si>
  <si>
    <t xml:space="preserve">Para el mes de agosto de 2021, desde el área de Bienestar Social e Incentivos, se realizaron las siguientes actividades conforme a la ejecución del Plan de Bienestar 2021.
Gestiones a Coste 0; Se realizaron talleres y charlas;
1. Actividad Taller de adultos;
- Taller “Rutas de Atención a la Violencia Contra las Mujeres” - SDM,  162 participantes. 
- Taller “El Poder de las Conversaciones” - Protección SAS,  515 participantes.
- Taller "Formación e Información en Diversidad Sexual y de Genero" SDIS, 257 participantes.
- Taller "Señales de Alarma en Salud Mental" - SDS, 257 participantes.
2. Feria de vivienda;
- Charla “Inversionistas” Compensar, 10 participantes.
3. Actividades;
- Taller "Experiencias con Comunidades y Territorios" -  226  participantes.
- Conferencia "Integrando Nuestras Emociones" Compensar, 401 participantes.
Para un total de 1.704 impactos a servidores y contratistas de la SDIS
</t>
  </si>
  <si>
    <r>
      <t xml:space="preserve">Para el trimestre julio - septiembre de 2021, desde el área de Bienestar Social e Incentivos, en la ejecución de las 23 actividades que se realizaron se contó con 4.853 participantes, con un promedio de participación de 211 servidores. 
</t>
    </r>
    <r>
      <rPr>
        <b/>
        <sz val="9"/>
        <rFont val="Arial"/>
        <family val="2"/>
      </rPr>
      <t>NOTA:</t>
    </r>
    <r>
      <rPr>
        <sz val="9"/>
        <rFont val="Arial"/>
        <family val="2"/>
      </rPr>
      <t xml:space="preserve"> Para este trimestre no se efectúa cálculo, por cuanto desde el trimestre anterior se cumplió con la meta establecida, no obstante se dará continuidad con las actividades programadas para llegar al mayor número de servidores cubiertos.
Las diferentes temáticas tales como:
Gestiones a Coste 0; Se realizaron talleres y charlas;
1. Acondicionamiento físico: 
-Zumba – Protección, 105 participantes. 
2. Prepensionados: 
-Charla Traslado de Régimen A R.P.M -Colpensiones, 47 participantes. 
3. Taller de adultos:
-Bioseguridad Emocional -SDS, 101 participantes.
-Prevención del Consumo SPA -SDIS, 282 participantes.
-Violencia de Género Relacionada con Amor Romántico – SDM, 206 participantes.
4. Actividades (Apoyo a Jornadas liberadas y PPMYEG)
-Mitos de la Sexualidad -SDIS, 455 participantes.
-Mecanismos de Ideación para la Generación de Pedagogías Creativas – UNIMINUTO, 106 participantes.
-Política pública de Mujer y Equidad de Género (...); Mitos del Amor Romántico – SDIS, 371 participantes.</t>
    </r>
  </si>
  <si>
    <t>Para el mes de octubre de 2021, desde el área de Bienestar Social e Incentivos, en la ejecución de las 7 actividades que se realizaron se contó con 1.228 participantes, en diferentes temáticas tales como:
Gestiones a Coste 0; Se realizaron talleres y charlas;
1. Acondicionamiento físico: 
-Zumba – Protección, 33 participantes. 
2. Taller de adultos:
- Hábitos de Vida y Alimentación Saludable - SDIS, 309 participantes.
- Higiene Postural y Manipulación de Carga - SDIS, 152 participantes.
- Prevención del Consumo de Sustancias Psicoactivas - SDIS, 155 participantes.
3. Actividades (Apoyo a Jornadas liberadas)
- ¿Qué Pasa con los Niños, Niñas, adolescentes y su Salud Mental? SDIS, 306 participantes.
- Epistemes Simbióticas - UNIMINUTO, 75 participantes.
- Actividad “Ratos y Retos - CHALLENGE -COMPENSAR”, 198 participantes.</t>
  </si>
  <si>
    <t>Para el mes de noviembre de 2021, desde el área de Bienestar Social e Incentivos, en la ejecución de las 6 actividades que se realizaron se contó con 1.830 participantes, en diferentes temáticas tales como:
Gestiones a Coste 0; Se realizaron talleres y charlas;
1. Acondicionamiento físico: 
-Zumba – SDIS, 366 participantes. 
2. Taller de adultos:
- Alimentación en la Mujer - SDIS, 244 participantes.
- Familia y Salud Mental - SDS, 378 participantes..
3. Actividades (Apoyo a Jornadas liberadas)
- Herramientas Educativas UNIMINUTO 341 PARTICIPANTES.
- Actividad Músculo Terapia Facial -COMPENSAR”, 332 participantes. Actividad plan de bienestar social e incentivos 2021 celebración día de los niños 169 participantes.</t>
  </si>
  <si>
    <t>Para el trimestre octubre - diciembre, se realizaron las siguientes actividades programadas conforme a la ejecución del Plan de Bienestar 2021. 
NOTA: Para este trimestre no se efectúa cálculo, por cuanto desde el segundo trimestre, se cumplió con la meta establecida, y con el objetivo del indicador al 100%, no obstante se da continuidad con las actividades programadas complementarias, para llegar al mayor número de servidores cubiertos.
(1). Vacaciones recreativas: la actividad (presencial) se llevó a cabo bajo el cumplimiento de las condiciones técnicas y logísticas, requeridas para su desarrollo. Se realizaron los días; el día 30 noviembre con una participación de 128 niños y niñas; 01 de diciembre (135 niñas y niñas); 2 de diciembre (124 niños y niñas) y 3 de diciembre /132 niños y niñas). 
2).Día de la familia: para el cumplimiento de esta actividad se desarrollaron 2 subactividades:
- Día de la familia II semestre 2021. Bingo Virtual: fue una actividad llevada a cabo el 17 de diciembre, de forma virtual, generando un espacio que buscaba integrar a las familias de las y los funcionarios de la SDIS. La asistencia fue de 759 personas que marcaron su ingreso válidamente, tuvo 4.571 impresiones y una tasa de visualización del 81%. 
- Reconocimiento especial navideño: los días 24 y 31 de diciembre se otorgaron cenas navideñas a los servidores que prestaban sus servicios en unidades operativas durante las fechas especiales. Para el día 24 se hizo entrega sobre la base de 80 servidores; para el 31 sobre 69 servidores. 
3). Bonos navideños: el equipo de Bienestar e incentivos en el marco del cumplimiento de los compromisos establecidos en el cronograma de actividades del Plan anual 2021, articuló con el operador e hizo entrega de bonos navideños en el mes de diciembre a todos los hijos de los servidores en los rangos de edad establecidos.
4). Bonos de cumpleaños: el equipo de Bienestar e incentivos en el marco del cumplimiento de los compromisos establecidos en el cronograma de actividades del Plan anual 2021, articuló con el operador e hizo entrega de bonos de cumpleaños en el mes de diciembre por valor de 3 salarios mínimos legales diarios vigentes (S.M.L.D.V.).
5). Fiesta de fin de año: actividad llevada a cabo en forma virtual, el 27 de diciembre. Un espacio interactivo que tuvo diferentes salas temáticas en las que los asistentes podían participar de actividades fitness, baile, creatividad, competencia y desafíos de video juegos. La actividad alcanzó a tener 463 personas participando de las diferentes salas.
6). Incentivos no pecuniarios (excelencia): mediante Resolución 2491 del 14 de diciembre, modificada por la Resolución 2637 de 23 de diciembre de 2021  se hizo reconocimiento de incentivos y estímulos no pecuniarios a la excelencia a mejores funcionarios de nivel asistencial, técnico y profesional de la SDIS.
7). Incentivos Pecuniarios y no pecuniarios (mejores equipo de trabajo): mediante resolución 2491 del 14 de diciembre de 2021, se hizo un reconocimiento de incentivos pecuniarios, y no pecuniarios a los ganadores del concurso mejores equipos de trabajo de la SDIS.
8). Estimulo por tiempo de servicio: mediante Resolución 2491 del 14 de diciembre, modificada por la Resolución 2637 de 23 de diciembre de 2021, se hizo un reconocimiento de estímulo no pecuniario a servidores de entre 5 y 50 años de servicio en la SDIS.
9). Estímulo a dependencias por buenas prácticas ambientales: se llevó a cabo el concurso “buenas prácticas ambientales” y se hizo un reconocimiento a los equipos de las dependencias que generaron estrategias y herramientas novedosas y de impacto respecto al cuidado y protección del medio ambiente.
Actividad relacionada con incentivos. Gala de servidores 2021: el día 14 de diciembre, entre las 5:00 pm y las 7:00 pm, se llevó la Ceremonia Se dispuso del teatro Jorge Eliecer Gaitán escenario que cuenta con infraestructura y seguridad requerida para él evento. Al evento tuvo una asistencia de 135 personas.
10). Apoyo educativo: el equipo de Bienestar e incentivos en el marco del cumplimiento de los compromisos establecidos en el cronograma de actividades del Plan anual 2021, articuló con el operador (COMPENSAR) e hizo entrega de apoyos educativos en el mes de diciembre.
Actividades/ costo cero: actividad de desvinculación laboral asistida- Plan B: actividad llevada a cabo el 10 de diciembre de 2021, en la cual se brindaron charlas informativas sobre el programa de desvinculación asistida, a cargo de la caja de compensación y subsidio de desempleo COMPENSAR; charla informativa sobre Fortalecimiento empresarial y laboral, a cargo de la Secretaría de Desarrollo Económico; y un taller de Gestión de Motivación al Cambio a cargo de COMPENSAR. Asistieron alrededor de 83 personas.</t>
  </si>
  <si>
    <t>Desde el segundo trimestre, se cumplió con la meta establecida, y con el objetivo del indicador al 100%, no obstante se dio continuidad con las actividades programadas complementarias, para llegar al mayor número de servidores cubiertos.</t>
  </si>
  <si>
    <t>TH-008</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</si>
  <si>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</si>
  <si>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</si>
  <si>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</si>
  <si>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</si>
  <si>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</si>
  <si>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r>
      <t>Determinar el número de accidentes presentados en un</t>
    </r>
    <r>
      <rPr>
        <sz val="9"/>
        <color rgb="FFFF0000"/>
        <rFont val="Arial"/>
        <family val="2"/>
      </rPr>
      <t xml:space="preserve"> </t>
    </r>
    <r>
      <rPr>
        <sz val="9"/>
        <rFont val="Arial"/>
        <family val="2"/>
      </rPr>
      <t>periodo,  en relación con el número total de los colaboradores activos de la entidad.
Nota: El límite para este indicador es 2.5% mensual, lo que significa que los valores superiores generan una alerta y los inferiores un buen desempeño.</t>
    </r>
  </si>
  <si>
    <t>Base de datos de accidentalidad</t>
  </si>
  <si>
    <t xml:space="preserve">En el mes de Enero 2021 se presentaron 52 eventos,  los cuales han sido reportados a la ARL Positiva, de estos accidentes 44 fueron por causa del COVID-19 (prueba confirmada) que corresponde al 84,61% de los accidentes ocurridos en el mes, el otro 15,39% corresponden a accidentes ocurridos por golpes, lesiones múltiples, violencia y torceduras.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 
</t>
  </si>
  <si>
    <t>En el mes de febrero se reportaron  23  eventos, los cuales fueron reportados a la ARL Positiva, de estos accidentes 14 fueron por causa del COVID-19 (prueba confirmada) que corresponde al 60.86% de los accidentes ocurridos en el mes, el otro 39.14% corresponden a accidentes ocurridos por Golpes y torceduras.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t>
  </si>
  <si>
    <t>En el mes de marzo se han reportado 17 accidentes de trabajo, los cuales han sido reportados a la ARL Positiva, de estos accidentes 4 fueron por causa del COVID-19 (prueba confirmada) que corresponde al 25% de los accidentes ocurridos en el mes, el otro 75% corresponden a accidentes ocurridos por Golpes y torceduras.
El porcentaje de frecuencia de accidentalidad para este mes fue del 0,32% teniendo en cuenta que el numero de trabajadores para este mes fue de 5264
Durante el primer trimestre se tuvo un total de 92 AT  Comparando el mismo periodo del año 2020  hubo una  reducción del 3%  es decir, se presentaron 3 AT menos,  Se continuará con las estrategias planteadas para ir disminuyendo la accidentalidad, esto responde a que en el mismo trimestre del año anterior no se tenia accidentes de trabajo por COVID-19 dado tal que no existía pandemia esto hizo que la reducción frente al mismo periodo fuera tan baja.
Con el total de 92 accidentes de trabajo en el primer trimestre del año 2021( 52 casos en enero, 23 en febrero y 17 en marzo), el promedio de frecuencia accidentalidad para este primer trimestre fue del 0,48%.  Durante el trimestre el área que más presentó accidentalidad fue la Subdirección para la Familia con 29 AT que representa el 31% del total de la accidentalidad, seguido por la Subdirección para la Adultez con 26 AT(28%) y la Subdirección Local de Usme y Sumapaz (5,4%).
En lo referente a la lesión que más se presenta es COVID-19  con 62 AT (66%), seguido por golpe contusión o aplastamiento  12 AT (12,90%) comparado con el año anterior se tenían 56 casos de AT correspondiente al 56%, de lo cual nos muestra una disminución del 43%, esto debido a que   se está trabajando de forma semipresencial por la pandemia COVID-19, y la mayoría de unidades operativas se encuentran cerradas o funcionando al 50%,  por torcedura y esguinces  para este trimestre se tuvo 8 AT (8,7%), comparado con el año anterior se presentaron 20 AT (21%) de igual forma nos  muestra una disminución del 13,3%, debido a l que se esta trabajando semipresencial por la pandemia COVID-19.
Como resultado del análisis del indicador se  realizo las siguientes  acciones :  
Se capacitó en protocolo de bioseguridad a la mayor cantidad de personas pertenecientes a la tropa social 1007 personas, se llego a todas las subdirecciones y localidades reforzando las diferentes medidas de bioseguridad.
Con el acompañamiento de asesores de la ARL y profesionales del componente de Seguridad Industrial se han  apoyado en la realización de algunas investigaciones de los accidentes presentados en este trimestre.
Así mismo desde el componente de medicina preventiva se realiza seguimiento y acompañamiento a los funcionarios que  fueron reportados como AT por COVID-19 hasta su proceso de recuperación.
Se vienen desarrollando estrategias por parte de los inspectores SST de cada localidad frente a la socialización y verificación de cumplimiento de los protocolos de bioseguridad, se han logrado verificar mas de 240 unidades operativas</t>
  </si>
  <si>
    <t xml:space="preserve">Durante el mes  de Abril se  registraron 49  eventos, los cuales han sido reportados a la ARL Positiva, de estos accidentes 29 fueron por causa del COVID-19 (prueba confirmada) que corresponde al 59.18% de los accidentes ocurridos en el mes, el otro 40.81% corresponden a accidentes ocurridos por Golpes y torceduras.
El porcentaje de accidentalidad para este mes fue del 0,72% teniendo en cuenta que el numero de trabajadores para este mes fue de 6763
Con el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con la identificación de los riesgos y peligros a que se encuentran expuestos. </t>
  </si>
  <si>
    <t>18/05/2021.
La frecuencia de medición del indicador es mensual por lo que se debe reportar el dato cuantitativo en concordancia con el reporte cualitativo y remitir las respectivas evidencias para validar los datos.</t>
  </si>
  <si>
    <t>En el mes de Mayo 2021  se registraron 66 eventos, los cuales han sido reportados a la ARL Positiva, de estos accidentes 55 fueron por causa del COVID-19 (prueba confirmada) que corresponde al 83.33% de los accidentes ocurridos en el mes, el otro 16.66% corresponden a accidentes ocurridos por Golpes y otras causas.
El porcentaje de accidentalidad para este mes fue del 0,95% teniendo en cuenta que el numero de funcionarios y contratistas para este mes fue de 6931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Se establece el cronograma de actividades de capacitación vigencia 2021, de acuerdo con la identificación de los riesgos y peligros a que se encuentran expuestos, se realizan 4 ejercicios de capacitación enfocados a la accidentalidad 2 jornadas de prevención de autocuidado y accidentalidad y 2 de prevención de riesgo biológico con una perspectiva COVID-19</t>
  </si>
  <si>
    <t>En el mes de junio 2021 se presentaron 111 eventos,  los cuales han sido reportados a la ARL Positiva, de estos accidentes 100 fueron por causa del COVID-19 (prueba confirmada) que corresponde al 90,1% de los accidentes ocurridos en el mes, el otro 9,9% corresponden a accidentes ocurridos por Golpes, lesiones múltiples, violencia y torceduras. 
El porcentaje de accidentalidad fue de 1,53 %  con 7249 funcionarios y contratistas. Se Aporta Base de Datos de Registro de accidentalidad (ver columna "C" Mes Reporte del AT).
Con el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con la identificación de los riesgos y peligros a que se encuentran expuestos, se realiza 1 jornada de sensibilización en protocolo de bioseguridad.
Para el trimestre el promedio de accidentalidad fue de 1,05% con promedios de ( 0,69% abril, 0,95% para Mayo y 1,53% para Junio)
Se han presentado un total de 226 accidentes de trabajo en el segundo trimestre del año 2021( 49 casos en abril, 66 en mayo y 111 en junio). Durante el trimestre la subdirección que más presentó accidentalidad fue la Subdirección para la Familia con 47 AT que representa el 21% del total de la accidentalidad, seguido por la Subdirección para la Adultez con 34 AT(15%) y la Subdirección Local de Usme y Sumapaz con 24 casos  (11%).
En lo referente a la lesión que más se presenta es COVID-19  con 176 AT (78%), seguido por golpe contusión o aplastamiento  21 AT (9%) y lesiones múltiples   con 16 AT (7%). 
Como resultado del análisis del indicador se  realizaran las siguientes  acciones :  
Capacitación en protocolo de bioseguridad a la mayor cantidad de personas pertenecientes a la entidad, llegando a todas las subdirecciones y localidades reforzando las diferentes medidas de bioseguridad.
A través de correo electrónico se socializarán los accidentes ocurridos durante el trimestre y como lecciones aprendidas se enviarán piezas comunicativas asociadas a la prevención de caídas. 
Con el acompañamiento de asesores de la ARL y profesionales del componente de Seguridad Industrial se ha apoyado en la realización de las investigaciones y ejecución de duplas para dicha investigación.
Así mismo desde el componente de medicina laboral se realiza seguimiento y acompañamiento a los funcionarios que llegan a contraer el virus hasta su proceso de recuperación.
Se vienen desarrollando estrategias por parte de los inspectores SST de cada localidad frente a la socialización y verificación del cumplimiento de los protocolos de bioseguridad, se han logrado verificar mas de 410 unidades operativas en donde se evidencia y verifica el cumplimiento de los protocolos de bioseguridad durante la vigencia 2021.</t>
  </si>
  <si>
    <t>14/07/2021.
En la evidencia entregada se identifica un total de 82 AT en el mes de junio y no 111, por favor verificar y ajustar. El dato cuantitativo debe concordar con el cualitativo.
16/07/2021.
No se generan observaciones o recomendaciones adicionales  para el periodo de reporte.</t>
  </si>
  <si>
    <t>En el mes de JULIO 2021 se presentaron 101 eventos,  los cuales han sido reportados a la ARL Positiva, de estos accidentes 78 fueron por causa del COVID-19 (prueba confirmada) que corresponde al 77,2% de los accidentes ocurridos en el mes, el otro 22,7% corresponden a accidentes ocurridos por Golpes, lesiones múltiples, violencia y torceduras.
El porcentaje de accidentalidad fue de 1,05 % para el mes de Julio con 101 AT con 9638 funcionarios y contratistas. Se Aporta Base de Datos de Registro de accidentalidad (ver columna "F" Mes Reporte del AT).
Con  el fin de reducir la accidentalidad se realizaron las siguientes acciones:
* Seguimiento a los casos COVID-19 (prueba confirmada), por parte del equipo de medicina laboral.
* Se establece el cronograma de inspecciones 2021  para todas las Unidades Operativas de la SDIS.
* Se realizaron Inspecciones locativas, de emergencias y de verificación del Protocolo de Bioseguridad a las Unidades Operativas.
• Se establece el cronograma de actividades de capacitación vigencia 2021, de acuerdo con la identificación de los riesgos y peligros a que se encuentran expuestos, se capacitó en procesos de inducción y reinducción al SG-SST, manejo de extintores y evacuación y rescate y primeros auxilios de manera presencial</t>
  </si>
  <si>
    <t>11/08/2021
La base de datos presentada como evidencia, se puede confirmar el número de AT presentados en el mes, pero no se puede verificar el número total de Colaboradores activos del periodo.
13/08/2021
No se generan observaciones o recomendaciones adicionales  para el periodo de reporte.</t>
  </si>
  <si>
    <t>En el mes de AGOSTO 2021 se presentaron 33 eventos,  los cuales han sido reportados a la ARL Positiva, de estos accidentes 10 fueron por causa del COVID-19 (prueba confirmada) que corresponde al 27% de los accidentes ocurridos en el mes, el otro 63% corresponden a accidentes ocurridos por Golpes, lesiones múltiples, violencia y torceduras.
El porcentaje de accidentalidad fue de 0,35 % para el mes de AGOSTO con 33 AT con 9498 funcionarios y contratistas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 se capacitó en procesos de inducción y reinducción al SG-SST, manejo de extintores y evacuación y rescate y primeros auxilios de manera presencial.</t>
  </si>
  <si>
    <t>En el mes de septiembre 2021 se presentaron 28 eventos,  los cuales han sido reportados a la ARL Positiva, de estos accidentes 26  fueron por causa de golpe torcedura que corresponde al 92% de los accidentes ocurridos en el mes, el otro 8% corresponden a accidentes ocurridos por heridas.
El porcentaje de accidentalidad fue de 0.27% para este mes con 28 AT y 10201 funcionarios y contratistas.
A fin de reducir la accidentalidad se realizaron las siguientes acciones:
* Intervenciones y socializaciones frente a los golpes torceduras o esguinces 
• Se establece el cronograma de actividades de capacitación vigencia 2021, de acuerdo a la identificación de los riesgos y peligros y socializaciones de prevención de caídas.
A fin de reducir la accidentalidad se realizaron las siguientes acciones:
* Intervenciones y socializaciones frente a los golpes torceduras o esguinces 
• Se establece el cronograma de actividades de capacitación vigencia 2021, de acuerdo a la identificación de los riesgos y peligros y socializaciones de prevención de caídas.</t>
  </si>
  <si>
    <t>En el mes de octubre 2021 se presentaron 38 eventos,  los cuales han sido reportados a la ARL Positiva, de estos accidentes durante este mes se tuvieron 2 AT por causa del COVID-19. En su mayoría los AT corresponden a golpes, contusiones y torceduras en 71%, el otro 29% corresponde a torceduras y otras lesiones.
El porcentaje de accidentalidad fue de 0,38 % para el mes de octubre con 38 AT con un total de 10121 funcionarios y contratistas, muy por debajo de la meta programada.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a la identificación de los riesgos y peligros a que se encuentran expuestos, se capacitó en procesos de inducción y reinducción al SG-SST, manejo de extintores y evacuación y rescate y primeros auxilios de manera presencial.</t>
  </si>
  <si>
    <t xml:space="preserve">En el mes de Noviembre  2021 se presentaron 34 eventos,  los cuales han sido reportados a la ARL Positiva, por causa del COVID-19 solamente se tuvieron 3 AT. En su mayoría los AT corresponden a caídas del mismo nivel, con el 44%,  golpes con el 12%, contusiones y condiciones locativas.
El porcentaje de accidentalidad para el mes de Noviembre fue de 0,34%  con 34 AT y 10.110 funcionarios y contratistas
A fin de reducir la accidentalidad se realizaron las siguientes acciones:
* Seguimiento a los casos COVID-19 (prueba confirmada), por parte del equipo de medicina laboral.
* Se establece el cronograma de inspecciones 2021  para todas las Unidades Operativas de la SDIS .
* Se realizaron Inspecciones locativas, de emergencias y de verificación del Protocolo de Bioseguridad a las Unidades Operativas.
• Se establece el cronograma de actividades de capacitación vigencia 2021, de acuerdo con la identificación de los riesgos y peligros a que se encuentran expuestos, se capacitó en procesos de inducción y reinducción al SG-SST, Prevención de accidentalidad y autocuidado Riesgos Higiénicos en la SDIS Riesgo Público en la SDIS, el orden y el aseo como control de peligro, generalidades de peligros trabajo en caliente, refuerzo y retroalimentación de protocolos de bioseguridad prevención de caídas
</t>
  </si>
  <si>
    <t>En el mes de Diciembre se presentaron 17 eventos, los cuales han sido reportados a la ARL Positiva,  se evidencia una reducción respecto al periodo anterior, debido a que en este último trimestre no se presentó pico de la pandemia generada por el COVID-19, momento que para el segundo semestre afectó considerablemente el comportamiento de la accidentalidad en la entidad. Desde el área de seguridad y salud en el trabajo se mantendrán las estrategias de fortalecimiento de protocolo de bioseguridad. 
Para el mes de diciembre el indicador fue de 0,16% teniendo en cuenta un total de funcionarios y contratistas de 10.545
En lo referente a la lesión que más se presenta es golpes o contusiones   con 45 AT (51%), seguido por  Torcedura, esguince, desgarro muscular, hernia o laceración de musculo o tendón sin herida.  12 AT (13%) y heridas 10 AT (11%). 
Como resultado del análisis del indicador se realizaron las siguientes  acciones :  
Capacitación prevención de caídas
Sensibilización y capacitación en generalidades de condiciones de seguridad riesgo mecánico
Capacitación  en protocolo de bioseguridad a la mayor cantidad de personas pertenecientes a la entidad se llegó a todas las subdirecciones y localidades reforzando las diferentes medidas de bioseguridad.
A través de correo electrónico se socializarán los accidentes ocurridos durante el trimestre y como lecciones aprendidas se enviarán piezas comunicativas asociadas a la prevención y contagio por COVID-19. 
Con el acompañamiento de asesores de la ARL y profesionales del componente de Seguridad Industrial se han apoyado en la realización de las investigaciones.
Así mismo desde el componente de medicina laboral se realiza seguimiento y acompañamiento a los funcionarios que llegan a contraer el virus hasta su proceso de recuperación.
Se vienen desarrollando estrategias por parte de los inspectores SST de cada localidad frente a la socialización y verificación de cumplimiento de los protocolos de bioseguridad, capacitación en orden y aseo se han logrado verificar mas de 410 unidades operativas en donde se evidencia y verifica el cumplimiento de los protocolos de bioseguridad a lo largo del 2021.
En el mes de diciembre 2021 se presentaron 17 eventos,  los cuales han sido reportados a la ARL Positiva, de estos accidentes 10  fueron por causa de golpe torcedura que corresponde al 58% de los accidentes ocurridos en el mes, el otro 42% corresponden a accidentes ocurridos por torceduras esguinces y heridas.</t>
  </si>
  <si>
    <t>Teniendo en cuenta que el límite para este indicador es 2.5% mensual, lo que significa que los valores superiores generan una alerta y los inferiores un buen desempeño, NO se superó este límite en ninguno de los periodos, resaltando que el 90% de los eventos,  fueron por causa del COVID-19 (prueba confirmada).</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</si>
  <si>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</si>
  <si>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</si>
  <si>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</si>
  <si>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</si>
  <si>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numero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</si>
  <si>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</si>
  <si>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Nota: El límite para este indicador es 2.2% mensual, lo que significa que los valores superiores generan una alerta y los inferiores un buen desempeño.</t>
  </si>
  <si>
    <t>Matriz de registro de incapacidades filtrada para el período</t>
  </si>
  <si>
    <t>n/a</t>
  </si>
  <si>
    <t>En el mes de Enero se presentaron  casos de ausencias por incapacidad médica certificada,  entre ellos por accidente laboral y por enfermedad general,  para este mes no se presentaron casos de ausencia por  enfermedad laboral ni accidente común.
Derivado de estas  incapacidades, se generaron  días de ausencia,  en su mayor proporción por enfermedad general seguido por  accidente laboral.
Como resultado del análisis se encontró que los mayores grupos de enfermedad causantes de incapacidad  están generados por  Código para el uso de emergencia, Enfermedades del sistema osteomuscular y del tejido conectivo, Enfermedades del sistema respiratorio,  ciertas enfermedades infecciosas y parasitarias,   traumatismos, envenenamientos y algunas otras consecuencias de causa externa, Enfermedades del aparato genitourinario, Enfermedades de la piel y el tejido subcutáneo, Enfermedades del sistema circulatorio.
Las acciones de prevención que se realizaron de acuerdo con los programas de vigilancia epidemiológica, de promoción y prevención de la salud de la Entidad son las siguientes:
• Capacitación y sensibilización, inspección de puestos de trabajo, pausas activas en prevención de desórdenes musculoesqueléticas, seguimiento telefónico para verificar estado de salud, sensibilización en  prevención de enfermedades respiratorias y del sistema digestivo, etc., en las diferentes subdirecciones.</t>
  </si>
  <si>
    <t>En el mes de Febrero se presentaron  casos de ausencias por incapacidad médica certificada,  por diferente origen, como lo son  por accidente laboral y por enfermedad general,  para este mes no se presentaron casos de ausencia por  enfermedad laboral ni accidente común.
Derivado de estas  incapacidades, se generaron  días de ausencia,  en su mayor proporción por enfermedad general seguido por  accidente laboral.
Como resultado del análisis se encontró que los mayores grupos de enfermedad causantes de incapacidad  están generados por  Código para el uso de emergencia,  Enfermedades del sistema respiratorio, ciertas enfermedades infecciosas y parasitarias,  Enfermedades del sistema osteomuscular y del tejido conectivo,  Enfermedades del aparato genitourinario, traumatismos, envenenamientos y algunas otras consecuencias de causa externa, Enfermedades de la piel y el tejido subcutáneo, Enfermedades del sistema circulatorio.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musculoesqueléticas, seguimiento telefónico para verificar estado de salud y dar recomendaciones según caso o diagnostico, Sensibilización en  prevención de enfermedades respiratorias y del sistema digestivo, etc.,  actividades desarrolladas en las diferentes subdirecciones de la secretaria Distrital de Integración Social.</t>
  </si>
  <si>
    <t>El número de días de ausencia por  enfermedad laboral presentados en el primer trimestre del año,  en relación con el número total de días ausentes por enfermedad (Laboral-general) para el mismo periodo de tiempo correspondió a 0,00%, este comportamiento se debe a que no se presentó  reporte de incapacidades por enfermedad laboral. 
En el mes de marzo se presentaron 330  casos de ausencias por incapacidad médica certificada,  se perdió el 0,24% de días programados de trabajo por incapacidad médica, teniendo en cuenta que el numero de trabajadores para este mes fue de 5264 y 26 días programados
El promedio para el primer trimestre es  0,24%
Número de casos de ausencias por enfermedad laboral: 0
Número de casos de ausencias por Accidente comun:0
Número de casos de ausencia por enfermedad general: 143
Número de casos de ausencia por accidente laboral: 7
Como resultado del análisis se encontró que los mayores grupos de enfermedad causantes de incapacidad  están generados por: Códigos para uso de emergencia (u027),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son de acuerdo con los programas de vigilancia epidemiológica, de promoción y prevención de la salud de la Entidad son las siguientes:
•Seguimiento y actualización de recomendaciones medico laborales (virtual), seguimiento a incapacidades prolongadas, implementación del programa de vigilancia epidemiológica de desórdenes musculo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pudieron requerir orientación de tipo psicosocial, Capacitaciones en Promoción de la Salud Mental y Prevención de los Riesgos Psicosociales, visitas comisarias.
En el programa de prevención de riesgo biológico se realizaron actividades de seguimiento al talento humano que presento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se realizaron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 se realiza capacitación y sensibilización en prevención de enfermedades respiratorias y COVID 19.</t>
  </si>
  <si>
    <t>En el mes de Abril se registraron casos de ausencias por incapacidad médica certificada, por diferente origen, como lo son: accidente de trabajo, enfermedad general, accidente común no se registraron casos por enfermedad laboral.
Derivado de estas incapacidades, se generaron 271 días de ausencia, registrando 265 días por enfermedad general, 3 días por accidente de trabajo y 3 días por accidente común.
En el mes se perdió 0,20 % de días programados de trabajo, por incapacidad médica, teniendo en cuenta que se contaron con 6.763 trabajadores para un total de 1.149.710 horas hombre trabajadas.
Como resultado del análisis se encontró que los mayores grupos de enfermedad causantes de incapacidad  están generados por  Código para el uso de emergencia,  Enfermedades del sistema respiratorio, ciertas enfermedades infecciosas y parasitarias,  Enfermedades del sistema osteomuscular y del tejido conectivo,  Enfermedades del aparato genitourinario, traumatismos, envenenamientos y algunas otras consecuencias de causa externa, Enfermedades de la piel y el tejido subcutáneo, Enfermedades del sistema circulatorio.
Es importante recalcar que las subdirecciones  de dirección de análisis y diseño estratégico (dade) , subdirección para la juventud, subdirección de nutrición, subdirección de abastecimiento no registraron ausentismo para este mes.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musculoesqueléticas, seguimiento telefónico para verificar estado de salud y dar recomendaciones según caso o diagnóstico, Sensibilización en  prevención de enfermedades respiratorias y del sistema digestivo, etc.,  actividades desarrolladas en las diferentes subdirecciones de la secretaria Distrital de Integración Social.</t>
  </si>
  <si>
    <t>En el mes de Mayo se registraron 107 casos de ausencias por incapacidad médica certificada, por diferente origen, como lo son: 15 por accidente de trabajo, 91 enfermedad general, y 1 enfermedad laboral.
Derivado de estas incapacidades, se generaron 674 días de ausencia, registrando 552 días por enfermedad general, 119 días por accidente de trabajo y 3 días por enfermedad laboral.
En el mes se perdió 0,49 % de días programados de trabajo, por incapacidad médica, teniendo en cuenta que se contaron con 6.931 trabajadores para un total de 1.296.097 horas hombre trabajadas.
Como resultado del análisis se encontró que los mayores grupos de enfermedad causantes de incapacidad  están generados por  Código para el uso de emergencia,  Enfermedades del sistema osteomuscular, Síntomas, signos y hallazgos anormales clínicos y de laboratorio, no clasificados en otra parte, Traumatismos, envenenamientos y algunas otras consecuencias de causa externa, Enfermedades del sistema respiratorio.
Enfermedades del aparato digestivo, Neoplasias, Enfermedades del sistema nervioso.
Ciertas enfermedades infecciosas y parasitarias, Enfermedades del aparato genitourinario.
Enfermedades del oído y de la apófisis mastoides, Trastornos mentales y del comportamiento.
Es importante recalcar que las siguientes subdirecciones no presentaron incapacidad este mes, despacho, oficina asesora de comunicaciones, oficina de control interno, oficina asesora jurídica, oficina de asuntos disciplinarios, dirección de gestión corporativa, Subdirección administrativa y financiera, subdirección de plantas físicas, dirección de análisis y diseño estratégico (dade), subdirección de diseño evaluación y sistematización, subdirección de investigación e información, subdirección territorial, subdirección para la juventud, subdirección de nutrición, subdirección de abastecimiento, subsecretaria.</t>
  </si>
  <si>
    <t>En  lo transcurrido del segundo trimestre del año, se registraron 265 casos de ausencia y 1747 días perdidos, por diferente tipo de origen.
En el mes de Junio se presentaron 112  casos de ausencias por incapacidad médica certificada,  se perdió el 0,55% de días programados de trabajo por incapacidad médica, teniendo en cuenta que el número de trabajadores para este mes fue de 7249.
El promedio para el segundo trimestre es  0,42% Muy por debajo de la meta esperada.
Se aporta Matriz de registro de incapacidades (para el numerador ver fila 26 "Días de incapacidad" columnas N,Q y T), (para el denominador ver Fila 17 "Número de días de trabajo programados" columnas N,Q,y T).
Como resultado del análisis se encontró que los mayores grupos de enfermedad causantes de incapacidad  están generados por: Códigos para uso de emergencia (u027),  
Traumatismos, envenenamientos y algunas otras consecuencias de causa externa.
Enfermedades del sistema osteomuscular y del tejido conectivo, enfermedades del sistema respiratorio, Neoplasias, Ciertas enfermedades infecciosas y parasitarias
Síntomas, signos y hallazgos anormales clínicos y de laboratorio. Enfermedades del aparato genitourinario,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están de acuerdo con los programas de vigilancia epidemiológica, de promoción y prevención de la salud de la Entidad y son las siguientes:
•Seguimiento y actualización de recomendaciones medico laborales (virtual), seguimiento a incapacidades prolongadas, implementación del programa de vigilancia epidemiológica de desórdenes musculo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que pudieron requerir orientación de tipo psicosocial, Capacitaciones en Promoción de la Salud Mental y Prevención de los Riesgos Psicosociales, visitas a comisarias.
En el programa de prevención de riesgo biológico se realizaron actividades de seguimiento al talento humano que presentó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forma se realizó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 se realiza capacitación y sensibilización en prevención de enfermedades respiratorias y COVID 19.</t>
  </si>
  <si>
    <t xml:space="preserve">14/07/2021.
Se deben relacionar los datos del formato "junio programado" "junio resultado", lo cual debe coincidir con el reporte cualitativo. Estos datos deben coincidir con la evidencia presentada y el reporte cualitativo.
16/07/2021
No se generan observaciones o recomendaciones adicionales para el periodo de reporte.  </t>
  </si>
  <si>
    <t>En el mes de Julio se registraron 100 casos de ausencias por incapacidad médica certificada, por diferente origen, como lo son: 1 por accidente de trabajo, 98 enfermedad general, y 1 enfermedad laboral.
Derivado de estas incapacidades, se generaron 650 días de ausencia, registrando 628 días por enfermedad general, 20 días por accidente de trabajo y 2 días por enfermedad laboral.
En el mes se perdió 0,34 % de días programados de trabajo, por incapacidad médica, muy por debajo de la meta esperada, teniendo en cuenta que se contaron con un total de 9.638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
Las siguientes subdirecciones no presentaron incapacidad este mes, dirección de análisis y diseño estratégico (dade), subdirección de diseño evaluación y sistematización, subdirección de investigación e información, subdirección local bosa dirección poblacional, subdirección para la infancia, subdirección para la juventud.
Las acciones de prevención se realizaron de acuerdo con los programas de vigilancia epidemiológica, de promoción y prevención de la salud de la Entidad</t>
  </si>
  <si>
    <t>En el mes de agosto se registraron 94 casos de ausencias por incapacidad médica certificada, por diferente origen, como lo son: 8 por accidente de trabajo, 84 enfermedad general, 2 por accidente común.
Derivado de estas incapacidades, se generaron 587 días de ausencia, registrando 488 días por enfermedad general, 54 días por accidente de trabajo y 45 días por accidente común 
En el mes se perdió 0,29 % de días programados de trabajo, por incapacidad médica, teniendo en cuenta que se contaron con 1.797 trabajadores de planta y 7.701 contratistas para un total de 9.498 trabajadores, con  un total de 1.614.660 horas hombre trabajadas.
Como resultado del análisis se encontró que los mayores grupos de enfermedad causantes de incapacidad  están generados por  Código para el uso de emergencia,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
Es importante recalcar que las siguientes subdirecciones no presentaron incapacidad este mes, despacho, oficina asesora de comunicaciones, oficina de control interno, oficina de asuntos disciplinarios, dirección de gestión corporativa, subdirección de contratación, subdirección administrativa y financiera, subdirección de plantas físicas, subdirección territorial, subdirección para la gestión integral local, subdirección de Engativá, subdirección para la infancia, subdirección para la juventud, subdirección de nutrición y abastecimiento, subsecretaria.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musculoesqueléticas, seguimiento telefónico para verificar estado de salud y dar recomendaciones según caso o diagnóstico, Sensibilización en  prevención de enfermedades respiratorias y del sistema digestivo, etc.,  actividades desarrolladas en las diferentes subdirecciones de la secretaria Distrital de Integración Social.</t>
  </si>
  <si>
    <t>En el tercer trimestre, se registraron 300 casos de ausencia (100 casos en el mes de Julio, 94 casos en el mes de agosto y 106 en el mes de septiembre), derivado de estas ausencias se registraron 1.995 días perdidos (650 días en el mes de Julio, 587 en el mes de agosto, 758 en el mes de septiembre), por diferente tipo de origen.
En el mes de septiembre se presentaron 106 casos de ausencias por incapacidad médica certificada, derivado de estas incapacidades se generaron 758 días de ausencia, registrando 640 días por enfermedad general, 118 días por accidente de trabajo, por lo cual se perdió 0,34 % de días programados de trabajo, por incapacidad médica, muy por debajo de la meta esperada, teniendo en cuenta que se contaron con un total de 10.201 trabajadores. 
El promedio para el tercer trimestre es  0,33% Muy por debajo de la meta esperada.
Se aporta Matriz de registro de incapacidades (para el numerador ver fila 26 "Días de incapacidad" columnas W,Z y AC), (para el denominador ver Fila 17 "# de días de trabajo programados" columnas W,Z,yAC).
Como resultado del análisis se encontró que los mayores grupos de enfermedad causantes de incapacidad  están generados por: Códigos para uso de emergencia (u027), traumatismos, envenenamientos y algunas otras consecuencias de causa externa.
Enfermedades del sistema osteomuscular y del tejido conectivo, enfermedades del sistema respiratorio, Neoplasias, Ciertas enfermedades infecciosas y parasitarias, síntomas, signos y hallazgos anormales clínicos y de laboratorio. Enfermedades del aparato genitourinario,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están de acuerdo con los programas de vigilancia epidemiológica, de promoción y prevención de la salud de la Entidad y son las siguientes:
•Seguimiento y actualización de recomendaciones medico laborales (virtual), seguimiento a incapacidades prolongadas, implementación del programa de vigilancia epidemiológica de desórdenes musculo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que pudieron requerir orientación de tipo psicosocial, Capacitaciones en Promoción de la Salud Mental y Prevención de los Riesgos Psicosociales, visitas a comisarias.
En el programa de prevención de riesgo biológico se realizaron actividades de seguimiento al talento humano que presentó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forma se realizó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 se realiza capacitación y sensibilización en prevención de enfermedades respiratorias y COVID 19.</t>
  </si>
  <si>
    <t>En el mes de octubre se registraron 126 casos de ausencias por incapacidad médica certificada, como lo son: 14 por accidente de trabajo, 112 enfermedad general.
Derivado de estas incapacidades, se generaron 974 días de ausencia, registrando 877 días por enfermedad general y 97 días por accidente de trabajo. 
En el mes se perdió 0,48 % de días programados de trabajo, por incapacidad médica, teniendo en cuenta que se contaron con 1.805 trabajadores de planta y 8.316 contratistas para un total de 10.121 trabajadores, con  un total de 1.892.627 horas hombre trabajadas. Muy por debajo de la meta programada.
Como resultado del análisis se encontró que los mayores grupos de enfermedad causantes de incapacidad  están generados por código para el uso de emergencia,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
Es importante recalcar que las siguientes subdirecciones no presentaron incapacidad este mes, despacho, comité sectorial de integración social, oficina asesora de comunicaciones, oficina de control interno, oficina de asuntos disciplinarios, dirección de gestión corporativa, dirección de análisis y diseño estratégico (dade), subdirección de diseño evaluación y sistematización, subdirección de investigación e información, subdirección territorial, subdirección para la gestión integral local, dirección poblacional, subdirección para la infancia.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musculoesqueléticas, seguimiento telefónico para verificar estado de salud y dar recomendaciones según caso o diagnóstico, Sensibilización en  prevención de enfermedades respiratorias y del sistema digestivo, etc.,  actividades desarrolladas en las diferentes subdirecciones de la secretaria Distrital de Integración Social.</t>
  </si>
  <si>
    <t xml:space="preserve">
En el mes de noviembre se registraron 140 casos de ausencias por incapacidad médica certificada: 8 por AT, 130 enfermedad general y 2 por accidente común.
Derivado de estas incapacidades, se generaron 986 días de ausencia, registrando 852 días por enfermedad general, 103 días por accidente de trabajo y 31 por accidente común. 
En el mes se perdió 0,49% de días programados de trabajo, por incapacidad médica, teniendo en cuenta que se contaron con 1.811 trabajadores de planta y 8.299 contratistas para un total de 10.110 trabajadores, con un total de  202.200 el número de días de trabajo programados en la empresa por el número de trabajadores. Lo cual nos indica que se encuentra por debajo de la meta programada.
Como resultado del análisis se encontró que los mayores grupos de enfermedad causantes de incapacidad  están generados por código para el uso de emergencia,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
Es importante recalcar que las siguientes subdirecciones no presentaron incapacidad este mes, despacho, comité sectorial de integración social, oficina asesora de comunicaciones, oficina de control interno, oficina de asuntos disciplinarios, dirección de gestión corporativa, dirección de análisis y diseño estratégico (dade), subdirección de diseño evaluación y sistematización, subdirección de investigación e información, subdirección territorial, subdirección para la gestión integral local, dirección poblacional, subdirección para la infancia.
Las acciones de prevención que se realizaron de acuerdo con los programas de vigilancia epidemiológica, de promoción y prevención de la salud de la Entidad son las siguientes:
Capacitación y sensibilización , inspección de puestos de trabajo, pausas activas en prevención de desórdenes musculoesqueléticas, seguimiento telefónico para verificar estado de salud y dar recomendaciones según caso o diagnóstico, Sensibilización en  prevención de enfermedades respiratorias y del sistema digestivo, etc.,  actividades desarrolladas en las diferentes subdirecciones de la secretaria Distrital de Integración Social.</t>
  </si>
  <si>
    <t>En el tercer trimestre, se registraron 339 casos de ausencia (126 casos en el mes de octubre, 140 en el mes de noviembre y 73 en el mes de diciembre), derivado de estas ausencias se registraron 2.384 días perdidos (974 días en el mes de octubre, 986 días en el mes de noviembre y 424 días en el mes de diciembre), por diferente tipo de origen.
En el mes de diciembre se presentaron 73 casos de ausencias por incapacidad médica certificada, derivado de estas incapacidades se generaron 424 días de ausencia, registrando 355 días por enfermedad general, 67 días por accidente de trabajo y 2 por accidente común,  por lo cual se perdió 0,20 % de días programados de trabajo, por incapacidad médica, muy por debajo de la meta esperada, teniendo en cuenta que se contaron con un total de 10.545 trabajadores. 
El promedio para el tercer trimestre es  0,37% Muy por debajo de la meta esperada.
Se aporta Matriz de registro de incapacidades (para el numerador ver fila 26 "Días de incapacidad" columnas AF, AI  y AL), (para el denominador ver Fila 17 "# de días de trabajo programados" columnas AF, AI  y AL).
En lo transcurrido del año 2021 se presentaron 1.122 casos y 7.805 días de ausencia.
Como resultado del análisis se encontró que los mayores grupos de enfermedad causantes de incapacidad están generados por: Códigos para uso de emergencia (u027), traumatismos, envenenamientos y algunas otras consecuencias de causa externa.
Enfermedades del sistema osteomuscular y del tejido conectivo, enfermedades del sistema respiratorio, Neoplasias, Ciertas enfermedades infecciosas y parasitarias, síntomas, signos y hallazgos anormales clínicos y de laboratorio. Enfermedades del aparato genitourinario,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están de acuerdo con los programas de vigilancia epidemiológica, de promoción y prevención de la salud de la Entidad y son las siguientes:
•Seguimiento y actualización de recomendaciones medico laborales (virtual), seguimiento a incapacidades prolongadas, implementación del programa de vigilancia epidemiológica de desórdenes musculo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pudieron requerir orientación de tipo psicosocial, Capacitaciones en Promoción de la Salud Mental y Prevención de los Riesgos Psicosociales, visitas a comisarias.
En el programa de prevención de riesgo biológico se realizaron actividades de seguimiento al talento humano que presentó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forma se realizó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 se realiza capacitación y sensibilización en prevención de enfermedades respiratorias y COVID 19.</t>
  </si>
  <si>
    <t>Teniendo en cuenta que el límite para este indicador es 2.2% trimestral, lo que significa que los valores superiores generan una alerta y los inferiores un buen desempeño. NO se superó este límite en ninguno de los periodos.</t>
  </si>
  <si>
    <t>7748 - Fortalecimiento de la gestión institucional y desarrollo integral del talento humano en Bogotá</t>
  </si>
  <si>
    <t xml:space="preserve">TH-7748-001 </t>
  </si>
  <si>
    <t xml:space="preserve">Circular No. 043 del  28/09/2021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</si>
  <si>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</si>
  <si>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</si>
  <si>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</si>
  <si>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</si>
  <si>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</si>
  <si>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</si>
  <si>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</si>
  <si>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porcentaje</t>
  </si>
  <si>
    <t>Algunos de los pagos previstos no se tramitaron durante el mes de enero y se reprogramaran para el mes de febrero, las renuncias que se presentaron durante el mes afectaron el pago total de nómina, se provisionaron recursos para cubrir liquidaciones por retiro ante las posesiones de personal del concurso OPEC 818, las cuales no se presentaron en su totalidad.</t>
  </si>
  <si>
    <t>Para este mes la ejecución de lo programado fue más baja con respecto al mes de enero debido a que no se realizaron algunos pagos que se tenían previstos relacionados con procesos en curso ya que se han presentado demoras en los procesos contractuales.</t>
  </si>
  <si>
    <t>Para este mes la ejecución de lo programado fue más baja debido a que no se realizaron algunos pagos que se tenían previstos relacionados con procesos en curso ya que se han presentado demoras en los procesos contractuales.</t>
  </si>
  <si>
    <t>14/04/2021. Por favor remitir la evidencia del indicador para poder validar el dato y el reporte para el periodo.
16/04/2021.
No se identifican observaciones adicionales al reporte del periodo. 
Sin embargo para el próximo reporte se solicita remitir el reporte en las fechas establecidas para el SPI y las evidencias debidamente marcadas para poder validar oportunamente los datos cuantitativos.</t>
  </si>
  <si>
    <t>La meta se sobre ejecutó en un 0,1%  debido a que los pagos realizados se excedieron en $11,025,796, lo cual no afecta significativamente el presupuesto programado para este periodo.</t>
  </si>
  <si>
    <t>13/05/2021.
Conforme a la evidencia remitida el presupuesto ejecutado es de $9.638.063.505 aunque no es una diferencia significativa con respecto al monto, se sugiere ajustar para que los datos reportados coincidan con la evidencia presentada.</t>
  </si>
  <si>
    <t>Para este mes la ejecución de lo programado fue más baja debido a que no se realizaron algunos pagos que se tenían previstos.</t>
  </si>
  <si>
    <t>23/06/2021.
No se generan observaciones ni recomendaciones para el periodo reportado.</t>
  </si>
  <si>
    <t>Para este mes la ejecución de lo programado fue más baja debido a que no se realizaron algunos pagos que se tenían previstos realizar, por imprevistos en algunos procesos de contratación.</t>
  </si>
  <si>
    <t>13/07/2021.
No se generan observaciones ni recomendaciones para el periodo reportado.</t>
  </si>
  <si>
    <t xml:space="preserve">Para este mes la ejecución de lo programado fue más baja debido a que algunos procesos de contratación se encuentran aún en proceso, pero </t>
  </si>
  <si>
    <t>13/08/2021.
El indicador tiene frecuencia de medición trimestral, por lo que no se debe reportar dato cuantitativo, ni evidencias. 
Corregir el reporte cualitativo.</t>
  </si>
  <si>
    <t>Para este mes la ejecución de lo programado se ubicó en un 95% teniendo en cuenta que algunos procesos de contratación se encuentran todavía en curso.</t>
  </si>
  <si>
    <t>15/09/2021.
No se generan observaciones ni recomendaciones para el periodo reportado.</t>
  </si>
  <si>
    <t>Para el mes de septiembre, la ejecución de lo programado durante el trimestre se ubicó en un 91% teniendo en cuenta que algunos procesos de contratación se encuentran todavía en curso, y otros apenas iniciaron su ejecución, por consiguiente surgió la necesidad de reprogramar los pagos correspondientes a estos procesos para realizarlos en el último trimestre.</t>
  </si>
  <si>
    <t>14/10/2021.
No se identifican observaciones frente al reporte del periodo.
Se sugiere dar cumplimiento a las fechas establecidas para la ejecución del reporte.</t>
  </si>
  <si>
    <t>Para el mes de octubre, la ejecución de lo programado  se ubicó en un 93% teniendo en cuenta que algunos procesos de contratación se encuentran todavía en curso, y otros apenas iniciaron su ejecución, por consiguiente surgió la necesidad de reprogramar los pagos correspondientes a estos procesos para realizarlos en los últimos meses del año.</t>
  </si>
  <si>
    <t>17/11/2021: Se sugiere eliminar la palabra trimestre, ya que se entiende que se refieren como tal al mes del reporte. En cuanto a la última parte recuerden que octubre hace parte del último trimestre, así que si no lo hicieron en este mes, es mejor cambiar la redacción e indicar que se realizará en los últimos meses del año o algo similar.</t>
  </si>
  <si>
    <t>Para el mes de noviembre, la ejecución de lo programado  se ubicó en un 98,5% aunque algunos procesos de contratación se encuentran todavía en curso, y otros acaban de iniciar su ejecución, por consiguiente surgió la necesidad de reprogramar algunos pagos correspondientes a estos procesos para realizarlos en diciembre.</t>
  </si>
  <si>
    <t>14/12/2021
No se identifican observaciones frente al reporte del periodo.
Se sugiere dar cumplimiento a las fechas establecidas para la ejecución del reporte.</t>
  </si>
  <si>
    <t>Para el mes de diciembre, la ejecución de lo programado  se ubicó en un 96% teniendo en cuenta que algunos procesos acaban de iniciar su ejecución y no alcanzaron a realizar pagos, por consiguiente los pagos pendientes se constituyen en reservas presupuestales para la vigencia 2022 .</t>
  </si>
  <si>
    <t>13/01/2022.
Se realiza  nuevamente la migración de los datos al formato vigente. Se sugiere para la próxima vigencia realizar oportunamente los reportes, emplear los formatos vigentes, y remitir las evidencias que corresponden a lo formulado para cada indicador.</t>
  </si>
  <si>
    <t>La ejecución anual se promedió en un 96% conforme la meta programada del 98%, según lo reportado en la vigencia 2021. La ejecución se vio afectada por demoras en algunos  procesos contractuales que se llevaron a cabo en los últimos meses del año.</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</si>
  <si>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</si>
  <si>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</si>
  <si>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</si>
  <si>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</si>
  <si>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</si>
  <si>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</si>
  <si>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</si>
  <si>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</si>
  <si>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Se cumplieron la totalidad de las tareas programadas en las metas del proyecto para este periodo.</t>
  </si>
  <si>
    <t>La meta de Apoyo Logístico presentó retrasos en algunas actividades, dado a que en el periodo de enero a febrero se dificultó a hacer los seguimientos a los servicios de aseo, cafetería y manipulación de alimentos, ya que estos no se llevaron a cabo debido a que el personal responsable no se encontraba contratado.
Para efectos del cumplimiento de los seguimientos no realizados a los servicios de aseo, cafetería y manipulación de alimentos, se espera cumplir con lo programado en este periodo durante el mes de marzo.
De igual manera, la meta de Gestión Documental, en el periodo de enero a febrero la actividad de levantamiento de inventario documental fue negativamente impactada por la terminación de los contratos del personal asignado al proceso, tan pronto se cuente con el personal requerido en el Archivo Central, se podrá generar avances para estabilizar el nivel de cumplimiento de la tarea.</t>
  </si>
  <si>
    <t>La meta de Gestión Documental, en el periodo de marzo las actividades de levantamiento de inventario documental se vio afectada por la contratación del personal asignado al proceso, debido a esto se priorizaron otras actividades. Tan pronto se normalice la situación y se cuente con el personal requerido en el Archivo Central, se podrá generar avances requeridos para estabilizar el nivel de cumplimiento de la tarea.</t>
  </si>
  <si>
    <t>14/04/2021. No se generan observaciones o recomendaciones respecto al análisis presentado en el seguimiento al indicador de gestión.
16/04/2021.
No se identifican observaciones adicionales al reporte del periodo. 
Sin embargo para el próximo reporte se solicita remitir el reporte en las fechas establecidas para el SPI y las evidencias debidamente marcadas para poder validar oportunamente los datos cuantitativos.</t>
  </si>
  <si>
    <t>La meta de Gestión Documental, en el periodo de abril se realizaron todas las actividades programadas y como novedad se adelantó el proceso de gestión documental realizando las actividades que quedaron pendientes durante el mes de marzo.</t>
  </si>
  <si>
    <t>13/05/2021.
En las actas presentadas se valida el número de actividades ejecutadas, sin embargo la evidencia formulada para éste indicador es el SPI  con seguimiento para el periodo, por favor remitirlo.</t>
  </si>
  <si>
    <t>En este periodo se realizaron todas las actividades programadas para el cumplimento de las metas conforme el plan de acción.</t>
  </si>
  <si>
    <t>En el periodo de junio se realizaron todas las actividades programadas aunque en el proceso de gestión documental se presentaron dificultades debido a los problemas de orden público presentados en la Ciudad.</t>
  </si>
  <si>
    <t>13/07/2021.
En las evidencias presentadas (SPI) se identifica un total de 21 actividades programadas para Junio y no 22. En ese sentido el resultado sería del 100%. Por favor revisar y ajustar.</t>
  </si>
  <si>
    <t>En el periodo de julio se realizaron todas las actividades según lo programado.</t>
  </si>
  <si>
    <t>13/08/2021.
En la evidencia reportada se confirman 23 actividades programadas, pero ejecutadas 14 actividades, por lo cual no concuerda el reporte.</t>
  </si>
  <si>
    <t>En el periodo de agosto se realizaron todas las actividades según lo programado.</t>
  </si>
  <si>
    <t>En el periodo de septiembre se realizaron todas las actividades según lo programado.</t>
  </si>
  <si>
    <t>En el periodo de octubre se realizaron todas las actividades según lo programado.</t>
  </si>
  <si>
    <t>17/11/2021: Se solicita revisar las cifras reportadas, ya que al revisar el SPI se identifican 21 actividades con programación para el mes de octubre no 22.</t>
  </si>
  <si>
    <t>En el periodo de Noviembre se realizaron todas las actividades según lo programado.</t>
  </si>
  <si>
    <t>En el periodo de Diciembre se realizaron todas las actividades según lo programado.</t>
  </si>
  <si>
    <t>Las actividades al final se ejecutaron en su totalidad conforme lo programado para cada meta logrando cumplir con los servicios de poyo logístico, de gestión documental, gestión ambiental, seguridad y salud en el trabajo, y las relacionadas con el desarrollo integral del talento humano y pago de nómina.</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</si>
  <si>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</si>
  <si>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</si>
  <si>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</si>
  <si>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</si>
  <si>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</si>
  <si>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</si>
  <si>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</si>
  <si>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</si>
  <si>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Bimestral</t>
  </si>
  <si>
    <t>En enero se efectuaron  avances en la propuestas de las actividades del Plan de Implementación y se contactaron los posibles profesionales con los cuales se lograría contribuir para construir las actividades de dicho plan.</t>
  </si>
  <si>
    <t>12/04/2021. No se generan observaciones o recomendaciones respecto al análisis presentado en el seguimiento al indicador de gestión.</t>
  </si>
  <si>
    <t>Para este periodo se anexan los avances de la Formulación del Plan de Implementación de la Gestión del Conocimiento Vigencia 2021. Se determinaron actividades  en el marco de los siguientes dos temas los cuales se formularon de la siguiente manera:
1. "Evitar la Fuga de conocimiento" se determinaron las siguiente actividades:
- Promover a través de diferentes instancias la identificación, documentación y socialización de buenas prácticas y lecciones aprendidas que lleven a cabo las áreas de la entidad.
-Elaborar y/o oficializar un formato como anexo al proceso de Talento Humano que de cuenta de la trasferencia de conocimiento tácito y explicito en el procedimiento de “desvinculación de personal” que contribuya en la mejora continua de la entidad.
2. Con respecto al tema "2. Producir conocimiento estratégico para la entidad" se formuló lo siguiente:
-Elaborar dos (2) Documentos  los cuales sean  propuestas de caracterización la primera de la violencia intrafamiliar y  la segunda de caracterización de los hogares de Bogotá a través de la información que está recolectando la tropa social.
-Elaborar (1) Documento Preliminar de las etapas de planeación y Formulación de la Propuesta Metodológica del Mapa de Gestión del Conocimiento.
-Elaborar (1) documento  Diagnóstico de la gestión del conocimiento actual de la Entidad.
Se anexan las actas de reunión y el avance de Formulación del Plan de Implementación de Gestión del Conocimiento Vigencia 2021.</t>
  </si>
  <si>
    <t>12/04/2021. No se generan observaciones o recomendaciones respecto al análisis y soportes presentados en el seguimiento al indicador de gestión.
No obstante, se recomienda dar inicio a la implementación de acciones del Plan, con el fin de no comprometer el cumplimiento de la meta para la vigencia.</t>
  </si>
  <si>
    <t>En Marzo se definió en su totalidad las actividades  del Plan de Implementación de Gestión del Conocimiento. Se anexa documento Word con la descripción de cada actividad, además del Plan de Implementación de Gestión del Conocimiento con la aprobación del Director DADE.</t>
  </si>
  <si>
    <t>12/04/2021. No se generan observaciones o recomendaciones respecto al análisis y soportes presentados en el seguimiento al indicador de gestión.</t>
  </si>
  <si>
    <t>En el mes de abril se logró concertar una reunión con el equipo de Enlace de los gestores de Talento Humano de la entidad. En esta primera reunión se discutió acerca de los documentos que pueden ser utilizados en el proceso de transferencia del conocimiento tácito y explícito en el procedimiento de desvinculación de personal.
El cumplimiento de las demás actividades programadas para el mes de abril se retrasó debido al cambio de la persona que asumió el rol de Gestora del proceso. Este cambio implicó una curva de aprendizaje de las actividades necesarias para dar cumplimiento a lo planeado en el Plan de Implementación de Gestión de Conocimiento, sobre el cual fue necesario realizar un ajuste en la programación con el fin de alinearlo a los tiempos de empalme en la gestoría.</t>
  </si>
  <si>
    <t>20/05/2021. No se generan observaciones respecto al análisis presentado en el seguimiento al indicador de gestión. Sin embargo, aunque la evidencia (Plan de implementación de Gestión del conocimiento) cuenta con el seguimiento cuantitativo requerido para la validez del soporte, se recomienda hacer uso del campo de "Descripción" el cual puede aportar de forma cualitativa para la comprensión de los avances en las actividades definidas.</t>
  </si>
  <si>
    <t>Durante el mes de mayo se construyó el formato de Buenas prácticas de la SDIS en la plataforma Office Forms. Este formato permitirá conocer la información acerca de las buenas prácticas y experiencias exitosas relevantes para las diferentes dependencias de la entidad. Asimismo, durante este mes se creo el formato de Diagnóstico de la gestión de conocimiento en la SDIS. Se espera con este formato recolectar la información clave para construir el mapa de gestión de conocimiento y para fortalecer el Plan de Implementación de Gestión de conocimiento.</t>
  </si>
  <si>
    <t>17/06/2021. No se generan observaciones o recomendaciones respecto al análisis presentado en el seguimiento al indicador de gestión.
Teniendo en cuenta que el siguiente periodo se realizará reporte cuantitativo, se recomienda avanzar en la consolidación de resultados del cumplimiento del semestre considerando las recomendaciones presentadas en revisiones anteriores respecto a la evidencia. Se sugiere la siguiente estructura para el análisis a presentar: "valor que asume la meta del indicador en el periodo respectivo + acción realizada (se relaciona directamente con el nombre del indicador) + avance en el cumplimiento de la meta que refleja el indicador + rezago o sobrecumplimiento y sus causas (si aplica) + acción de mejora (si aplica)".</t>
  </si>
  <si>
    <t>Dentro del plan se proyectaron cuatro (4) temas, en el marco de los cuales se establecieron siete (7) actividades, de las cuales tres (3) tenían metas porcentuales para el bimestre correspondiendo al 43% programado. Una actividad para este bimestre  consistía en elaborar y/o oficializar un Formato como anexo al proceso de Talento Humano para gestionar conocimiento, el cual no fue posible cumplir por diversas razones y cuya actividad pesaba el 62% de este bimestre. Teniendo en cuenta que ya se cuenta con un gestor para este proceso de manera exclusiva y superadas otras dificultades se reprogramó la meta de cumplimiento en 80% para el próximo bimestre, sin que esto afecte el plan en su conjunto. Las demás actividades programadas se cumplimiento en su totalidad.</t>
  </si>
  <si>
    <t>13/07/2021. No se generan observaciones o recomendaciones respecto al análisis y evidencia presentados en el seguimiento al indicador de gestión.</t>
  </si>
  <si>
    <t xml:space="preserve">En el mes de julio, para dar cumplimiento a las actividades definidas en el Plan de  implementación de Gestión del conocimiento, se avanzó de la siguiente manera:
1.	Evitar la Fuga de conocimiento: Se finalizó y se lanzó el formato encuesta del diagnóstico de gestión del conocimiento en la SDIS. (anexo comunicación de aprobación del director del DADE). Asimismo, se realizó una mesa de trabajo con la subdirección de talento humano y se presentó una propuesta de formulario para la trasferencia de conocimiento (anexo formato de retiro de funcionario con observaciones).
2.	 Producir conocimiento estratégico para la entidad: Se está revisando con el grupo de investigaciones sobre el desarrollo del documento de la caracterización de la violencia intrafamiliar. Igualmente, se revisaron las guías del Mapa de Gestión del conocimiento.
3.	Tomar decisiones basadas en evidencias:  Se inició una versión inicial del documento de los lineamientos para identificar la innovación en la entidad. (anexo documento en mención). 
4.	Fortalecimiento de la entidad mediante alianzas efectivas: Se realizó una reunión con la subsecretaria para identificar si se ha participado en espacios, convocatorias y/o premios nacionales e internacionales de gestión del conocimiento y se hará seguimiento. (Acta de reunión con subsecretaria) 
</t>
  </si>
  <si>
    <t>11/08/2021. No se generan observaciones o recomendaciones respecto al análisis presentado en el seguimiento al indicador de gestión.</t>
  </si>
  <si>
    <t>Para el periodo julio - agosto de 2021, se logró una ejecución del 100% de las actividades programadas, dentro del Plan de implementación de Gestión del Conocimiento GC. Este plan contempla nueva (9) actividades, de las cuales, para este bimestre, se tenían programadas avances a siete (7) de ellas que se cumplieron en los porcentajes programados. Así mismo, para este periodo se tuvo un avance del 33% de todo el plan anual. Es decir, 7 de las 9 actividades del plan tuvieron actividades en este bimestre (que se cumplieron) y se adelantó una tercera parte de todo lo programado para la vigencia.
Es de de anotar que para este bimestre entró a regir una actualización al Plan de Implementación de GC, que incluye actividades que surgieron del autodiagnóstico y que fueron o son plausibles de adelantar en esta vigencia.</t>
  </si>
  <si>
    <t>15/09/2021. No se generan observaciones o recomendaciones respecto al análisis presentado en el seguimiento al indicador de gestión. No obstante, se recomienda al proceso asegurar la ejecución de las acciones definidas para la vigencia, con el propósito de no comprometer negativamente el cumplimiento de la meta establecida.</t>
  </si>
  <si>
    <t>Para el periodo septiembre de 2021, se logró una ejecución del 100% de las actividades programadas, dentro del Plan de Implementación de Gestión del Conocimiento GC. Ocho (8) de las nueve (9) actividades tenían actividades programadas las cuales se cumplieron. De resaltar, la implementación del formulario de buenas prácticas, la consolidación de los resultados del diagnóstico de GC y los avances en la elaboración de dos (2) documentos de caracterización: uno de violencia intrafamiliar y otro de caracterización de los hogares de Bogotá.</t>
  </si>
  <si>
    <t>12/10/2021. No se generan observaciones o recomendaciones respecto al análisis cualitativo presentado en el seguimiento al indicador de gestión.</t>
  </si>
  <si>
    <t>Para el periodo septiembre-octubre de 2021, se logró una ejecución del 100% de las actividades programadas, dentro del Plan de implementación de Gestión del Conocimiento GC. Este plan contempla (8) actividades, de las cuales, para este bimestre se tenían programadas avances a siete (7) de estas, las cuales se cumplieron en el total de los porcentajes programados, que en promedio correspondian a un 27%.
De anotar que, a este plan de implementación de GC se le incorporaron 4 actividades en el mes de agosto, no obstante, fue necesario no continuar con una de ellas, debido a que en el tiempo con el que se cuenta resultaba imposible realizar, por tanto, se programó para la siguiente vigencia.</t>
  </si>
  <si>
    <t>11/11/2021. No se generan observaciones o recomendaciones respecto al avance, análisis y evidencia presentados en el seguimiento al indicador de gestión.</t>
  </si>
  <si>
    <t>Para el periodo de noviembre de 2021, se logró una ejecución del 100% de las actividades programadas, dentro del Plan de implementación de Gestión del Conocimiento GC. Este plan contempla (8) actividades, de las cuales, para este periodo se tenían programadas avances a seis (6) de estas, las cuales se adelantaron en su totalidad. Se espera para el mes de diciembre finalizar los documentos programados y dar cumplimiento en su totalidad al plan de implementación de gestión del conocimiento 2021.</t>
  </si>
  <si>
    <t>15/12/2021. No se generan observaciones o recomendaciones respecto al avance, análisis y evidencia presentados en el seguimiento al indicador de gestión.</t>
  </si>
  <si>
    <t>Para el periodo noviembre-diciembre de 2021, el plan de Implementación de Gestión de Conocimiento tenía programadas avances a seis (6) de las ocho (8) actividades del plan,  las cuales se cumplieron en el total de los porcentajes programados. Estos avances corresponden al 16%. Esto quiere decir que se logró una ejecución del 100% de las actividades programadas para este bimestre.</t>
  </si>
  <si>
    <t>14/01/2022. No se generan observaciones o recomendaciones respecto al avance, análisis y evidencia presentados en el seguimiento al indicador de gestión.</t>
  </si>
  <si>
    <t xml:space="preserve">
El indicador de gestión del conocimiento, al final de la vigencia 2021, logró un cumplimiento del 100% de las actividades programadas. Sin embargo, en su acumulado se identifica una programación del 149%; esto debido a que para el primer bimestre, enero febrero del 2021, no se programaron actividades y en los bimestres de marzo-abril y mayo-junio se plantearon metas muy altas que sólo se alcanzaron en su ejecución un 23% y 40% respectivamente; lo anterior como consecuencia de que en dichos meses no se tenía un gestor con dedicación exclusiva al proceso y a diversas dificultades operativas que no permitieron una adecuada planificación de acciones. A partir del segundo semestre e independiente de la curva de aprendizaje de un nuevo gestor del proceso, para los siguientes bimestres se cumplió el 100% de las actividades programadas para los meses restante de la vigencia, logrando realizar todas las actividades del plan de implementación.
Lo anterior sin contar que, para el segundo semestre y de acuerdo con lo reportado por el autodiagnóstico de Gestión del Conocimiento del MIPG, al plan de implementación de GC se le incorporaron cuatro (4) nuevas actividades en agosto 2021, pero a pesar de que fue necesario retirar una de ellas, para ser programadas en el 2022, estas también se cumplieron en un 100%. 
En conclusión, se dio cumplimiento al 100% de las actividades programadas en el plan de implementación de GC, así como se incluyeron nuevas actividades al plan en agosto de esta vigencia, cuyas actividades también se cumplieron, permitiendo un gran avance en el proceso de gestión del conocimiento de la SDIS. Estos avances permitieron llevar acabó el desarrollo de documentos como: Ruta para la política de GC, Metodología para el mapa de conocimiento, la identificación de buenas prácticas en la SDIS, el formato para retiro de funcionarios, el desarrollo de un lineamiento de innovación, el formato de alianzas estratégicas, entre otros.
Finalmente, se comunica que, el indicador se mantendrá para la vigencia 2022, de manera creciente. Esto teniendo en cuenta que permite medir la gestión en la implementación del proceso y realizar el seguimiento de este de forma comparada frente a la vigencia 2021.</t>
  </si>
  <si>
    <t>GD-001</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</si>
  <si>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</si>
  <si>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</si>
  <si>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</si>
  <si>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</si>
  <si>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</si>
  <si>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</si>
  <si>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En el mes de enero se realizó el seguimiento a la implementación de lineamientos archivísticos a una (1) dependencia que fue:
Dirección de Nutrición y Abastecimiento.   
Es importante mencionar que dadas las condiciones de terminación de contratos del nivel profesional que realiza la actividad, no fue posible dar mayores avances frente a la tarea.
Se espera que una vez se cuente con  la nueva contratación del recurso humano se pueda presentar mejores avances.</t>
  </si>
  <si>
    <t>29/03/2021. No se generan observaciones o recomendaciones adicionales respecto al análisis presentado en el seguimiento al indicador de gestión.</t>
  </si>
  <si>
    <t>Durante el mes de febrero, se realizó la actividad de seguimiento a la implementación de los lineamientos archivísticos, a un total de una (1) dependencia del nivel central que fue;
La Dirección de Análisis y Diseño Estratégico.
Adicionalmente, se resalta que en el mes hubo dificultades relacionadas a los procesos de contratación de personal que ejecuta la tarea, razón por la cual, el indicador podría verse impactado.
Sin embargo, una vez se tenga subsanada la contratación del personal profesional asignado a la tarea, se puede dar cumplimiento efectivo a la programación establecida para los meses siguientes.</t>
  </si>
  <si>
    <t>El mes de marzo no fue posible realizar  los seguimientos a la implementación de los lineamientos archivíticos, dado que, no se contó con el personal designado a la tarea por terminación de contratos de los profesionales archivistas. 
Nota: Desde el pasado mes de febrero se terminaron los contratos del personal .</t>
  </si>
  <si>
    <t>19/04/2021. No se generan observaciones o recomendaciones respecto al análisis presentado en el seguimiento al indicador de gestión.</t>
  </si>
  <si>
    <t>Durante el mes de abril, se realizó la actividad de seguimiento a la implementación de los lineamientos archivísticos, a un total de cuatro (4) dependencias y una (1) unidad operativa de la Subdirección para la Familia  así:
Del nivel central: Despacho, Oficina Asesora de Comunicaciones.
Unidad Operativa: Comisaría de Kennedy de la Subdirección para la Familia.
Subdirecciones Locales: Usme y Ciudad Bolívar.
Es importante mencionar que el desarrollo de la actividad se ejecutó conforme al cronograma establecido para la tarea.</t>
  </si>
  <si>
    <t>12/05/2021. Se solicita revisar el reporte realizado, ya que una de las dependencias reportadas no cuenta con el seguimiento de acuerdo con lo definido, pues solamente se esta presentando seguimiento a una unidad operativa (Comisaria de familia Kennedy I) de la dependencia (Subdirección para la Familia).
Adicionalmente, se recomienda revisar la pertinencia de oficialización del formato de informe, el cual se maneja como un documento no controlado, sin embargo al ser un soporte oficial, debe estar adoptado oficialmente en la entidad.
14/05/2021. No se generan observaciones adicionales respecto al análisis presentado en el seguimiento al indicador de gestión.</t>
  </si>
  <si>
    <t>Para el mes de mayo se realizó la actividad de seguimiento a la implementación de los lineamientos archivísticos, a un total de cuatro(4) dependencias así:
1. Oficina de Asustos Disciplinarios.
2. Subdirección de Plantas Físicas. 
3. Oficina Asesora Jurídica. 
4. Subdirección Local de Kennedy.
Es importante mencionar que el desarrollo de la actividad se ejecutó conforme al cronograma establecido para la tarea.</t>
  </si>
  <si>
    <t>15/06/2021. No se generan observaciones o recomendaciones respecto al análisis presentado en el seguimiento al indicador de gestión.
Teniendo en cuenta que el siguiente periodo se realizará reporte cuantitativo, se recomienda avanzar en la consolidación de resultados del cumplimiento del semestre. Se sugiere la siguiente estructura para el análisis a presentar: "valor que asume la meta del indicador en el periodo respectivo + acción realizada (se relaciona directamente con el nombre del indicador) + avance en el cumplimiento de la meta que refleja el indicador + rezago o sobrecumplimiento y sus causas (si aplica) + acción de mejora (si aplica)".</t>
  </si>
  <si>
    <r>
      <t>Durante el primer semestre del año 2021 se realizaron 13 visitas de seguimiento a las Dependencias asi:
•enero: 1 a la Dirección de nutrición y abastecimiento.
•febrero: 1 a la Dirección de análisis y diseño estratégico.
•abril: 4 a la SLIS Usme, SLIS Ciudad Bolívar, Despacho y OAC. Por último, a la Unidad operativa de la Subdirección para la Familia - Comisaría de Kennedy.
•mayo</t>
    </r>
    <r>
      <rPr>
        <sz val="9"/>
        <color rgb="FFFF0000"/>
        <rFont val="Arial"/>
        <family val="2"/>
      </rPr>
      <t xml:space="preserve">: </t>
    </r>
    <r>
      <rPr>
        <sz val="9"/>
        <rFont val="Arial"/>
        <family val="2"/>
      </rPr>
      <t>4</t>
    </r>
    <r>
      <rPr>
        <sz val="9"/>
        <color rgb="FFFF0000"/>
        <rFont val="Arial"/>
        <family val="2"/>
      </rPr>
      <t xml:space="preserve"> </t>
    </r>
    <r>
      <rPr>
        <sz val="9"/>
        <rFont val="Arial"/>
        <family val="2"/>
      </rPr>
      <t>a la Subdirección de Plantas Físicas, OAD, OAJ y SLIS Kennedy
•junio: 3 a la Subdirección de Contratación, SLIS; Santafé Candelaria y Bosa.
Los informes de seguimiento por cada visita se han venido presentando de manera mensual.
Las Dependencias con producción Documental corresponde a un aproximado de 43, el valor puede variar dependiendo de los resultados obtenidos en las visitas de segumiento programadas para el 2021.</t>
    </r>
  </si>
  <si>
    <t>13/07/2021. No se encuentra el reporte cuantitativo (ejecutado y programado) que se debe presentar en este periodo dada la periodicidad del indicador (semestral). Adicionalmente es necesario revisar la sumatoria del semestre (14) pues no coincide con los valores desagregados por mes (13).
13/07/2021. Una vez revisados los ajustes, no se generan observaciones o recomendaciones adicionales respecto al análisis y soportes presentados en el seguimiento al indicador de gestión.</t>
  </si>
  <si>
    <t>Para el mes de julio se realizó la actividad de seguimiento a la implementación de los lineamientos archivísticos, a un total de seis (6) dependencias así:
1. SLIS Rafel Uribe Uribe
2.SLIS Fontibón. 
3. Subdirección para la Gestión y Desarrollo del Talento Humano. 
4.Dirección Poblacional.
5. SLIS Engativá.
6. SLIS Usaquén.</t>
  </si>
  <si>
    <t>10/08/2021. No se generan observaciones o recomendaciones respecto al análisis presentado en el seguimiento al indicador de gestión.</t>
  </si>
  <si>
    <t>Para el mes de agosto se realizó la actividad de seguimiento a la implementación de los lineamientos archivísticos, a un total de cinco (5) dependencias a través de tres (3) visitas:
1. El 19 de agosto se visitó: 
•Dirección de Nutrición y Abastecimiento.
•Subdirección de Nutrición.
•Subdirección de Abastecimiento.
2. El 19 y 20 de agosto se visitó
•SLIS Suba.
3. El 26 de agosto se visitó
•Dirección de Gestión Corporativa.</t>
  </si>
  <si>
    <t>09/09/2021. No se generan observaciones o recomendaciones respecto al análisis presentado en el seguimiento al indicador de gestión.</t>
  </si>
  <si>
    <t xml:space="preserve">Para el mes de septiembre se realizó la actividad de seguimiento a la implementación de los lineamientos archivísticos, a un total de dos (2) dependencias y dos (2) subdirecciones locales.
1. Dependencias:
• Subdirección de Diseño, Evaluación y Sistematización.
• Dirección de Diseño y Análisis Estratégico.
2. Subdirecciones locales:
• Barrios Unidos - Teusaquillo
• San Cristóbal
</t>
  </si>
  <si>
    <t>11/10/2021. No se generan observaciones o recomendaciones respecto al análisis presentado en el seguimiento al indicador de gestión.
Adicionalmente, teniendo en cuenta el avance cuantitativo reportado para el primer semestre (30%) respecto a la meta establecida para el año (100%), se recomienda al proceso fortalecer las acciones requeridas para lograr la realización de las visitas de seguimiento a las 43 dependencias de la entidad, en el último trimestre del año.</t>
  </si>
  <si>
    <t>Para el mes de octubre se realizó la actividad de seguimiento a la implementación de los lineamientos archivísticos, a un total de tres (3) dependencias y dos (2) subdirecciones locales.
1. Dependencias:
• Subdirección para la Infancia.
• Subdirección para la Identificación, Caracterización e Integración.
• Subdirección de Investigación e Información.
2. Subdirecciones locales:
• Tunjuelito
• Mártires</t>
  </si>
  <si>
    <t>Para el mes de noviembre se realizó la actividad de seguimiento a la implementación de los lineamientos archivísticos, a un total de tres (3) dependencias del nivel central y una (1) subdirección local.
1. Dependencias:
• Subdirección para la Adultez.
• Subdirección para asuntos LGTBI.
•Subdirección para la Juventud.
2. Subdirección Local:
• Chapinero</t>
  </si>
  <si>
    <t>15/12/2021. No se generan observaciones o recomendaciones respecto al análisis presentado en el seguimiento al indicador de gestión.
Para el reporte del siguiente periodo (diciembre), tener en cuenta que se debe incluir el análisis anual que en términos estratégicos y concretos debe presentar el desempeño del indicador en el año, los logros, las dificultades y las acciones a emprender en caso de no haber cumplido la meta propuesta, además de las conclusiones respecto a las posibles actualizaciones o continuidad del indicador en la siguiente vigencia.</t>
  </si>
  <si>
    <t>Durante el mes de diciembre se realizaron 7 visitas de seguimiento a las Dependencias así:
• OCI
• SAF
• Subdirección para la Familia
• SLIS Puente Aranda-Antonio Nariño
• Subsecretaría, Dirección Territorial
• Subdirección Integral Local
• Subdirección para la Vejez.
Dado lo anterior, se logra establecer que se cumplió el indicador al 100% cumpliendo con la totalidad de las visitas conforme al cronograma previamente establecido.
De conformidad con los resultados obtenidos en las visitas de seguimiento, se tienen 40 dependencias con producción documental.
Para la siguiente vigencia es importante dar continuidad al proceso de visitas a los archivos de gestión con el propósito de fortalecer la implementación de los instrumentos archivísticos en todas las dependencias de la SDIS.
Los informes de seguimiento por cada visita se han venido presentando de manera mensual.</t>
  </si>
  <si>
    <t>Para la vigencia 2021 se visitaron todas las dependencias de la entidad, identificando que 40 dependencias cuentan con producción documental.
Conforme a las visitas de seguimiento, se logró identificar que la Oficina Asesora de Comunicaciones no cuenta con producción documental, y que, las Subdirecciones de Nutrición y Abastecimiento están inmersas en la producción documental de la Dirección de Nutrición y Abastecimiento, por tanto, desde el punto de vista técnico archivístico, no se considera que cuenten con producción documental propia.
Se logra establecer que se cumplió con el indicador al 100% dado que, se visitaron 40 dependencias con producción documental de conformidad con el cronograma de visitas previamente establecido.
Para la vigencia 2022 se planea visitar todas las dependencias de la entidad, con el objetivo de identificar cambios en los procesos internos de las dependencias que generen producción documental y de esta manera brindar la asesoría necesaria en cuanto a la implementación de lineamientos archivísticos.</t>
  </si>
  <si>
    <t>GD-002</t>
  </si>
  <si>
    <t>Dependencias con inventario documental.</t>
  </si>
  <si>
    <t>Establecer la volumetría de inventario documental de las dependencias de la SDIS.</t>
  </si>
  <si>
    <t>Levantamiento de inventario documental y organización de los archivos de gestión por parte de las dependencias de la entidad.</t>
  </si>
  <si>
    <t>(Número de dependencias con FUID / Número de dependencias de la SDIS con producción documental)*100</t>
  </si>
  <si>
    <t>*Informe de Visitas de seguimiento.
*FUID de las  Dependencias.
*Informe de estado de organización de los archivos de gestión con registro fotográfico.</t>
  </si>
  <si>
    <t>Numerador: Sumar las dependencias con Formato Único de Inventario Documental-FUID.
Denominador: Tomar el total de dependencias con producción documental de la SDIS.</t>
  </si>
  <si>
    <t>*Informe de Visitas de seguimiento.
*FUID de las Subdirecciones Locales y/o Dependencias.
*Informe de estado de organización de los archivos de gestión con registro fotográfico.</t>
  </si>
  <si>
    <t>No aplica. Indicador de gestión oficializado el 28/04/2021.</t>
  </si>
  <si>
    <t>Se realizaron cuatro (4) visitas de seguimiento a las dependencias y las unidades operativas de la Subdirección para la Familia una (1), para un total de cinco (5) visitas en el periodo, de las cuales se logró identificar la volumetría de la siguiente manera:
1. Despacho cuenta con FUID y 44 cajas X200 (página 4 del informe).
2. Oficina de comunicaciones no fue posible verificar la volumetría en la visita (página 5 del informe).
3. Subdireción Local de Usme-Sumapaz cuenta con FUID y 3263 cajas X200.
4. Subdirección Local de Ciudad Bolívar cuenta con FUID y 1521 cajas x200.
5. Subdirección para la Familia - Comisaría Kennedy cuenta con FUID y 499 cajas X200 (página 6 del informe).</t>
  </si>
  <si>
    <r>
      <t>Se realizaron cuatro (4) visitas de seguimiento a las dependencias, de las cuales se logró identificar la volumetría de la siguiente manera:
1. Oficina de Asuntos Disciplinarios cuenta con una base de datos que luego de ser cerrado el expediente se tramita la información al FUID , la volumetría son 196 cajas X200 (páginas 6 y 12 del informe).
2. Subdirección de Plantas Físicas cuenta con un FUID parcial, la volumetría son 214 cajas X200 (página 7 Y 10 del informe).
3. Oficina Asesora Jurídica cuenta con FUID parcial solo para tutelas (faltan otras series), la volumetría son 470 cajas X200 (páginas 7 y 12 del informe).
4. Subdirección Local de Kennedy cuenta con FUID y la volumentría son 1184 cajas x200 (páginas 2 y 7 del informe).</t>
    </r>
    <r>
      <rPr>
        <sz val="9"/>
        <color rgb="FFFF0000"/>
        <rFont val="Arial"/>
        <family val="2"/>
      </rPr>
      <t xml:space="preserve">
</t>
    </r>
  </si>
  <si>
    <t>15/06/2021. No se generan observaciones o recomendaciones respecto al análisis presentado en el seguimiento al indicador de gestión.
Teniendo en cuenta que el siguiente periodo se realizará reporte cuantitativo, se recomienda avanzar en la consolidación de resultados del cumplimiento del semestre y en la preparación de las evidencias definidas. Se sugiere la siguiente estructura para el análisis a presentar: "valor que asume la meta del indicador en el periodo respectivo + acción realizada (se relaciona directamente con el nombre del indicador) + avance en el cumplimiento de la meta que refleja el indicador + rezago o sobrecumplimiento y sus causas (si aplica) + acción de mejora (si aplica)".</t>
  </si>
  <si>
    <t>Durante el primer semestre del año 2021 se realizaron 13 visitas de seguimiento a las Dependencias de las cuales se logró recopilar la información para 11 dependencias, de las cuales 10 cuentan con FUID, identificando un estimado en volumetria de 14.574 cajas X-200 equivalentes a un aproximado de 3.644 m de archivo, desagregados de la siguiente manera:
•Dirección de Nutrición y Abastecimiento: No fue posible recopilar la información en la visita, se tiene programada nueva visita para el segundo semestre el año.
•Dirección de Análisis y Diseño Estratégico: No fue posible recopilar la información en la visita, se tiene programada nueva visita para el segundo semestre el año.
•SLIS Ciudad Bolívar: 1521 cajas X-200 ≈ 380 m.
•Subdirección para la Familia - Comisaría de Kennedy: 496 cajas X-200 ≈ 124 m.
•SLIS Usme: 3263 cajas X-200 ≈ 816 m.
•SLIS Kennedy: 1184 cajas X-200≈296m.
•SLIS Santafé-Candelaria: 613 cajas X-200≈ 153m.
•Oficina Asesora de Comunicaciones: La Dependencia manifiesta no tener documentos fìsicos.
•SLIS Bosa: 965 cajas X-200≈ 241m.
•Despacho: 25 cajas X-200 ≈6m.
•OAJ: 470 cajas X-200≈118m.
•OAD: 196 cajas X-200≈49m.
•Subdirección de Plantas Físicas: 120 cajas X-200 ≈30m.
•Subdirección de Contratación: 5721 cajas X-200≈1430m
Los informes de seguimiento por cada visita se han venido presentando de manera mensual, es importante tener en cuenta que la volumetría es variable dependiendo del movimiento de cajas en las dependencias, así como, la verificación de las mismas dada la accesibilidad a los depósitos de archivo.
Las Dependencias con producción Documental corresponde a un aproximado de 43, el valor puede variar dependiendo de los resultados obtenidos en las visitas de segumiento programadas para el 2021.</t>
  </si>
  <si>
    <t>13/07/2021. No se encuentra el reporte cuantitativo (ejecutado y programado) que se debe presentar en este periodo dada la periodicidad del indicador (semestral). Adicionalmente es necesario revisar la descripción y sumatoria del semestre (14) pues no coincide con los valores desagregados por mes (11).
13/07/2021. Una vez revisados los ajustes, no se generan observaciones o recomendaciones adicionales respecto al análisis y soportes presentados en el seguimiento al indicador de gestión.</t>
  </si>
  <si>
    <t>Se realizaron seis (6) visitas de seguimiento a las dependencias, de las cuales se logró identificar la volumetría de la siguiente manera:
1. SLIS Rafel Uribe. La cantidad aproximada de cajas X-200 identificadas son 1797 (página 10 del informe15).
2. SLIS Fontibón. La volumetría observada durante la visita fueron 814 cajas X-200 (página 8 del informe16).
3. Subdirección para la Gestión y Desarrollo del Talento Humano. Se logró identificar la volumetría de las historias sociales y bienestar social en un aproximado de 1302 cajas X-200 (Página 8 del informe17).
4. Dirección Poblacional. Establecer la volumetría fue difícil dado que faltan cajas por identificar, sin embargo, el aproximado es fue 180 cajas X-200 (Página 9 del informe18). 
5. SLIS Engativá. El aproximado de cajas X-200 son 1266 (página 9 del informe19). 
6. SLIS Usaquén. La cantidad aproximada de cajas X-200 identificadas son 1809 (página 10 del informe20).</t>
  </si>
  <si>
    <t>La volumetría identificada en las cinco (5) dependencias, en las cuales se realizó visita de seguimiento en el mes de agosto, es la siguiente:
1. Dirección de Nutrición y Abastecimiento: Cuenta con aproximadamente 23 cajas X-200 equivalentes a 5,75 metros lineales (página 8 del informe 21).
2. Subdirección de Nutrición: No tiene producción documental (por tal razón no hay volumetría reportada en la página 8 del informe 21).
3. Subdirección de Abastecimiento: No tiene producción documental (por tal razón no hay volumetría reportada en la página 8 del informe 21).
4. SLIS Suba: Cuenta con un aproximado de 2073 cajas X-200 equivalentes a 518,25 metros lineales de archivo (página 11 del informe 22).
5. Dirección de Gestión Corporativa: Cuenta con un aproximado de 138 cajas X-200 equivalentes a 34,5 metros lineales (página 10 del informe 22).</t>
  </si>
  <si>
    <t>La volumetría identificada en las cuatro (4) visitas de seguimiento realizadas durante el mes de septiembre es la siguiente:
1. Subdirección de Diseño, Evaluación y Sistematización: Cuenta con aproximadamente 27 cajas X-200 equivalentes a 6,75 metros lineales (página 9 del informe).
2. Dirección de Diseño y Análisis Estratégico: Cuenta con aproximadamente 26 cajas X-200 equivalentes a 6,5 metros lineales (página 7 del informe).
3. Subdirección Local de Barrios Unidos - Teusaquillo: Cuenta con aproximadamente 538 cajas X-200 equivalentes a 134,5 metros lineales (página 12 del informe).
4. Subdirección Local de San Cristóbal: Cuenta con aproximadamente 2968 cajas X-200 equivalentes a 742 metros lineales (página 13 del informe)</t>
  </si>
  <si>
    <t>11/10/2021. No se generan observaciones o recomendaciones respecto al análisis presentado en el seguimiento al indicador de gestión.</t>
  </si>
  <si>
    <t>La volumetría identificada en las cinco (5) visitas de seguimiento realizadas durante el mes de octubre es la siguiente:
1. Subdirección para la Infancia: Cuenta con aproximadamente 657 cajas X-200 equivalentes a 164,25 metros lineales (página 11 del informe).
2. Subdirección para la Identificación, Caracterización e Integración: Cuenta con aproximadamente 129 cajas X-200 equivalentes a 32.25  metros lineales (página 8 del informe).
3. Subdirección de Investigación e Información: Cuenta con aproximadamente 38 cajas entre X-300 y X-200 equivalentes a 144 metros lineales (página 6 del informe).
4. Subdirección Local de Tunjuelito: Cuenta con aproximadamente 1.253 cajas X-200 equivalentes a 313,25 metros lineales (página 12 del informe).
5. Subdirección Local de Mártires: Cuenta con aproximadamente 414 cajas X-200 equivalentes a 103,5 metros lineales (página 10 del informe).</t>
  </si>
  <si>
    <t>La volumetría identificada en las cuatro (4) visitas de seguimiento realizadas durante el mes de noviembre es la siguiente:
1. Subdirección para la Adultez: Cuenta con aproximadamente 1239 cajas X-200 equivalentes a 309,5 metros lineales (página 11 del informe).
2. Subdirección para la asuntos LGTBI: Cuenta con aproximadamente 1356 cajas X-200 equivalentes a 339  metros lineales (página 11 del informe).
3. Subdirección para la Juventud: Cuenta con aproximadamente 119 cajas X-200 equivalentes a 29,75 metros lineales (página 7 del informe).
4. Subdirección Local de Chapinero: Cuenta con aproximadamente 682 cajas X-200 equivalentes a 170,5 metros lineales (página 11 del informe).</t>
  </si>
  <si>
    <t>Durante el año 2021 se realizaron 43 visitas de seguimiento a las Dependencias de las cuales se logró consolidar de la volumetría de los archivos de gestión en 51.418 cajas X-200 ≈ 12.855 metros lineales de archivo (página 11 del informe final)
De conformidad con los informes de las visitas de seguimiento, las Dependencias con producción Documental corresponde a 40 dependencias para el año 2021, dado que, la Oficina Asesora de Comunicaciones no genera producción documental, y que, la Subdirección de Nutrición y Subdirección de Abastecimiento están inmersas en la producción documental de la Dirección de Nutrición y abastecimiento. 
Se considera importante dar continuidad a la medición del indicador de volumetría, ya que, permite actualizar el incremento de la producción documental de cada una de las dependencias de la entidad.
Para el mes de diciembre se logró recopilar la volumetría de las siguientes dependencias.
1. OCI con 6 cajas X-200 ≈ 1,5 metros lineales de archivo. (página 11 del informe 37)
2. SAF con 228 cajas X-200 ≈ 57 metros lineales de archivo. (página 12 del informe 38)
3. Sub Familia con 17045 cajas X-200 ≈ 4261,5 metros lineales de archivo. (página 7 del informe 39)
4. SLIS Puente Aranda - Antonio Nariño con 1141 cajas X-200 ≈ 285,25 metros lineales de archivo. (página 13 del informe 40)
5. Subsecretaría con 778 cajas X-200 ≈ 194,5 metros lineales de archivo. (página 7 del informe 41)
6. Subdirección de Gestión Integral Local con 13 cajas X-200 ≈ 3 metros lineales de archivo. (página 6 del informe)
7.Territorial con 2 cajas X-200 ≈ 0,5 metros lineales de archivo. (página 6 del informe)
8. Sub para la vejez con 94 cajas X-200 ≈ 23,5 metros lineales de archivo. (página 9 del informe 44)
Los informes de seguimiento por cada visita se han venido presentando de manera mensual.</t>
  </si>
  <si>
    <t>Durante la vigencia 2021 se realizaron visitas de seguimiento a todas las Dependencias de la Entidad con el objetivo de verificar la implementación del Formato Único de Inventario Documental - FUID- en los archivos de gestión. Se logró identificar que las 40 dependencias con producción documental conocen e implementan el FUID, sin embargo, se logró identificar que las dependencias no cuentan con un inventario documental completo, por esta razón es importante reformular el indicador, en el sentido que permita visualizar el nivel de avance del levantamiento de inventario documental en los archivos de gestión, dado que algunas dependencias tienen mas adelantado el proceso que otras. Esta situación explica la sobre ejecución del indicador, el cual cierra el año en un cumplimiento del 333%, debido a que se superaron las expectativas respecto al conocimiento e implementación que tienen todas las dependencias del FUID.
En conclusión para el análisis de este indicador se identifica que las dependencias con producción documental sí cuentan con FUID, aunque este no refleje la totalidad del inventario documental.</t>
  </si>
  <si>
    <t>Gestión financiera</t>
  </si>
  <si>
    <t>GF-001</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</si>
  <si>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</si>
  <si>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</si>
  <si>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</si>
  <si>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</si>
  <si>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</si>
  <si>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</si>
  <si>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Ejecución del PAC Sistema BogData - Secretaría Distrital de Hacienda
o
Informe CBN-1001-PROGRAMA ANUAL DE CAJA</t>
  </si>
  <si>
    <t>Para el mes de enero se tiene una ejecución de PAC del 38%, quedando un porcentaje de recursos programados sin ejecutar por $11,565,784,889, equivalente al 62%,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</si>
  <si>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16/03/2021:
Sin observaciones.
Evidencias sin observaciones.</t>
  </si>
  <si>
    <t>Para el mes de febrero se tiene una ejecución de PAC del 61%, quedando un porcentaje de recursos programados sin ejecutar por $10.660.792.363, equivalente al 39%,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</si>
  <si>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71%, quedando un porcentaje de recursos programados sin ejecutar por $11.937.514.438, equivalente al 29%,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</si>
  <si>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16/04/2021: Sin observaciones</t>
  </si>
  <si>
    <t>Para el mes de abril se tiene una ejecución de PAC del 74%, quedando un porcentaje de recursos programados sin ejecutar por $14.392.524.016, equivalente al 26%,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</si>
  <si>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mayo se tiene una ejecución de PAC del 99,8%, quedando un porcentaje mínimo de recursos programados sin ejecutar por $159.921.825, equivalente al 0,2%,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pertinentes.</t>
  </si>
  <si>
    <t>11/06/2021:
No se generan observaciones o recomendaciones respecto al análisis  y evidencias presentados en el seguimiento al indicador de gestión.</t>
  </si>
  <si>
    <t>Para el mes de junio se tiene una ejecución de PAC del 85%, quedando un porcentaje  de recursos programados sin ejecutar por $13.320.426.797, equivalente al 15%,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</si>
  <si>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12/07/2021:
No se generan observaciones o recomendaciones respecto al análisis y evidencias presentados en el seguimiento al indicador de gestión.</t>
  </si>
  <si>
    <t>Para el mes de julio se tiene una ejecución de PAC del 95%, quedando un porcentaje  de recursos programados sin ejecutar por $4.020.125.307, equivalente al 5%,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</si>
  <si>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12/08/2021:
No se generan observaciones o recomendaciones respecto al análisis y evidencias presentados en el seguimiento al indicador de gestión.</t>
  </si>
  <si>
    <t>Para el mes de agosto se tiene una ejecución de PAC del 95%, quedando un porcentaje  de recursos programados sin ejecutar por $5.834.217.889, equivalente al 5%,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</si>
  <si>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13/09/2021:
No se generan observaciones o recomendaciones respecto al análisis y evidencias presentados en el seguimiento al indicador de gestión.</t>
  </si>
  <si>
    <t>Para el mes de septiembre se tiene una ejecución de PAC del 94%, quedando un porcentaje  de recursos programados sin ejecutar por $5.306.757.246,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</si>
  <si>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11/10/2021: No se presentan observaciones al reporte y evidencias enviados. </t>
  </si>
  <si>
    <t>Para el mes de octubre se tiene una ejecución de PAC del 96%, quedando un porcentaje  de recursos programados sin ejecutar por $4.234.348.151, equivalente al 4%,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</si>
  <si>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16/11/2021: No se presentan observaciones al reporte y evidencias enviados. </t>
  </si>
  <si>
    <t>Para el mes de noviembre se tiene una ejecución de PAC del 95%, quedando un porcentaje  de recursos programados sin ejecutar por $6.190.114.565 equivalente al 5%,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</si>
  <si>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14/12/2021: No se presentan observaciones al reporte y evidencias enviados. Recordar además que con el próximo reporte se debe realizar el análisis anual e indicar que decisión se tomó respecto al indicador.</t>
  </si>
  <si>
    <t>Para el mes de diciembre  se tiene una ejecución de PAC del  89%, quedando un porcentaje  de recursos programados sin ejecutar por $27.998.959.642 equivalente al 11%,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</si>
  <si>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14/01/2022: No se presentan observaciones al reporte y evidencias presentados.</t>
  </si>
  <si>
    <t>La ejecución del PAC para la vigencia 2021 fue del 89%. La justificación al no cumplimiento de la meta está fundamentada en la no ejecución de los recursos por para de cada uno de los proyectos tanto de funcionamiento como de inversión, quienes son los responsables tanto de la programación como de la ejecución de los mismos.
La medición de este indicador permitió evaluar la eficacia en la programación de los recursos mes a mes, aportando de esta manera al  logro del objetivo del proceso gestión financiera.  Este indicador se mantendrá para la vigencia 2022 teniendo en cuenta la importancia del control y seguimiento  para la programación de recursos por parte de Tesorería Distrital.</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</si>
  <si>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</si>
  <si>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</si>
  <si>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</si>
  <si>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</si>
  <si>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</si>
  <si>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</si>
  <si>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</si>
  <si>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</si>
  <si>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enero se programó la elaboración de 16 conciliaciones de las cuales se logró efectuar 11, las restantes no fue posible entregarlas debido a que:  
- No se cuenta con acceso al sistema SICO lo cual impide generar dicha conciliación por cambio de aplicativo BogData . 
- Las demás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</si>
  <si>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16/03/2021:
En las evidencias se totalizan 12 conciliaciones elaboradas de un total de 16 listadas. Revisar porque en el ejecutado indican que solo fueron 11.
Pregunta: las que dice N/A se incluyen como programadas? Qué quiere decir N/A?
RTA: Validando la información reportada frente a las evidencias, efectivamente para el mes de enero se realizaron 11 conciliaciones de 16 programadas, se debe tener cuenta que las conciliaciones se realizan mes vencido y que en enero se reportó lo de diciembre de 2020.
Las que dicen N/A no se deben tener como programadas ya que esto indica que para dicho mes esa conciliación no se debe realizar.
18/03/2021:
Sin observaciones adicionales.</t>
  </si>
  <si>
    <t xml:space="preserve">Para el mes de febrero se programó la elaboración de 14 conciliaciones de las cuales se logró efectuar 12, las restantes no fue posible entregarlas debido a que:  
- No se cuenta con acceso al sistema SICO lo cual impide generar dicha conciliación por cambio de aplicativo BogData . 
- La otra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</si>
  <si>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16/03/2021:
No hay evidencias del reporte de febrero.
RTA: se debe tener cuenta que las conciliaciones se realizan mes vencido y que en febrero se reportó lo de enero de 2021.
Las que dicen N/A no se deben tener como programadas ya que esto indica que para dicho mes esa conciliación no se debe realizar.
18/03/2021:
Sin observaciones adicionales.</t>
  </si>
  <si>
    <t xml:space="preserve">Para el mes de marzo se programó la elaboración de 15 conciliaciones de las cuales se logró efectuar 13, las restantes no fue posible entregarlas debido a que:  
- No se cuenta con acceso al sistema SICO lo cual impide generar dicha conciliación por cambio de aplicativo BogData . 
- La otra fue posible realizarla teniendo en cuenta que el área generadora de información contable Talento Humano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</si>
  <si>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mes de abril se programó la elaboración de 16 conciliaciones de las cuales se logró efectuar 15, la restante no fue posible entregarlas debido a que:  
- No se cuenta con acceso al sistema SICO lo cual impide generar dicha conciliación por cambio de aplicativo BogData . 
Es por ello que desde la Asesoría de recursos Financieros se envía mensualmente de manera personalizada (subdirector área responsable) correo recordatorio de la información que deben reportar y sus respectivos plazos. </t>
  </si>
  <si>
    <t xml:space="preserve">Para el mes de mayo se programó la elaboración de 15 conciliaciones de las cuales se lograron efectuar todas, cumpliendo con el 100% de las mismas. 
NOTA: La conciliación de Cartera SICO queda como N/A ya que dicho sistema dejo de funcionar, por tanto no se va a hacer más esta conciliación a partir de este mes.
</t>
  </si>
  <si>
    <t xml:space="preserve">Para el mes de junio se programó la elaboración de 14 conciliaciones de las cuales se efectuaron 14, cumpliendo con el 100% de las mismas. 
NOTA: La conciliación de Cartera SICO queda como N/A ya que dicho sistema dejo de funcionar, por tanto no se hace más esta conciliación a partir del mes de abril.
</t>
  </si>
  <si>
    <t xml:space="preserve">Para el mes de julio se programó la elaboración de 15 conciliaciones de las cuales se efectuaron 12, cumpliendo con el 80% de las mismas. 
- Las conciliaciones faltantes no fue posible realizarlas teniendo en cuenta que el área generadora de información contable no realizó el correspondiente reporte.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</si>
  <si>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12/08/2021:
Complementar el análisis indicando el motivo por el cual no se logró el 100% de las conciliaciones y si se tomaron acciones correctivas.
12/08/2021:
No se generan observaciones o recomendaciones respecto al análisis y evidencias presentados en el seguimiento al indicador de gestión.</t>
  </si>
  <si>
    <t xml:space="preserve">Para el mes de agosto se programó la elaboración de 14 conciliaciones de las cuales se efectuaron 14, cumpliendo con el 100% de las mismas.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</si>
  <si>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 xml:space="preserve">Para el mes de septiembre se programó la elaboración de 14 conciliaciones de las cuales se efectuaron 14, cumpliendo con el 100% de las mismas.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</si>
  <si>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 xml:space="preserve">Para el mes de octubre se programó la elaboración de 16 conciliaciones de las cuales se efectuaron 16, cumpliendo con el 100% de las mismas.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</si>
  <si>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 xml:space="preserve">Para el mes de noviembre se programó la elaboración de 15 conciliaciones de las cuales se efectuaron 15, cumpliendo con el 100% de las mismas.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</si>
  <si>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 xml:space="preserve">Para el mes de diciembre se programó la elaboración de 14 conciliaciones de las cuales se efectuaron 14, cumpliendo con el 100% de las mismas. 
NOTA: La conciliación de Cartera SICO queda como N/A ya que dicho sistema dejo de funcionar, por tanto no se hace más esta conciliación a partir del mes de abril.
Es por ello que desde la Asesoría de recursos Financieros se envía mensualmente de manera personalizada (subdirector área responsable) correo recordatorio de la información que deben reportar y sus respectivos plazos. </t>
  </si>
  <si>
    <t>Para la vigencia 2021  la ejecución de conciliaciones en las cuales se tiene en cuenta la información reportada por los proyectos objeto de este seguimiento se evidencia en 93% del 100% programado, es por ello que desde la Asesoría de recursos Financieros se envía mensualmente de manera personalizada (subdirector área responsable) correo electrónico recordatorio de la información que deben reportar y sus respectivos plazos. 
De acuerdo al comportamiento del indicador se mantendrá dado que aporta al resultado del objetivo del proceso Gestión financiera.</t>
  </si>
  <si>
    <t>Gestión jurídica</t>
  </si>
  <si>
    <t>GJ-002</t>
  </si>
  <si>
    <t>Circular No 010 del 28/3/2019</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</si>
  <si>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</si>
  <si>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</si>
  <si>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</si>
  <si>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</si>
  <si>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</si>
  <si>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</si>
  <si>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</si>
  <si>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t xml:space="preserve">2 Archivos en Excel
- Evidencias Conciliaciones de la OAJ 2021
-  Archivo Formulación y medición de indicadores 
</t>
  </si>
  <si>
    <r>
      <t>Durante el mes de ene</t>
    </r>
    <r>
      <rPr>
        <sz val="9"/>
        <rFont val="Arial"/>
        <family val="2"/>
      </rPr>
      <t>ro se asistió a tres (3)</t>
    </r>
    <r>
      <rPr>
        <sz val="9"/>
        <color theme="1"/>
        <rFont val="Arial"/>
        <family val="2"/>
      </rPr>
      <t xml:space="preserve"> audiencias de conciliación extrajudicial. 
Se evacuaron 2 sesiones ordinarias del comité de conciliación.</t>
    </r>
  </si>
  <si>
    <t>11/03/2021. Se solicita verificar la cantidad de audiencias y ajustar en la descripción (2 o 3).</t>
  </si>
  <si>
    <t>Durante el mes de febrero se asistió a tres (3) audiencias de conciliación extrajudicial. 
Se evacuaron 2 sesiones ordinarias del comité de conciliación.</t>
  </si>
  <si>
    <t>Durante el mes de MARZO se asistió a dos (2) audiencias de conciliación extrajudicial. 
Se evacuaron 2 sesiones ordinarias del comité de conciliación.</t>
  </si>
  <si>
    <t>13/04/2021. Se valida el ajuste realizado en el reporte del mes de enero y no se generan observaciones o recomendaciones respecto al análisis presentado en el seguimiento al indicador de gestión para el mes de marzo.</t>
  </si>
  <si>
    <t>Durante el mes de abril no se asistió a ninguna audiencia de conciliación extrajudicial. 
Se evacuaron dos (2) sesiones ordinarias del comité de conciliación y una (1) sesión extraordinaria del mismo.</t>
  </si>
  <si>
    <t>13/05/2021. No se generan observaciones o recomendaciones para el periodo.</t>
  </si>
  <si>
    <t>Durante el mes de mayo se asistió a cinco (5) audiencias de conciliación extrajudicial. 
Se evacuaron dos (2) sesiones ordinarias del comité de conciliación.</t>
  </si>
  <si>
    <t>23/06/2021. No se generan observaciones o recomendaciones para el periodo.</t>
  </si>
  <si>
    <t>Durante el mes de junio se asistió a una (1) audiencia de conciliación extrajudicial. 
Se evacuaron tres (3) sesiones del comité de conciliación, dos (2) ordinarias y una (1) extraordinaria.</t>
  </si>
  <si>
    <t>16/07/2021.
No se generan observaciones o recomendaciones para el periodo.</t>
  </si>
  <si>
    <t>Durante el mes de julio se asistió a dos (2) audiencias de conciliación extrajudicial. 
Se evacuaron dos (2) sesiones del comité de conciliación ordinarias.</t>
  </si>
  <si>
    <t>19/08/2021.
No se generan observaciones o recomendaciones para el periodo.</t>
  </si>
  <si>
    <t>Durante el mes de agosto se asistió a cuatro (4) audiencias de conciliación extrajudicial. 
Se evacuaron dos (2) sesiones del comité de conciliación ordinarias.</t>
  </si>
  <si>
    <t>14/09/2021.
No se generan observaciones o recomendaciones para el periodo.</t>
  </si>
  <si>
    <t>Durante el mes de septiembre se asistió a tres (3) audiencias de conciliación extrajudicial. 
Se evacuaron dos (2) sesiones del comité de conciliación ordinarias.</t>
  </si>
  <si>
    <t>12/10/2021
No se generan observaciones o recomendaciones para el periodo.</t>
  </si>
  <si>
    <t>Durante el mes de octubre  se asistió a dos (2) audiencias de conciliación extrajudicial. 
Se evacuaron dos (2) sesiones del comité de conciliación ordinarias y una (1) extraordinaria.</t>
  </si>
  <si>
    <t>17/11/2021.
No se generan observaciones o recomendaciones para el periodo.</t>
  </si>
  <si>
    <t>Durante el mes de noviembre se asistió a una (1) audiencia de conciliación extrajudicial. 
Se evacuaron dos (2) sesiones del comité de conciliación ordinarias y una (1) extraordinaria.</t>
  </si>
  <si>
    <t>15/12/2021.
No se generan observaciones o recomendaciones para el periodo.</t>
  </si>
  <si>
    <t>Durante el mes de Diciembre se asistió a dos (2) audiencias de conciliación extrajudicial. 
Se evacuaron dos (2) sesiones del comité de conciliación ordinarias.</t>
  </si>
  <si>
    <t>13/01/2021.
No se generan observaciones o recomendaciones para el periodo.</t>
  </si>
  <si>
    <t>Durante el período 2021 se realizó la correcta representación de la Entidad ante la Procuraduría General de la Nación, toda vez que se asistió a la totalidad de audiencias a las que la Secretaría Distrital de Integración Social fue convocada, allegando en término la correspondiente certificación de la decisión adoptada por el Comité de Conciliación de la Entidad.
En consecuencia, se tiene un porcentaje final del 100% durante el año 2021, donde se asistió a las audiencias notificadas a la Entidad.</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</si>
  <si>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</si>
  <si>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</si>
  <si>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</si>
  <si>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</si>
  <si>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</si>
  <si>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</si>
  <si>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</si>
  <si>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 xml:space="preserve">2 Archivos en Excel
- Evidencias Procesos judiciales 2021
-  Archivo Formulación y medición de indicadores 
</t>
  </si>
  <si>
    <t>En el mes de enero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se debe tener en cuenta que se abrieron juzgados el 13 de enero de 2021.</t>
  </si>
  <si>
    <t xml:space="preserve">En el mes de febrero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</si>
  <si>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 xml:space="preserve">En el mes de marzo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</si>
  <si>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 xml:space="preserve">En el mes de abril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</si>
  <si>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 xml:space="preserve">En el mes de mayo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y reliquidación de horas extras y recargos. Igualmente se fijaron fechas para audiencias para meses posteriores. </t>
  </si>
  <si>
    <t>En el mes de junio de 2021, se contestaron demandas y se asistió a audiencias, se presentaron alegatos,  la mayor parte programadas y notificadas en meses anteriores. Se notificaron demandas las cuales tiene un plazo de contestación de 55 días hábiles,  se evidencia un incremento importante en la notificación de demandas por contrato realidad. Igualmente se fijaron fechas para audiencias para meses posteriores. Además se presentaron recursos de apelación.</t>
  </si>
  <si>
    <t>En el mes de julio de 2021, se contestaron demandas y se asistió a audiencias, se presentaron alegatos,  la mayor parte programadas y notificadas en meses anteriores. Se notificaron demandas las cuales tiene un plazo de contestación de 30 días hábiles,  se evidencia un incremento importante en la notificación de demandas por contrato realidad. Igualmente se fijaron fechas para audiencias para meses posteriores. Además se presentaron recursos de apelación, alegatos y demás documentos en cada etapa procesal</t>
  </si>
  <si>
    <t>En el mes de agosto de 2021, se contestaron demandas y se asistió a audiencias, se presentaron alegatos,  la mayor parte programadas y notificadas en meses anteriores. Se notificaron demandas las cuales tiene un plazo de contestación de 30 días hábiles,  se evidencia un incremento importante en la notificación de demandas por contrato realidad. Igualmente se fijaron fechas para audiencias para meses posteriores. Además se presentaron recursos de apelación, alegatos y demás documentos en cada etapa procesal. Se evidencia un incrementó importante en el numero de demandas notificadas en contra de la SDIS.</t>
  </si>
  <si>
    <t>En el mes de septiembre de 2021, se contestaron demandas y se asistió a audiencias, se presentaron alegatos,  la mayor parte programadas y notificadas en meses anteriores. Se notificaron demandas las cuales tiene un plazo de contestación de 30 días hábiles,  se evidencia un incremento importante en la notificación de demandas por contrato realidad. Igualmente se fijaron fechas para audiencias para meses posteriores. Además se presentaron recursos de apelación, alegatos y demás documentos en cada etapa procesal. Se evidencia un incrementó importante en el numero de demandas notificadas en contra de la SDIS.</t>
  </si>
  <si>
    <t xml:space="preserve">En el mes de octubre de 2021, se contestaron de demandas, se asistió a  audiencias iniciales, de pruebas, alegaciones y juzgamiento, se presentaron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las cuales tienen un plazo de contestación de 30 días hábiles.
Se evidencia un incremento importante en la notificación de demandas por contrato realidad.  </t>
  </si>
  <si>
    <t>En el mes de noviembre de 2021, se presentó contestación de demandas, se asistió a  audiencias iniciales, de pruebas, alegaciones y juzgamiento, y se presentaron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las cuales tiene un plazo de contestación de 30 días hábiles.
Se evidencia un incremento importante en la notificación de demandas por contrato realidad.</t>
  </si>
  <si>
    <t xml:space="preserve">En el mes de diciembre de 2021,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las cuales tiene un plazo de contestación de 30 días hábiles.
Se evidencia un incremento importante en la notificación de demandas por contrato realidad.  </t>
  </si>
  <si>
    <t>Para el año 2021, se evidencia un incremento significativo de las demandas de nulidad y restablecimiento del derecho, que tienen como controversia el contrato realidad, siendo las ex contratistas que ejecutaban obligaciones de maestras el mayor número de demandantes.  El porcentaje de cumplimiento correspondió a un 99%. Es importante tener en cuenta que los términos judiciales en lo contencioso administrativo son más extensos que la jurisdicción ordinaria, por lo que no todas las actuaciones se resuelven en el mismo mes de notificación. Como novedad respecto de los años anteriores, se tiene la notificación de los autos interlocutorios que resuelven las solicitudes de extensión de jurisprudencia de la Sentencia de Unificación de la Sección Segunda del Consejo de Estado No. 00260 de 2016 y, ante la decisión de extensión una de ellas, se procedió con la interposición de tutela contra la providencia judicial  proferida por la Sección Segunda del Consejo  de  Estado  el 22  de  abril  de  2021  dentro del  proceso  con  radicado 11001-0325-000-2020-00483-00  (1196-2020),  por  la  vulneración  de  los  derechos  fundamentales  al debido  proceso,  a  la  igualdad  y  a  la  seguridad  jurídica  de  la  Secretaría  Distrital  de Integración  Social - SDIS. En ese sentido, las actuaciones judiciales se atendieron durante el año asistiendo a audiencias, contestando las demandas, presentando los recursos, presentando alegatos y en general, surtiendo todas y cada una de las actuaciones procesales correspondientes en defensa de los intereses de la SDIS.</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</si>
  <si>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</si>
  <si>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</si>
  <si>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</si>
  <si>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</si>
  <si>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</si>
  <si>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</si>
  <si>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</si>
  <si>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t xml:space="preserve">2 Archivos en Excel
- Evidencias Deber de denuncia  2021
-  Archivo Formulación y medición de indicadores 
</t>
  </si>
  <si>
    <t>En el mes de enero de 2021, las diferentes dependencias de la SDIS en el marco del procedimiento de deber de denuncia, reportaron quince (15) informes, de los cuales se tramitaron diez (10). Los cinco (5) restantes, por haberse allegado en los últimos días del mes, se tramitarán dentro del término en el mes de febrero de 2021.
Adicionalmente, durante el mes de enero de 2021 se tramitaron los diez (10) oficios pendientes del mes de noviembre de 2020 y dieciséis (16) oficios pendientes del mes de diciembre de 2020.
Finalmente, un total de ocho (8) informes del mes de diciembre aún se encuentran pendientes.</t>
  </si>
  <si>
    <t>En el mes de febrero de 2021, las diferentes dependencias de la SDIS en el marco del Procedimiento de Deber de Denuncia, reportaron catorce (14) informes, de los cuales se tramitaron siete (7). Los siete (7) restantes, por haberse allegado en los últimos días del mes, se tramitarán dentro del término en el mes de marzo de 2021.
Adicionalmente, durante el mes de febrero de 2021 se tramitaron los ocho (8) oficios pendientes del mes de diciembre de 2020 y cuatro (4) oficios pendientes del mes de enero de 2021.
Finalmente, un total de un (1) informe del mes de enero aún se encuentra pendiente</t>
  </si>
  <si>
    <t>En el mes de marzo de 2021, las diferentes dependencias de la SDIS en el marco del Procedimiento de Deber de Denuncia, reportaron veintitrés (23) informes, de los cuales se tramitaron cinco (5). Los dieciocho (18) restantes por haberse allegado en los últimos días del mes, se tramitarán dentro del término en el mes de abril de 2021.
Adicionalmente, durante el mes de marzo de 2021 se tramitaron seis (6) oficios pendientes del mes de febrero y el único (1) oficio que se encontraba pendiente del mes de enero de 2021.
Finalmente, un (1) informe del mes de febrero aún se encuentra pendiente, toda vez que estamos a la espera que la Subdirección Local nos envíe los anexos respectivos para poder realizar el seguimiento.</t>
  </si>
  <si>
    <t>En el mes de abril de 2021, las diferentes dependencias de la SDIS en el marco del Procedimiento de Deber de Denuncia, reportaron veintisiete (27) informes, de los cuales se tramitaron tres (3). Los veinticuatro (24) restantes por haberse allegado en los últimos días del mes, se tramitarán dentro del término en el mes de mayo de 2021.</t>
  </si>
  <si>
    <t>En el mes de mayo de 2021, las diferentes dependencias de la SDIS en el marco del Procedimiento de Deber de Denuncia, reportaron treinta y un  (31) informes, de los cuales se tramitaron dos (2). Los veintinueve (29) restantes por haberse allegado en los últimos días del mes, se encuentran en revisión y en trámite de firmas por AZ, por lo que se tramitarán dentro del término en el mes de junio de 2021.  </t>
  </si>
  <si>
    <t>En el mes de junio de 2021, las diferentes dependencias de la SDIS en el marco del Procedimiento de Deber de Denuncia, reportaron veintiséis (26) informes, de los cuales se tramitaron diez (10). Los dieciséis (16) restantes por haberse allegado en los últimos días del mes, se encuentran en revisión o en trámite de firmas por AZ, por lo que se tramitarán dentro del término en el mes de julio de 2021.</t>
  </si>
  <si>
    <t>En el mes de julio de 2021, las diferentes dependencias de la SDIS en el marco del Procedimiento de Deber de Denuncia, reportaron cuarenta y cuatro (44) informes, de los cuales se tramitaron diez (10). Los treinta y cuatro (34) restantes por haberse allegado en los últimos días del mes, se encuentran en revisión o en trámite de firmas por AZ, por lo que se tramitarán dentro del término en el mes de agosto de 2021.</t>
  </si>
  <si>
    <t>En el mes de agosto, las diferentes dependencias de la SDIS en el marco del Procedimiento de Deber de Denuncia, reportaron cincuenta y cinco (55) informes, de los cuales se tramitaron dos (2). Los cincuenta y tres (53) restantes por haberse allegado en los últimos días del mes, se encuentran en revisión o en trámite de firmas por AZ, por lo que se tramitarán dentro del término en el mes de septiembre de 2021.
Adicionalmente durante el mes de agosto se tramitaron veintisiete (27) oficios pendientes del mes de julio y los dos (2) oficios que se encontraban pendientes del mes de junio.
Finalmente, siete (7) informes del mes de julio se encuentran pendientes y serán tramitados en la primera semana de septiembre de 2021.</t>
  </si>
  <si>
    <t>En el mes de septiembre las diferentes dependencias de la SDIS en el marco del Procedimiento de Deber de Denuncia, reportaron sesenta y cinco (65) informes, de los cuales se tramitó uno (1). Los sesenta y cuatro (64) restantes por haberse allegado en los últimos días del mes, se encuentran en revisión o en trámite de firmas por AZ, por lo que se tramitarán dentro del término en el mes de octubre de 2021. 
Adicionalmente, durante el mes de septiembre se tramitaron cuarenta y tres (43) oficios pendientes del mes de agosto y cinco (5) oficios que se encontraban pendientes del mes de julio.
Finalmente, diez (10) informes del mes de agosto y dos (2) del mes de julio se encuentran endientes y serán tramitados en la primera semana de octubre de 2021.</t>
  </si>
  <si>
    <t>En el mes de octubre las diferentes dependencias de la SDIS en el marco del Procedimiento de Deber de Denuncia, reportaron sesenta y ocho (68) informes, de los cuales se tramitó uno (1). Los sesenta y siete (67) restantes por haberse allegado en los últimos días del mes y el incremento en los casos reportados, se encuentran en revisión o en trámite de firmas por AZ, por lo que se tramitarán dentro del término en el mes de noviembre de 2021.
Adicionalmente, durante el mes de octubre se tramitaron treinta y seis (36) oficios pendientes del mes de septiembre, los diez (10) oficios pendientes del mes de agosto  y los dos (2) oficios que se encontraban pendientes del mes de julio.
Finalmente, veintiocho (28) informes del mes de septiembre se encuentran pendientes y serán tramitados en la primera semana de noviembre de 2021.</t>
  </si>
  <si>
    <t>En el mes de noviembre las diferentes dependencias de la SDIS en el marco del Procedimiento de Deber de Denuncia, reportaron cincuenta y tres (53) informes, de los cuales no se tramitó ninguno, debido al alto flujo que se encontraba pendiente de los meses anteriores. Estos oficios serán tramitados en el mes de diciembre de 2021 dentro del término, debido al del incremento en los casos reportados y a que la gran mayoría de ellos se encuentran en trámite de revisión o firmas por AZ que se ha visto afectado por la terminación de los contratos de algunos de los profesionales del equipo.
Durante el mes de noviembre se tramitaron quince (15) oficios pendientes del mes de octubre y ocho (8) oficios pendientes del mes de septiembre.
Finalmente, cincuenta y dos (52) informes del mes de octubre y veinte (20) oficios de septiembre se encuentran pendientes y serán tramitados para firma, una vez los profesionales reinicien sus obligaciones contractuales.</t>
  </si>
  <si>
    <t>En el mes de diciembre las diferentes dependencias de la SDIS en el marco del Procedimiento de Deber de Denuncia, reportaron setenta y un (71) informes, de los cuales no se tramitó ninguno, debido al alto flujo que se encontraba pendiente de los meses anteriores. Estos oficios serán tramitados en el mes de enero de 2022, en término, como consecuencia el incremento en los casos reportados y que la gran mayoría de ellos se encuentran en trámite de revisión o firmas por AZ que se ha visto afectado por la terminación de los contratos de algunos de los profesionales del equipo. 
Durante el mes de diciembre 2021 se tramitaron ocho (8) oficios pendientes del mes de octubre y dos (2) oficios pendientes del mes de septiembre. 
Finalmente, dieciocho (18) informes del mes de septiembre, cuarenta y tres (43) del mes de octubre y cincuenta y tres (53) del mes de noviembre se encuentran pendientes y serán tramitados para firma, una vez los profesionales retomen sus obligaciones contractuales</t>
  </si>
  <si>
    <t xml:space="preserve">Durante el año 2021 se recibieron más de cuatrocientos (400) trámites en el marco del Procedimiento de Deber de Denuncia, de los cuales se gestionaron  en porcentaje de cumplimiento para la vigencia objeto el cincuenta y nueve (59%). 
En este punto es preciso aclarar que dicha situación obedece a: i) el incremento en la recepción de trámites recibidos, en efecto, para el año 2021 el volumen de denuncias incrementó en un cincuenta y cuatro por ciento (54%) respecto a los ingresos registrados para la vigencia 2020; ii) la terminación de contrato de los contratistas del equipo de Deber de Denuncia que obstaculiza la gestión de estos trámites; y iii) algunos de los miembros del han sido asignados para gestionar otras funciones de la OAJ y han debido atender igualmente otras contingencias al interior de la Oficina, principalmente en temas asociados a la gestión contractual de la dependencia. 
Sin perjuicio de lo anterior, el reto para 2022 será el de incrementar el porcentaje de gestión de los trámites recibidos, así como divulgar el contenido de la Circular 007 del 16 de febrero de 2021, lo cual demuestra nuestra entera disposición de trabajar por una Bogotá comprometida en promover y proteger los derechos de los habitantes de la ciudad. </t>
  </si>
  <si>
    <t>GJ-005</t>
  </si>
  <si>
    <t xml:space="preserve">Circular 034 del 13/09/2019 </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</si>
  <si>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</si>
  <si>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</si>
  <si>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</si>
  <si>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</si>
  <si>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</si>
  <si>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</si>
  <si>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t xml:space="preserve">2 Archivos en Excel
- Evidencias Base de datos Tramite acción de tutela  2021
-  Archivo Formulación y medición de indicadores 
</t>
  </si>
  <si>
    <t>En el mes de enero de 2021, fueron contestadas CUARENTA Y SIETE  (47) Acciones de Tutela, de estas, SIETE (7) fueron contestadas por fuera de término establecido por el Despacho Judicial.
En consecuencia, el 85% de las acciones de tutela fueron enviadas a los despachos judiciales en tiempo y el 15% extemporáneamente por problemas del A&amp;Z Digital.</t>
  </si>
  <si>
    <t>11/03/2021. La fuente de los datos no permite validar los registros de numerador y denominador de acuerdo con lo establecido en el "Método de cálculo del indicador", por lo cual es necesario revisar y ajustar según corresponda.</t>
  </si>
  <si>
    <t>En el mes de febrero de 2021, fueron contestadas NOVENTA Y NUEVE (99) Acciones de Tutela, de estas, CUARENTA Y OCHO (48) fueron contestadas por fuera de término establecido por el Despacho Judicial.
En consecuencia, el 52% de las acciones de tutela fueron enviadas a los despachos judiciales en tiempo y 48% extemporáneamente por diferentes situaciones entre ellas, cambio del proceso de firma de documentos en el AZ Digital y por la terminación de contratos de los 9 abogados de la Oficina Asesora Jurídica que apoyan el procedimiento de tutelas.</t>
  </si>
  <si>
    <t>11/03/2021. La fuente de los datos no permite validar los registros de numerador y denominador de acuerdo con lo establecido en el "Método de cálculo del indicador", por lo cual es necesario revisar y ajustar según corresponda. Adicionalmente se solicita verificar el mes para el cual corresponde el reporte y ajustar en la descripción.</t>
  </si>
  <si>
    <r>
      <t>En el mes de marzo de 2021, fueron contestadas SETENTA Y UN (71) Acciones de Tutela, de estas, VEINTINUEVE (29) fueron contestadas por fuera de término establecido por el Despacho Judicial</t>
    </r>
    <r>
      <rPr>
        <sz val="9"/>
        <color indexed="8"/>
        <rFont val="Arial"/>
        <family val="2"/>
      </rPr>
      <t xml:space="preserve">.
En consecuencia, el 59% de las acciones de tutela fueron enviadas a los despachos judiciales en tiempo y 41% extemporáneamente por problemas del A&amp;Z Digital,
</t>
    </r>
  </si>
  <si>
    <t>13/04/2021. Según la evidencia reportada para enero el dato cuantitativo es de 40 tutelas contestadas en términos y no 41.
Se valida el ajuste realizado en el reporte del me de febrero y no se generan observaciones o recomendaciones respecto al análisis presentado en el seguimiento al indicador de gestión para el mes de marzo.
13/04/2021.
No se generan observaciones o recomendaciones  adicionales respecto al análisis presentado en el seguimiento al indicador.</t>
  </si>
  <si>
    <t>En el mes de abril de 2021, fueron contestadas SETENTA Y CINCO (75) Acciones de Tutela, de estas, DIECINUEVE (19) fueron contestadas por fuera de término establecido por el Despacho Judicial.
En consecuencia, el 75% de las acciones de tutela fueron enviadas a los despachos judiciales en tiempo y 25% extemporáneamente por diferentes situaciones entre ellas, bloqueos en el AZ Digital y la demora de las áreas técnicas en aportar los insumos al abogado.</t>
  </si>
  <si>
    <t xml:space="preserve">En el mes de MAYO de 2021, fueron contestadas cincuenta y siete (57) Acciones de Tutela, de estas, once (11) fueron contestadas por fuera de término establecido por el Despacho Judicial.
En consecuencia, el 81% de las acciones de tutela fueron enviadas a los despachos judiciales en tiempo y 19% extemporáneamente por diferentes situaciones entre ellas, bloqueos en el AZ Digital y la demora de las áreas técnicas en aportar los insumos al abogado.
</t>
  </si>
  <si>
    <t xml:space="preserve">En el mes de JUNIO de 2021, fueron contestadas sesenta y un (61) tutelas, de estas, catorce (14) fueron contestadas por fuera del término establecido por el Despacho Judicial.
En consecuencia, el 77,04 % de las acciones de tutela fueron enviadas a los despachos judiciales en tiempo y 22.9 extemporáneamente por diferentes situaciones entre ellas, las demoras de las áreas técnicas  para aportar los insumos solicitados, así como las caídas del sistema AZ.
</t>
  </si>
  <si>
    <t>En el mes de julio de 2021, fueron contestadas sesenta  (60) acciones de tutela, de estas, quince (15) fueron contestadas por fuera del término establecido por el Despacho Judicial.
En consecuencia, el 75 % de las acciones de tutela fueron enviadas a los despachos judiciales en el primer  tiempo otorgado por el Despacho Judicial y 25 extemporáneamente por diferentes situaciones entre ellas, las demoras de las áreas técnicas  para aportar los insumos solicitados, así como bloqueos o lentitud en la plataforma AZ DIGITAL.</t>
  </si>
  <si>
    <t>19/08/2021.
En la evidencia presentada el número de acciones de tutela contestadas en término es de 44 y contestadas por fuera de termino es de 15 por loque el total es de 59 tutelas en el mes de julio, por favor revisar y ajustar lo pertinente.
23/08/2021.
No se generan observaciones o recomendaciones adicionales para el periodo.</t>
  </si>
  <si>
    <t>En el mes de agosto de 2021, fueron contestadas ciento once (111) acciones de tutela, de estas, dieciocho (18) fueron contestadas por fuera del término establecido por el Despacho Judicial.
En consecuencia, el 83.8 % de las acciones de tutela fueron enviadas a los despachos judiciales en el primer tiempo otorgado por el Despacho Judicial y el 16.2 % extemporáneamente por diferentes situaciones entre ellas, las demoras de las áreas técnicas para aportar los insumos solicitados, así como bloqueos o lentitud en la plataforma AZ DIGITAL.</t>
  </si>
  <si>
    <t>En el mes de septiembre de 2021, fueron contestadas sesenta y ocho (68) acciones de tutela, de estas, ocho (8) fueron contestadas por fuera del primer término establecido por el Despacho Judicial.
En consecuencia, el 88.24 % de las acciones de tutela fueron enviadas a los despachos judiciales en el primer tiempo otorgado por el Despacho Judicial y el 11.76 % por diferentes situaciones entre ellas, las demoras de las áreas técnicas para aportar los insumos solicitados, así como bloqueos o lentitud en la plataforma AZ DIGITAL.</t>
  </si>
  <si>
    <t>En el mes de octubre de 2021, fueron contestadas cincuenta y una (51) acciones de tutela. De estas, cinco (5) fueron contestadas por fuera del primer término establecido por el Despacho Judicial.
En consecuencia, el 90.2% de las acciones de tutela fueron enviadas a los despachos judiciales en el primer tiempo otorgado por el Despacho Judicial y el 9.8 % por retraso en la recopilación de los insumos por parte de las áreas técnicas.</t>
  </si>
  <si>
    <t>En el mes de noviembre de 2021, fueron contestadas setenta y cuatro (74) acciones de tutela. De estas, diez (10) fueron contestadas por fuera del primer término establecido por el Despacho Judicial.
En consecuencia, el 86% de las acciones de tutela fueron enviadas a los despachos judiciales en el primer tiempo otorgado por el Despacho Judicial y el 14% por diferentes situaciones entre ellas, las demoras de las áreas técnicas para aportar los insumos solicitados, así como bloqueos o lentitud en la plataforma AZ Digital.</t>
  </si>
  <si>
    <t>En el mes de diciembre de 2021, fueron contestadas cuarenta y cinco (45) acciones de tutela, de estas, una (1) fue contestada por fuera del primer término establecido por el Despacho Judicial.
En consecuencia, el 97.8 % de las acciones de tutela fueron enviadas a los despachos judiciales en el primer tiempo otorgado por el Despacho Judicial.</t>
  </si>
  <si>
    <t>En el año 2021, porcentaje de avance acumulado es del 77% y  la mayoría de acciones de tutelas interpuestas es en contra de las Comisarías de Familia,  donde son vinculadas y accionadas; seguido por los derechos de petición, donde se solicita el ingreso a los múltiples servicios ofrecidos; terminando por la vinculación realizada por los Despachos Judiciales, cuando los accionantes indican cualquier tipo de vulnerabilidad o protección especial; por otra parte, se cumplió con la meta establecida respecto de la respuesta a las acciones de tutela notificadas a la Oficina Asesora Jurídica, dentro de los términos legales establecidos por los diferentes Despachos Judiciales, de conformidad con el porcentaje de avance acumulado.</t>
  </si>
  <si>
    <t>Gestión logística</t>
  </si>
  <si>
    <t>GL-001</t>
  </si>
  <si>
    <t>Servicios Logísticos Satisfactorios</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</si>
  <si>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</si>
  <si>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</si>
  <si>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</si>
  <si>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</si>
  <si>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</si>
  <si>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</si>
  <si>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 xml:space="preserve">Sin información </t>
  </si>
  <si>
    <t>En el mes de  enero se recibieron 100 requerimientos por parte de las diferentes Unidades operativas y subdirecciones locales   con referencia a los servicios de aseo, cafetería, manipulación de alimentos , fotocopiado, vigilancia y mantenimiento, los cuales fueron atendidos en su totalidad.</t>
  </si>
  <si>
    <t>En el mes de  febrero se recibieron 174 requerimientos por parte de las diferentes Unidades operativas y subdirecciones locales   con referencia a los servicios de aseo, cafetería, manipulación de alimentos , fotocopiado, vigilancia y mantenimiento, los cuales fueron atendidos en su totalidad.</t>
  </si>
  <si>
    <t>En el mes de  marzo se recibieron 5214 requerimientos por parte de las diferentes Unidades operativas y subdirecciones locales   con referencia a los servicios de aseo, transporte, fotocopiado, vigilancia y mantenimiento, los cuales fueron atendidos en su totalidad, Adicionalmente para el trimestre se incluyeron las evidencias de 9161 servicios de transporte  no tenidos encuentra en los análisis mensuales de enero y febrero para un total de 13172. 
cabe resaltar que los servicios requeridos fueron llevados a cabo sin novedades significativas. Como evidencia se adjuntan informe en Excel de los servicios requeridos con sus respectivos soportes.</t>
  </si>
  <si>
    <t>12/04/2021. 
Se ajustó en  el análisis mensual de marzo, la cantidad reportada de requerimientos, de "51214" a "5214", según el dato cuantitativo y la evidencia remitida.</t>
  </si>
  <si>
    <t>En el mes de  abril se recibieron 4860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</si>
  <si>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13/05/2021.
No se generan observaciones o recomendaciones para el periodo de reporte.</t>
  </si>
  <si>
    <t>En el mes de  mayo se recibieron 5236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</si>
  <si>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10/06/2021.
No se generan observaciones o recomendaciones para el periodo de reporte.</t>
  </si>
  <si>
    <t>En el mes de  junio se recibieron 3717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</si>
  <si>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13/7/2021.
No se generan observaciones o recomendaciones para el periodo de reporte.</t>
  </si>
  <si>
    <t>En el mes de  julio se recibieron 5808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</si>
  <si>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12/8/2021.
No se generan observaciones o recomendaciones para el periodo de reporte.</t>
  </si>
  <si>
    <t>En el mes de  agosto se recibieron 5940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</si>
  <si>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14/9/2021.
No se generan observaciones o recomendaciones para el periodo de reporte.</t>
  </si>
  <si>
    <t>En el mes de  septiembre se recibieron 6125 requerimientos por parte de las diferentes unidades operativas y subdirecciones locales con referencia a los servicios de aseo, cafetería, manipulación de alimentos, transporte, fotocopiado y vigilancia los cuales fueron atendidos en su totalidad.
Cabe resaltar que los servicios requeridos fueron llevados a cabo sin novedades significativas. Como evidencia se adjuntan informe en Excel de los servicios requeridos con sus respectivos soportes.</t>
  </si>
  <si>
    <t>12/10/2021
No se generan observaciones o recomendaciones para el periodo de reporte.</t>
  </si>
  <si>
    <t>En el mes de octubre se recibieron 6509 requerimientos por parte de las diferentes unidades operativas y subdirecciones locales con referencia a los servicios de aseo y cafetería, manipulación de alimentos, transporte, fotocopiado, vigilancia, papelería y cajas menores los cuales fueron atendidos en su totalidad.
Cabe resaltar que los servicios requeridos fueron llevados a cabo sin novedades significativas. Como evidencia se adjuntan informe en Excel de los servicios requeridos con sus respectivos soportes.</t>
  </si>
  <si>
    <t>17/11/2021 Verificar el mes registrado en el análisis y la información de la evidencia ya que en la matriz de Excel no se identifica el registro de octubre.
18/11/2021 No se generan observaciones o recomendaciones adicionales, respecto al análisis presentado en el seguimiento al indicador de gestión.</t>
  </si>
  <si>
    <t>En el mes de noviembre se recibieron 6708 requerimientos por parte de las diferentes unidades operativas y subdirecciones locales con referencia a los servicios de aseo y cafetería, manipulación de alimentos, transporte, fotocopiado, vigilancia, papelería y cajas menores los cuales fueron atendidos en su totalidad.
Cabe resaltar que los servicios requeridos fueron llevados a cabo sin novedades significativas. Como evidencia se adjuntan informe en Excel de los servicios requeridos con sus respectivos soportes.</t>
  </si>
  <si>
    <t>16/12/2021
No se generan observaciones o recomendaciones para el periodo de reporte.</t>
  </si>
  <si>
    <t>En el mes de noviembre se recibieron 6002 requerimientos por parte de las diferentes unidades operativas y subdirecciones locales con referencia a los servicios de aseo y cafetería, manipulación de alimentos, transporte, fotocopiado, vigilancia, papelería y cajas menores los cuales fueron atendidos en su totalidad.
Cabe resaltar que los servicios requeridos fueron llevados a cabo sin novedades significativas. Como evidencia se adjuntan informe en Excel de los servicios requeridos con sus respectivos soportes.</t>
  </si>
  <si>
    <t>13/01/2022
No se generan observaciones o recomendaciones para el periodo de reporte.</t>
  </si>
  <si>
    <t>Durante la vigencia 2021 pese a que iniciando se presentaron determinados cierres por ocasión de la pandemia los servicios logísticos fueron prestados de forma continua, cumpliendo de forma óptima con los requerimientos realizados por las unidades operativas y administrativas.</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</si>
  <si>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</si>
  <si>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</si>
  <si>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</si>
  <si>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</si>
  <si>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</si>
  <si>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</si>
  <si>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</si>
  <si>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</si>
  <si>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 xml:space="preserve">Para el  mes de  enero 2021, el equipo de inventarios no programó ni ejecutó piezas comunicativas relacionadas con el uso responsable de los bienes. </t>
  </si>
  <si>
    <t>Para el  mes de  febrero 2021, el equipo de inventarios no programó ni ejecutó piezas comunicativas relacionadas con el uso responsable de los bienes. Se espera programar la solicitud y su ejecución en el mes de marzo</t>
  </si>
  <si>
    <t>Para el  mes de  marzo 2021, el equipo de inventarios no programó ni ejecutó piezas comunicativas relacionadas con el uso responsable de los bienes. Se espera programar la solicitud y su ejecución en el mes de abril</t>
  </si>
  <si>
    <t>12/04/2021.
No se generan observaciones o recomendaciones respecto al análisis presentado en el seguimiento al indicador de gestión.</t>
  </si>
  <si>
    <t>Para el período de abril se realizó el primer acercamiento con las diferentes unidades operativas por medio de los referentes de inventario, en el cual se definieron los puntos a tratar en las campañas de sensibilización, se espera realizar la primera campaña en el mes de junio</t>
  </si>
  <si>
    <t>En lo corrido de junio se contempla realizar la primera pieza comunicativa con los temas relacionados a inventarios.</t>
  </si>
  <si>
    <t>Durante el primer semestre de 2021 el grupo de inventarios realizó una campaña masiva sobre el buen uso de los bienes y la correcta aplicación de los procedimientos donde están inmersas las diferentes actividades que realiza dicho grupo. También, como los funcionarios y contratistas pueden proceder en temas de perdida o hurto, traslados, ingreso, salida, de bienes en general entre otros temas.
Se anexan 8 piezas comunicativas que hacen parte de la primera campaña de sensibilización de la vigencia 2021 difundidas en diferentes medios físicos y digitales.</t>
  </si>
  <si>
    <t>13/7/2021.
Se debe ajustar el dato programado, según la formulación del indicador, corresponde a 1 Campaña de sensibilización programada en el periodo. 
Por favor aclarar en el reporte cualitativo que se realizó una campaña compuesta de 8 piezas comunicativas. Remitir la totalidad de piezas comunicativas y si se cuenta con el soporte de su remisión.
14/7/2021.
No se generan observaciones o recomendaciones adicionales para el periodo de reporte.</t>
  </si>
  <si>
    <t>Durante el periodo de julio se dio inicio a la segunda campaña de sensibilización en la que fueron enviados los primeros requerimientos para el diseño de las piezas comunicativas.</t>
  </si>
  <si>
    <t>Durante el periodo y dando continuidad al reporte anterior se siguen realizando las campañas de sensibilización que serán evidenciadas finalizando la vigencia 2021</t>
  </si>
  <si>
    <t>Durante el mes de septiembre se realizaron diferentes reuniones relacionadas con el buen uso de los inventarios en las unidades operativas. Se espera en el mes de octubre dar inicio con el diseño de las piezas comunicativas para su publicación.</t>
  </si>
  <si>
    <t>Se espera que finalizando la vigencia 2021 se realicen las actividades de sensibilización . El grupo de inventarios ha realizado actividades como capacitaciones, envío de correos y piezas publicitarias asociadas al buen uso de los elementos de inventario</t>
  </si>
  <si>
    <t>17/11/2021 Se recomienda indicar la gestión que se realizó durante el mes, para logar cumplir con la meta establecida para el indicador.
18/11/2021 No se generan observaciones o recomendaciones adicionales, respecto al análisis presentado en el seguimiento al indicador de gestión.</t>
  </si>
  <si>
    <t>Durante el periodo de noviembre se realizaron diferentes capacitaciones enfocadas en el buen uso de los elementos de inventario, se espera realizar las últimas campañas de sensibilización a mas tardar el 15 de diciembre de acuerdo a disponibilidad de las unidades operativas</t>
  </si>
  <si>
    <t>Durante el 2 semestre del año se realizaron diferentes capacitaciones relacionadas con temas de inventarios esto, con el propósito de sensibilizar principalmente a los referentes en las unidades operativas enfocados en el buen uso de los elementos de inventarios.
Se evidencian 6 reuniones realizadas que obedecen a una campaña de sensibilización acorde a lo establecido en la meta.</t>
  </si>
  <si>
    <t>En lo corrido de la vigencia 2021 se logró mantener un contacto muy estrecho con las unidades operativas respecto a las actividades de levantamiento de inventario donde el grupo de inventarios pudo comprobar el impacto positivo de estas campañas de sensibilización, con un enfoque específico hacia el manejo de los aplicativos, uso y asignación responsable.</t>
  </si>
  <si>
    <t>GL-003</t>
  </si>
  <si>
    <t xml:space="preserve">Traslados realizados en tiempo real </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</si>
  <si>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</si>
  <si>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</si>
  <si>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</si>
  <si>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Matriz en Excel de los traslados atendidos</t>
  </si>
  <si>
    <t>En el mes de enero se recibieron 270 solicitudes de traslado las cuales fueron atendidas en su totalidad</t>
  </si>
  <si>
    <t>En el mes de febrero se recibieron 568 solicitudes de traslado las cuales fueron atendidas en su totalidad</t>
  </si>
  <si>
    <t>En el mes de marzo se recibieron 675 solicitudes de traslado las cuales fueron atendidas en su totalidad.
Para el trimestre se evidenciaron 1513 solicitudes de traslado las cuales fueron llevadas a cabo correctamente.</t>
  </si>
  <si>
    <t>12/04/2021.
Se debe remitir la evidencia de los traslados realizados en enero y febrero, de forma que pueda validarse el dato cuantitativo reportado. Es de anotar que la evidencia que se cargue para ene, feb y marzo, debe concordar con los datos cualitativos reportados en cada mes. 
12/04/2021.
No se generan observaciones o recomendaciones adicionales respecto al análisis presentado en el seguimiento al indicador de gestión.</t>
  </si>
  <si>
    <t xml:space="preserve">En el mes de abril se recibieron 639 solicitudes de traslado las cuales fueron atendidas en su totalidad en atención a lo establecido en el procedimiento traslado de bienes en servicio (PCD-GL-002). Sin novedades relacionadas con la actividad
</t>
  </si>
  <si>
    <t xml:space="preserve">En el mes de mayo se recibieron 557 solicitudes de traslado las cuales fueron atendidas en su totalidad en atención a lo establecido en el procedimiento traslado de bienes en servicio (PCD-GL-002). Sin novedades relacionadas con la actividad
</t>
  </si>
  <si>
    <t>En el mes de junio se recibieron 355 solicitudes de traslado las cuales fueron atendidas en su totalidad.
Para el trimestre se evidenciaron 1544 solicitudes de traslado mas 7 del mes de mayo que no se habían tenido en cuenta y se rectifica la información en las evidencias para un total de 1551. Las solicitudes de traslado  fueron llevadas a cabo correctamente durante todo el período del reporte.</t>
  </si>
  <si>
    <t>13/7/2021.
Se debe ajustar el dato programado, según la formulación del indicador, corresponde a Total de solicitudes de traslado recibidas en el trimestre.
La evidencia correspondiente al mes de mayo indica un total de 550 traslados lo cual no concuerda con el dato reportado.
14/7/2021.
No se generan observaciones o recomendaciones adicionales para el periodo de reporte.</t>
  </si>
  <si>
    <t xml:space="preserve">En el mes de julio se recibieron 478 solicitudes de traslado las cuales fueron atendidas en su totalidad en atención a lo establecido en el procedimiento traslado de bienes en servicio (PCD-GL-002). Sin novedades relacionadas con la actividad.
</t>
  </si>
  <si>
    <t xml:space="preserve">En el mes de agosto se recibieron 67 solicitudes de traslado las cuales fueron atendidas en su totalidad en atención a lo establecido en el procedimiento traslado de bienes en servicio (PCD-GL-002). Sin novedades relacionadas con la actividad.
</t>
  </si>
  <si>
    <t>En el mes de septiembre se recibieron 667 solicitudes de traslado las cuales fueron atendidas en su totalidad.
Para el trimestre se evidenciaron 1212 solicitudes de traslado en total, no se reportan novedades relacionadas con las solicitudes programadas y la ejecución de las mismas atendidas en su totalidad</t>
  </si>
  <si>
    <t xml:space="preserve">En el mes de octubre se recibieron  655 solicitudes de traslado las cuales fueron atendidas en su totalidad en atención a lo establecido en el procedimiento traslado de bienes en servicio (PCD-GL-002). Sin novedades relacionadas con la actividad.
</t>
  </si>
  <si>
    <t>17/11/2021 No se generan observaciones o recomendaciones, respecto al análisis presentado en el seguimiento al indicador de gestión.</t>
  </si>
  <si>
    <t xml:space="preserve">En el mes de noviembre se recibieron  755 solicitudes de traslado las cuales fueron atendidas en su totalidad en atención a lo establecido en el procedimiento traslado de bienes en servicio (PCD-GL-002). Sin novedades relacionadas con la actividad.
</t>
  </si>
  <si>
    <t>En el mes de diciembre se recibieron 771 solicitudes de traslado las cuales fueron atendidas en su totalidad.
Para el trimestre se evidenciaron 2181 solicitudes de traslado. Las solicitudes de traslado  fueron llevadas a cabo correctamente durante todo el período del reporte.</t>
  </si>
  <si>
    <t>Durante la vigencia 2021 los traslados de inventario se realizaron con éxito en su totalidad, sin novedades relacionadas y cumpliendo con lo establecido en el procedimiento traslado de bienes en servicio (PCD-GL-002).</t>
  </si>
  <si>
    <t>GL-005</t>
  </si>
  <si>
    <t>Seguimiento a las pruebas representativas y/o conteos selectivos</t>
  </si>
  <si>
    <t>Realizar el seguimiento a las pruebas representativas y/o conteos selectivos ejecutados por las dependencias, Subdirecciones Locales y unidades operativas en general de la SDIS</t>
  </si>
  <si>
    <t>Realizar seguimientos de la ubicación y estado del inventario institucional</t>
  </si>
  <si>
    <t>(Seguimientos de las pruebas representativas y/o conteos selectivos realizados por las dependencias, Subdirecciones Locales y unidades operativa de la SDIS /   Seguimientos de las pruebas representativas y/o conteos selectivos programados por las dependencias, Subdirecciones Locales y unidades operativa de la SDIS) * 100
6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</si>
  <si>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</si>
  <si>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</si>
  <si>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</si>
  <si>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Durante el periodo de enero no fueron programadas pruebas selectivas debido a que las unidades operativas se encontraban cerradas por efectos de la pandemia, al igual que las oficinas del nivel central</t>
  </si>
  <si>
    <t>Durante el periodo de febrero no fueron programadas pruebas selectivas debido a que no se contaba con el personal para llevar a cabo las respectivas tareas</t>
  </si>
  <si>
    <t>11/03/2021. No se generan observaciones o recomendaciones respecto al análisis presentado en el seguimiento al indicador de gestión. Se recomienda definir las acciones pertinentes para dar inicio a las pruebas selectivas con el fin de no comprometer el cumplimiento de la meta del indicador en la vigencia.</t>
  </si>
  <si>
    <t>Durante el periodo de marzo no fueron programadas pruebas selectivas debido a que no se contaba con el personal para llevar a cabo las respectivas tareas</t>
  </si>
  <si>
    <t>12/04/2021.
No se generan observaciones  o recomendaciones respecto al análisis presentado en el seguimiento al indicador de gestión. Se recomienda definir las acciones pertinentes para dar inicio a las pruebas selectivas con el fin de no comprometer el cumplimiento de la meta del indicador en la vigencia.</t>
  </si>
  <si>
    <t>En el período de abril fue enviada la primera solicitud de seguimiento a las unidades operativas por medio de los referentes de inventarios, en la que se requirió el avance de las pruebas selectivas o pruebas representativas en concordancia a lo establecido en el indicador de gestión</t>
  </si>
  <si>
    <t>Se ha venido realizando el seguimiento necesario para la entrega del primer reporte de pruebas representativas el próximo 29 de junio, en atención a la solicitud realizada por el grupo de inventarios.</t>
  </si>
  <si>
    <t xml:space="preserve">Durante el primer semestre de 2021 el grupo de inventarios ha realizado la coordinación de los seguimientos pertinentes a las actividades de conteos selectivos aleatorios o pruebas representativas, que deben realizar directamente las dependencias y SLIS de la SDIS.
Si bien la meta establece que deben realizarse 4 seguimientos durante la vigencia 2021, para el semestre se realizaron lo 4 cumpliendo así la meta general establecida en el presente reporte.
Se anexa como evidencia archivos de conteos selectivos aleatorios o pruebas representativas 
Antes del próximo reporte, se evaluará  la posibilidad de modificar la meta o de ser necesario derogar el indicador de gestión, situación que se revisará con el grupo de inventarios
</t>
  </si>
  <si>
    <t>13/7/2021.
Se debe ajustar el dato programado, según la formulación del indicador, corresponde a  4 Seguimientos de los conteos selectivos aleatorios programados por las dependencias, Subdirecciones Locales y unidades operativas.
 Conforme al reporte, se debe verificar y definir el replanteamiento de la meta o derogación del indicador puesto que la gestión fue desarrollada en menos tiempo de lo previsto, cumpliendo el 100% correspondiente a la meta. Dicha actualización o derogación debe realizarse antes del próximo reporte.
14/7/2021.
No se generan observaciones o recomendaciones adicionales para el periodo de reporte.</t>
  </si>
  <si>
    <t>El grupo de inventarios replanteará el indicador y la meta previamente establecida, solicitud que se hará en lo corrido del mes de agosto, considerando que la periodicidad de este es trimestral y los seguimientos se realizarán de la misma forma.</t>
  </si>
  <si>
    <t>Se realizará la actualización del indicador en la circular del mes de septiembre</t>
  </si>
  <si>
    <t>Durante el periodo de septiembre se realizaron los seguimiento pertinentes para el correcto cumplimiento al finalizar la vigencia. Las solicitudes se realizaron a las unidades operativas y administrativas.</t>
  </si>
  <si>
    <r>
      <t>Durante el periodo de octubre</t>
    </r>
    <r>
      <rPr>
        <sz val="9"/>
        <color rgb="FFFF0000"/>
        <rFont val="Arial"/>
        <family val="2"/>
      </rPr>
      <t xml:space="preserve"> </t>
    </r>
    <r>
      <rPr>
        <sz val="9"/>
        <color theme="1"/>
        <rFont val="Arial"/>
        <family val="2"/>
      </rPr>
      <t xml:space="preserve">se realizaron tomas físicas y el análisis de las pruebas selectivas en las diferentes unidades administrativas y operativas de la SDIS, corroborando las responsabilidad y el estado de los diferentes bienes de la entidad  </t>
    </r>
  </si>
  <si>
    <t>17/11/2021 Se recomienda especificar la gestión realizada.
18/11/2021 No se generan observaciones o recomendaciones adicionales, respecto al análisis presentado en el seguimiento al indicador de gestión.</t>
  </si>
  <si>
    <t xml:space="preserve">Durante el periodo de noviembre se realizaron tomas físicas y el análisis de las pruebas selectivas en las diferentes unidades administrativas y operativas de la SDIS, corroborando las responsabilidad y el estado de los diferentes bienes de la entidad. se espera obtener el consolidado de la información finalizando la vigencia 2021. </t>
  </si>
  <si>
    <t xml:space="preserve">Durante el segundo semestre de 2021 el grupo de inventarios ha realizado la coordinación de los seguimientos pertinentes a las actividades de conteos selectivos aleatorios o pruebas representativas, que deben realizar directamente las dependencias y SLIS de la SDIS.
Se evidencian 2 pruebas representativas realizadas a la SLIS de Bosa y la Unidad Operativa La Estación de la Alegría
</t>
  </si>
  <si>
    <t>Para la vigencia 2021 se realizó una programación inicial con determinadas unidades operativas y SLIS, obteniendo resultados positivos en la toma física de inventario, situación que permitirá realizar un número significativamente mayor de pruebas representativas en la vigencia 2022.</t>
  </si>
  <si>
    <t>Inspección, vigilancia y control</t>
  </si>
  <si>
    <t>IVC-002</t>
  </si>
  <si>
    <t>Circular No. 034 del 28/07/2021</t>
  </si>
  <si>
    <t>Asesorías técnicas a personas jurídicas o naturales que prestan o desean prestar los servicios de protección y atención integral a personas mayores.</t>
  </si>
  <si>
    <t xml:space="preserve">Medir la capacidad de respuesta a las solicitudes de asesoría técnica allegadas a través de los diferentes canales de atención de la SDIS y/o remitidas por parte del equipo de Inspección y Vigilancia de la Subsecretaría con base en el Instrumento Único de Verificación - IUV aplicado a personas jurídicas o naturales que brindan los servicios de protección y atención integral a personas mayores en el Distrito Capital. </t>
  </si>
  <si>
    <t>Talento humano suficiente para atender todas las asistencias técnicas solicitadas</t>
  </si>
  <si>
    <t>(N° de asesorías técnicas  realizadas para el servicio Protección y Atención Integral a Personas Mayores / N° de asesorías técnicas solicitadas por los canales de atención y/o remitidas por el equipo de inspección y vigilancia de la Subsecretaría para el servicio Protección y Atención Integral a Personas Mayores) *100</t>
  </si>
  <si>
    <t>Actas de Asesoría Técnica
Base de datos de solicitudes de asesorías.</t>
  </si>
  <si>
    <t>El numerador corresponde al número de asesorías realizadas acumuladas al período del reporte, registradas en la base de datos de solicitudes. 
El denominador corresponde al total de asesorías solicitadas por los canales de atención o remitidas por el equipo de inspección y vigilancia acumuladas al período, registradas en la base de datos de solicitudes.
Nota: el resultado del indicador de la vigencia será el del IV trimestre.</t>
  </si>
  <si>
    <t>Base de datos de solicitudes de asesorías</t>
  </si>
  <si>
    <t>Para el mes de enero de 2021, el equipo técnico recibió tres (3) solicitudes para asesoría técnica integral y por componente. Se convocó a las tres instituciones para llevar a cabo la asesoría y solamente asistió una (01) institución, a la cual se le brindó la asesoría técnica integral y por componentes (Atención Integral, Gestión Administrativa, Nutrición y Salubridad, Ambientes Adecuados y Seguros).
Es importante resaltar que para este periodo de tiempo, el equipo técnico consideró pertinente reestructurar el proceso de asesorías técnicas, proponiendo realizar las mismas por ciclos. El proceso se iniciaría con una asesoría integral y posteriormente se desarrollarían las asesorías técnicas con cada uno de los estándares de calidad. 
Lo anterior requirió liberar espacios en este mes, con el objetivo de que el Equipo Técnico pudiera construir la propuesta de restructuración de las asesorías técnicas. Por tal motivo solo se realizó una asesoría técnica integral y una asesoría por componentes.</t>
  </si>
  <si>
    <t>11/03/2021:
Sin observaciones.</t>
  </si>
  <si>
    <t xml:space="preserve">Para el mes de febrero de 2021, se dio inicio al nuevo proceso de asesorías por ciclos, consistiendo este en iniciar con una asesoría técnica integral en la cual se brindó la información sobre las generalidades del servicio, para posteriormente, continuar con la información alusiva a los estándares de calidad. Las asesorías por componentes se realizaron en jornadas de un día, lo que permitió distribuir la jornada en un primer momento para compartir el conocimiento propio de cada componente y en un segundo momento se fomentó la participación activa con los asistentes, con el objetivo de responder inquietudes, despejar dudas, reafirmar conceptos, entre otros aspectos, relacionados con cada uno de los componentes. 
En este mes se continuaron  recepcionando  solicitudes de  instituciones que prestan servicio de atención integral a personas mayores de 60 años en el Distrito Capital y que se encuentran inscritas en el Sistema de Información y Registro de Servicios Sociales. Se espera que las personas que se convoquen a las asesorías  asistan al 100% de los ciclos programados para la realización de las mismas y puedan ser certificadas.
Es importante mencionar que el equipo técnico de la Subdirección para la Vejez, teniendo en cuenta el contexto actual de pandemia decretado por la  emergencia sanitaria por  covid- 19,   continuará  realizando las asesorías  técnicas integrales, por componentes e individuales, de manera virtual, y serán coordinadas directamente con los responsables o coordinadores de las instituciones solicitantes. 
</t>
  </si>
  <si>
    <t xml:space="preserve">11/03/2021:
Según está formulado el indicador, el objetivo es medir la capacidad de respuesta de las solicitudes de asesoría que realicen las instituciones. Por tanto, el reporte cualitativo se debe enfocar en describir las gestiones que se realizan para poder atender esas solicitudes o esa demanda. 
En el primer párrafo se hace alusión a una nueva forma de brindar asesorías más no de atender las que se solicitan. Revisar si con estas convocatorias se atienden solicitudes realizadas, si es así resumir y que esto sea explícito, dado que como está resaltado no da cuenta de lo que busca medir el indicador.
Para el último párrafo revisar si da cuenta de lo que mide el indicador que es cuántas asesorías se realizaron del total que se solicitaron.
NOTA: recordar que lo ideal es que el reporte solo sea cualitativo, sin números, exponiendo las gestiones realizadas (ejemplo: capacitaciones, socializaciones de procedimientos, remisión de alertas, etc., lo que aplique para lograr la meta del indicador) pues en años anteriores cuando se requirió entregar las evidencias según la periodicidad de medición, en este caso trimestral, resultaba que no coincidían los valores que se habían incluido en los dos meses anteriores. Y por tanto había que modificar tres reportes y no solo uno.
15/03/2021:
Se reitera con miras al reporte trimestral y en adelante incluir únicamente las gestiones relativas para dar cumplimiento de lo que mide el indicador.
Nota:
Considerando que la entidad cuenta con nueva plataforma estratégica (que incluye objetivos estratégicos), es necesario actualizar el indicador en la columna D, para lo cual se informará el momento de realizar dicha actualización. </t>
  </si>
  <si>
    <t xml:space="preserve">En el primer trimestre del año 2021, se recibieron un total de treinta (30) solicitudes de  asesorías técnicas, las cuales se discriminan de la siguiente manera: 
Enero 2021 : Se reciben  tres (3) solicitudes y se realizaron dos (02)  asesorías.
Febrero 2021: se recibieron veinte (20) solicitudes, las cuales fueron realizadas en 5 sesiones para dar continuidad al ciclo (1 sesión de asistencia técnica integral y 4 asesorías especificas por componentes) donde participaron la totalidad de los hogares privados solicitantes
Marzo 2021: se recibieron Siete (07) solicitudes las cuales fueron realizadas en 5 sesiones para dar continuidad al ciclo (1 sesión de asistencia técnica integral y 4 asesorías especificas por componentes) donde participaron la totalidad de los hogares privados solicitantes
Cabe destacar, que para cada mes se pudo organizar la convocatoria a cada una de las instituciones solicitantes y fueron abordados con la estrategia de asesorías por ciclos, la cual permite desarrollar una jornada inicial de asesoría integral para todos los solicitantes y cuatro asesorías especificas (programadas en diferentes días) para cada uno de los componentes: Atención integral, gestión administrativa, nutrición y salubridad, ambientes adecuados y seguros. Las asesorías se desarrollan en una jornada continua que permite en la mañana exponer los temas técnicos y en la tarde se fomenta un espacio de participación para dar respuesta a las dudas e inquietudes de las personas participantes. 
Es importante mencionar que el equipo técnico de la Subdirección para la Vejez, teniendo en cuenta el contexto actual de pandemia decretado por la  emergencia sanitaria por  covid- 19, continuó  realizando las asesorías  técnicas integrales, por componentes e individuales, de manera virtual, y fueron coordinadas directamente con los responsables o coordinadores de las instituciones solicitantes. </t>
  </si>
  <si>
    <t xml:space="preserve">12/04/2021:
En el reporte de enero se menciona que se recibieron 3 solicitudes, pero en este reporte se dice que fueron 2. Revisar.
En el reporte cualitativo indican que se recibieron 29 solicitudes pero en la columna AF Marzo programado solo hay 5. No se indica cuántas de las 29 se realizaron y cuántas quedaron pendientes pero se registra en la columna AE que se realizaron solo 5. Revisar y ajustar.
Ajustar ortografía.
Evidencias: no son claras para poder verificar lo que se reporta: no presentan fecha de solicitud de las asesorías para verificar cuántas se solicitaron cada mes. No es claro cómo se toman los datos reportados para contabilizar lo realizado y lo solicitado. Ajustar.
1604/2021:
Ajustar redacción de acuerdo a la fórmula del indicador.
La evidencia de enero muestra fecha de solicitud de diciembre por tanto no entra en el periodo.
</t>
  </si>
  <si>
    <t xml:space="preserve">En el mes de abril de 2021 finalizaron los contratos de prestación de servicio  de los profesionales encargados de realizar las asesorías técnicas integrales,  individuales y por componentes en estándares de calidad de la Subdirección para la Vejez, motivo por el cual no se pudo dar cumplimiento a las asesorías programadas en este mes, por no contarse con el talento humano responsable de la realización de las mismas. Se tiene previsto en el mes de mayo contar con el recurso humano para continuar con la ejecución de las asesorías técnicas.
Las asesorías técnicas se retomarán inmediatamente se surta el proceso de contratación por parte de la SDIS, a los profesionales que asumirán esta labor. 
</t>
  </si>
  <si>
    <t>12/05/2021:
Una vez revisado el análisis enviado, se recomienda complementar el mismo, indicando la posible fecha donde ya el talento humano está contratado, para reiniciar las asesorías técnicas integrales.
13/05/2021:
No se generan observaciones o recomendaciones respecto al análisis  y evidencias presentados en el seguimiento al indicador de gestión.</t>
  </si>
  <si>
    <t xml:space="preserve">Para el mes de mayo de 2021 ya se integraron los profesionales encargados del proceso de asesoría técnica en estándares de calidad a instituciones de protección y atención integral a personas mayores ubicadas en el Distrito Capital de Bogotá, lo anterior en el marco de la Resolución Conjunta 0182 - 0230 de 2013.
De igual manera se recibieron dos solicitudes de asesoría técnica individual por medio de los requerimientos No. 1439692021 y 1456682021 de fechas 06 y 07 de mayo de 2021. Las mismas fueron programadas por medio de los radicados de salida S2021044567 y S2021044569 para el día 20 de mayo de 2021.  Sin embargo, se espera que para el mes de junio de 2021 se siga dando respuesta a las solicitudes de asesoría técnica que se alleguen a la Subdirección para la Vejez. Es necesario tener en cuenta que el día 22 de junio se tendrá una reunión con la referente SIG de la Subsecretaría con el fin de revisar la aplicación de este indicador dada la eficacia del mismo en el proceso de asesoría. 
Por último, es importante mencionar que el equipo técnico de la Subdirección para la Vejez, teniendo en cuenta el contexto actual de pandemia decretado por la  emergencia sanitaria por  covid- 19,   continuará  realizando las asesorías  técnicas integrales, por componentes e individuales, de manera virtual, y serán coordinadas directamente con los responsables o coordinadores de las instituciones solicitantes. </t>
  </si>
  <si>
    <t>23/06/2021:
No se generan observaciones o recomendaciones respecto al análisis  y evidencias presentados en el seguimiento al indicador de gestión.</t>
  </si>
  <si>
    <r>
      <t xml:space="preserve">Para el mes de junio de 2021 los profesionales del equipo de asesoría técnica continúan al pendiente de la recepción de solicitudes de asesoría técnica en estándares de calidad a las instituciones de protección y atención integral a personas mayores ubicadas en el Distrito Capital de Bogotá, lo anterior en el marco de la Resolución Conjunta 0182 - 0230 de 2013.
</t>
    </r>
    <r>
      <rPr>
        <sz val="9"/>
        <rFont val="Arial"/>
        <family val="2"/>
      </rPr>
      <t>Para el segundo trimestre comprendido desde el 1 de abril al 30 de junio de 2021 se realizaron un total de 3 asesorías técnicas en estándares de calidad, dos (2) en el mes de mayo de 2021 y una (1) en el mes de junio de 2021 las cuales fueron solicitadas por medio de oficios radicados en la Subdirección para la Vejez.  (Se anexan evidencias).</t>
    </r>
    <r>
      <rPr>
        <sz val="9"/>
        <color theme="1"/>
        <rFont val="Arial"/>
        <family val="2"/>
      </rPr>
      <t xml:space="preserve">
Por último, es importante mencionar que el equipo técnico de la Subdirección para la Vejez, teniendo en cuenta el contexto actual de pandemia decretado por la  emergencia sanitaria por  covid- 19,   continuará  realizando las asesorías  técnicas integrales, por componentes e individuales, de manera virtual, y serán coordinadas directamente con los responsables o coordinadores de las instituciones solicitantes. </t>
    </r>
  </si>
  <si>
    <t>12/07/2021: Revisar lo que está en color rojo, recuerden que en este periodo se reporta del 1 abril a 30 de junio, sino se realizaron asesorías en este periodo se debe reportar en cero y la que están reportando acá se reporta para el siguiente trimestre y en el cualitativo de julio, revisar... recuerden que en este reporte deben retomar lo hecho en los otros meses que incluye el trimestre, en mayo aparecen 2 asesorías, esas son las que deben reportar acá, de igual forma en las evidencias deben subir las actas de esas asesorías, tal y como lo mencionan en la formulación del indicador. Por último en el enlace enviado, hay muchos archivos de excel donde no se puede identificar fácilmente cual es la base datos de solicitudes de asesorías, ingresar a la carpeta compartida únicamente este archivo.
16/07/2021: No se generan observaciones o recomendaciones respecto al análisis y evidencias presentados en el seguimiento al indicador de gestión.</t>
  </si>
  <si>
    <t xml:space="preserve">Para el mes de julio de 2021 desde el equipo de asesoría técnica en estándares de calidad de la Subdirección para la Vejez realizó una mesa de trabajo el día jueves 22 de julio con las profesionales Marcela Velásquez y Noelia Olarte de la Subsecretaría con el fin de socializar la propuesta de indicador y de procedimiento independiente para la Subdirección para la Vejez, con el fin de realizar las asesorías técnicas en estándares de calidad a las instituciones de protección y atención integral en el Distrito Capital. Adicional a lo anterior, se realizó el envío de la propuesta de indicador y de asesoría técnica a la profesional Marcela Velásquez con el fin de ser revisado para su posterior oficialización con la DADE. Lo anterior se envío el día 22 de julio de 2021.
Posteriormente el ajuste al indicador quedó oficializado con la circular 034 del 28 de julio de 2021 , de igual forma la propuesta de procedimiento fue devuelta por la DADE el día 27 de julio de 2021 con observaciones para su respectivo ajuste, junto con sus  documentos asociados.
Por todo lo anterior se está a la espera de la remisión del procedimiento al equipo de asesoría de la Subdirección para la Vejez para realizar los ajustes necesarios para su proceso de oficialización. </t>
  </si>
  <si>
    <t>12/08/2021:
Organizar la redacción del tal manera que quede en orden cronológico, de igual forma falta incluir que el ajuste al indicador quedó oficializado con la circular del 28 de julio y que el procedimiento ya fue devuelto por la DADE el día 27 de julio con observaciones para ajustes tanto del procedimiento como de sus documentos asociados (ingresar los datos de la circular en la casilla resaltada con amarillo).
13/08/2021:
No se generan observaciones o recomendaciones respecto al análisis presentado en el seguimiento al indicador de gestión.</t>
  </si>
  <si>
    <t xml:space="preserve">Para el mes de agosto el equipo de asesoría técnica en estándares de calidad de la Subdirección para la Vejez recibió por parte de la Subsecretaría el listado de instituciones no inscritas en el Sistema de Información y Registro de los Servicios Sociales, lo anterior con el fin de realizar la primera programación de visitas en localidades, para la identificación de qué instituciones se encuentran operando, realizar la asesoría técnica de inscripción y la invitación al proceso de asesoría técnica en estándares de calidad.  
Adicional a lo anterior, el día 29 de agosto la Subdirección para la Vejez inició con las visitas en campo para la identificación del funcionamiento de las instituciones referenciadas como no inscritas iniciando por la localidad Antonio Nariño. 
Durante el mes de agosto de 2021 se recibieron también los IUV aplicados por la Subsecretaría de enero a julio de 2021 con el fin de dar inicio a la convocatoria del proceso de asesoría técnica para el mes de septiembre de 2021. </t>
  </si>
  <si>
    <t xml:space="preserve">Para el mes de julio de 2021 no se recibieron solicitudes de asesoría técnica en estándares de calidad; más sin embargo, el equipo profesional de asesoría técnica en estándares de calidad de la Subdirección para la Vejez en conjunto con la Subsecretaría trabajó en la reformulación del indicador y en la construcción del nuevo procedimiento de asesoría técnica en estándares de calidad para la Subdirección para la Vejez.
Para el mes de agosto de 2021 el equipo profesional de asesoría técnica en estándares de calidad de la Subdirección para la Vejez, realizó la primera salida a territorio programada con el fin de brindar la asesoría técnica de inscripción Sistema de Información y Registro de los Servicios Sociales (SIRSS), identificación de operación de instituciones de atención a persona mayor y la invitación al proceso de asesoría técnica en estándares de calidad de la Subdirección para la Vejez, lo anterior se llevó a cabo el día 29 de agosto de 2021, se tenían programadas diez (10) instituciones para visitar de la localidad de Antonio Nariño y se realizaron siete (7) visitas efectivas.  
Adicional a lo anterior, para este mismo mes, se tenían programadas tres (3) asesorías de inscripción de al SIRSS y se realizaron tres (3) a las comunidades de cuidado en convenio con la Secretaría Distrital de Integración Social: Casa Santa María, Libertad y Gratitud, el día 27 de agosto de 2021. Por último, se tenía programada una (1) asesoría a la Comunidad De Cuidado Bosque Popular y realizó una (1) asesoría en estándares de calidad con base en el IUV persona mayor para la Comunidad de Cuidado Bosque Popular el día 31 de agosto de 2021.
Para el mes de septiembre de 2021 se tenían programadas cuatro (4) asesorías y se realizaron tres (3) asesorías técnicas en estándares de calidad con base en el IUV de persona mayor remitido por la Subsecretaría a las instituciones Fundación Voluntariado Juan Pablo 2 INS 17190 y Hogar Gerontológico Oasis de Amor INS 19199 durante los días 16 y 19 de septiembre de 2021 y se realizó una (1) asesoría personalizada a la institución Casa Club Pontevedra con relación a la elaboración del PAI el día 23 de septiembre de 2021.
Por último, en este mes el equipo de asesoría técnica realizó su segunda jornada de asesoría en campo con relación a inscripción Sistema de Información y Registro de los Servicios Sociales (SIRSS), identificación de operación de instituciones de atención a persona mayor y la invitación al proceso de asesoría técnica en estándares de calidad de la Subdirección para la Vejez, lo anterior se llevó a cabo el día 30 de septiembre de 2021, se tenían programadas quince (15) instituciones para visitar de la localidad de Barrios Unidos y se realizaron quince (15) visitas efectivas.  </t>
  </si>
  <si>
    <t>12/10/2021:
Revisar las cifras reportadas, la sumatoria de  todo lo que se describe en el cualitativo, es mayor a lo que están reportando en las cifras cuantitativas (se cuentan 14 asesorías técnicas), de igual manera tampoco es claro porque se indica que solo se cumplió con 3 visitas, hay que ajustar cifras y redacción.
13/10/2021: No se generan observaciones o recomendaciones respecto al análisis y evidencias  presentados en el seguimiento al indicador de gestión.</t>
  </si>
  <si>
    <t xml:space="preserve">Para el mes de octubre de 2021 el equipo de asesoría de la Subdirección para la Vejez continua presto en recibir las solicitudes de asesoría técnica en estándares de calidad de las instituciones de protección y atención integral a persona mayor en el marco del artículo 8 de la Resolución conjunta 0182 - 0230 entre la SDS y la SDIS.
Por otro lado, se continua con las asesorías de inscripción en campo a las instituciones remitidas por parte de la Subsecretaría que no se encuentran inscritas en el Sistema de Información y Registro de los Servicios Sociales el último jueves de cada mes.
Se ha presentado dificultad en las asesorías de inscripción al SIRSS en campo dado que para que las instituciones realicen la inscripción es necesario la radicación del PAI y muchos no lo tienen y no se ha generado interés por radicarlo, lo anterior limita y restringe en un alto porcentaje las solicitudes de inscripción al SIRSS ante la SDIS; por lo que es necesario realizar una reunión con la Subsecretaría con el fin de revisar la posibilidad de realizar el retiro de este documento en el procedimiento de inscripción de las instituciones al SIRSS establecido para tal fin (esta reunión se planea realizarla a finales del mes de noviembre. </t>
  </si>
  <si>
    <t xml:space="preserve">16/11/2021: De acuerdo a la dificultad planteada, indicar para que fecha se tiene pensada o programada la reunión con la Subsecretaría.
16/11/2021: No se generan observaciones o recomendaciones respecto al análisis presentado en el seguimiento al indicador de gestión.
</t>
  </si>
  <si>
    <t xml:space="preserve">Para el mes de noviembre de 2021 el equipo de asesoría de la Subdirección para la Vejez continúa recibiendo las solicitudes de asesoría técnica en estándares de calidad de las instituciones de protección y atención integral a persona mayor en el marco del artículo 8 de la Resolución conjunta 0182 - 0230 entre la SDS y la SDIS.
Por otro lado,  para este mes no se pudo concretar las asesorías de inscripción en campo a las instituciones remitidas por parte de la Subsecretaría que no se encuentran inscritas en el Sistema de Información y Registro de los Servicios Sociales el último jueves de cada mes, lo anterior dado que por compromisos del servicio integral de bienestar y cuidado no fue posible realizar esta actividad. 
Se plantea para el mes de diciembre consolidar las instituciones que fueron visitadas en campo con el fin de brindar la asesoría técnica de inscripción y así corroborar su operación y cumplimiento del 100% de lo establecido. 
Adicionalmente, no se pudo concretar  la reunión con la Subsecretaría con el fin de revisar la posibilidad de realizar el retiro del documento de radicación del PAI en el procedimiento de inscripción de las instituciones al SIRSS establecido para tal fin, se enviará correo para concretar la reunión en el mes de enero de 2022. </t>
  </si>
  <si>
    <t>14/12/2021: De acuerdo con los inconvenientes planteados, indicar que se piensa hacer para finalizar el año, cumpliendo con el % propuesto para este indicador, porque solo están indicando lo que no se pudo hacer, y deben indicar que van hacer al respecto.
15/12/2021: No se generan observaciones o recomendaciones respecto al análisis presentado en el seguimiento al indicador de gestión. Se recuerda que para el próximo reporte deben realizar además el análisis anual donde deben entre otros indicar que decisión van a tomar con el indicador.</t>
  </si>
  <si>
    <t>Para el mes de octubre de 2021 el equipo de asesoría de la Subdirección para la Vejez recibieron 6 solicitudes de asesoría técnica en estándares de calidad de las cuales se realizaron 3 asesorías efectivas. Las tres restantes no se pudieron concretar en el proceso de agendamiento por múltiples compromisos tales como: vacunación de personas mayores en el momento del agendamiento, no interés por estar en visitas de inspección de entes de control y el no contacto con la persona encargada de recibir la misma.
Para el mes de noviembre se programaron 7 asesorías técnicas y se realizaron 7 asesorías técnicas en estándares de calidad, las cuales fueron solicitadas en el mes de octubre de 2021 al equipo de asesoría técnica, estas se realizan en noviembre de 2021 dado que la agenda del mes de octubre se encontraba muy ajustada para atender las mismas.
Para el mes de diciembre de 2021 se programaron 5 asesorías técnicas en estándares de calidad y se realizó 1. Para este mes no se pudieron concretar las asesorías de inscripción en campo a las instituciones remitidas por parte de la Subsecretaría que no se encuentran inscritas en el Sistema de Información y Registro de los Servicios Sociales (SIRSS) el último jueves de cada mes, lo anterior dado a que por compromisos del Servicio Integral de Bienestar y Cuidado no fue posible realizar esta actividad. Se plantea retomar nuevamente la agenda de visitas en el mes de enero de 2022 esperando que el proceso de contratación del talento humano no impida la realización de las jornadas.</t>
  </si>
  <si>
    <t>11/01/2022: Ajustar redacción del análisis anual. Revisar las evidencias enviadas, ya que no coinciden las cantidades reportadas.
14/01/2022: No se generan observaciones o recomendaciones respecto al análisis y evidencias presentados en el seguimiento al indicador de gestión.</t>
  </si>
  <si>
    <t>Para la vigencia 2021 de 66 solicitudes de asesoría técnica para el servicio Protección y Atención Integral a Personas Mayores solicitadas, se realizaron un total de 55 para un cumplimiento acumulado del 83%, debido a las razones expuestas en el análisis de diciembre y en otros meses del segundo semestre ya que no se logró llegar a la meta dado que las instituciones de atención a persona mayor que solicitaban asesoría técnica no se presentaban oportunamente en la fecha y hora progamada, lo cual generó incumplimientos en la meta al no poder llevar a cabo el proceso de asesoría técnica en estándares de calidad. 
Adicionalmente, cuando se intentó realizar la reprogramación de las asesorías con las instituciones no se lograba concretar fecha y hora o simplemente no se generaba interés por el reagendamiento debido a las dinámicas internas de cada institución.  
Se concluye que el proceso de asesoría técnica en estándares de calidad ha dado un giro bastante positivo dado que se han recibido solicitudes de asesoría técnica en estándares de calidad por medios digitales permitiendo usar las herramientas TIC'S para poder atender oportunamente las mismas, esto nos permite establecer que las instituciones visitadas por el equipo de inspección de la Subsecretaría se encuentran interesadas en acceder al proceso para elevar el cumplimiento de los estándares técnicos para la atención de persona mayor establecidos por la Resolución 0182 – 0230 de 2013. 
Por otra parte, se presentó un aumento considerable en el segundo semestre de las solicitudes de asesoría vía correo electrónico, lo cual ha permitido que el equipo tenga una respuesta eficaz para atender las mismas durante el mismo mes de solicitud o en el mes siguiente dada la alta demanda.
Otro aspecto positivo es la estrategia elaborada para llevar el proceso de asesoría de identificación e inscripción a las diferentes localidades, lo cual ha permitido identificar las instituciones de atención a persona mayor de carácter privado que ya no operan y ha permitido además llevar a cada institución la asesoría de inscripción al Sistema de Información y Registro de los Servicios Sociales (SIRSS).
Sin embargo y a pesar de lo logrado durante esta vigencia, se realizará la derogación del indicador, considerando que las actividades enmarcadas no corresponden al equipo de Inspección y Vigilancia sino son de la competencia de la Subdirección para la Vejez, por lo cual para no se puede garantizar un adecuado seguimiento debido a que no son acciones propias de la gestión del proceso.</t>
  </si>
  <si>
    <t>IVC-005</t>
  </si>
  <si>
    <r>
      <t xml:space="preserve">Visitas realizadas por primera vez de inspección a las instituciones nuevas inscritas.
</t>
    </r>
    <r>
      <rPr>
        <sz val="9"/>
        <color rgb="FF7030A0"/>
        <rFont val="Arial"/>
        <family val="2"/>
      </rPr>
      <t xml:space="preserve">
</t>
    </r>
  </si>
  <si>
    <r>
      <t>Medir el porcentaje de cumplimiento de las visitas por primera vez  de Inspección</t>
    </r>
    <r>
      <rPr>
        <sz val="9"/>
        <color rgb="FF7030A0"/>
        <rFont val="Arial"/>
        <family val="2"/>
      </rPr>
      <t xml:space="preserve"> </t>
    </r>
    <r>
      <rPr>
        <sz val="9"/>
        <rFont val="Arial"/>
        <family val="2"/>
      </rPr>
      <t>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 siempre y cuando se cuente con las condiciones dadas por la emergencia sanitaria y cuenten con los protocolos de bioseguridad aprobados por la SDS.</t>
    </r>
  </si>
  <si>
    <t>Talento humano suficiente para atender todas las visitas de inspección de primera vez.
Disposición de las instituciones para atender la visita por primera vez.</t>
  </si>
  <si>
    <t xml:space="preserve">(N° de instituciones acumuladas al periodo  con visita de inspección  por primera vez / N° total  acumulado de instituciones nuevas  inscritas en el SIRSS)*100 
</t>
  </si>
  <si>
    <t xml:space="preserve">Instrumentos Únicos de Verificación - IUV diligenciados en el período.
Base de datos de inscripción en el Sistema de Información y Registro de Servicios Sociales - SIRSS 
Listado de jardines Infantiles que adoptan la norma de los  protocolos de bioseguridad por la Secretaria Distrital de Salud para el regreso progresivo y seguro
         </t>
  </si>
  <si>
    <r>
      <t>El numerador corresponde al número de instituciones de Educación Inicial y Persona Mayor</t>
    </r>
    <r>
      <rPr>
        <sz val="9"/>
        <color rgb="FF7030A0"/>
        <rFont val="Arial"/>
        <family val="2"/>
      </rPr>
      <t xml:space="preserve"> </t>
    </r>
    <r>
      <rPr>
        <sz val="9"/>
        <rFont val="Arial"/>
        <family val="2"/>
      </rPr>
      <t>con visitas por primera vez de inspección, realizadas acumuladas.
El denominador corresponde al total acumulado de instituciones de Educación Inicial y Persona Mayor  inscritas en el SIRSS.
Para los jardines, que cuenten con los protocolos de bioseguridad aprobados por la Secretaría Distrital de Salud para el regreso progresivo, gradual y seguro de los niños y las niñas. 
Nota: el resultado del indicador de la vigencia corresponderá al del último periodo.</t>
    </r>
  </si>
  <si>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</si>
  <si>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No aplica. Indicador de gestión oficializado el 19/03/2021</t>
  </si>
  <si>
    <t>Para el primer trimestre, veinte (20) instituciones se inscribieron en el SIRSS para la prestación del servicio social de Educación Inicial, sin embargo solo quince (15) cumplían con el criterio de aprobación de protocolos de bioseguridad por parte de la Secretaría Distrital de Salud, en tal sentido IVC debe realizar la primera visita de verificación de condiciones de operación a estas instituciones. Sin embargo, en este periodo, no fue posible realizarlas teniendo en cuenta que estas instituciones corresponden a Jardines Infantiles que en los primeros meses del año no se encontraban prestando sus servicios presencialmente, sino que se encontraban en el proceso de aprobación de protocolos para la reapertura gradual, progresiva y segura en Bogotá. 
Para este periodo no se inscribieron Instituciones de Atención y Protección a las Personas Mayores.
En este sentido se planea iniciar las visitas de verificación durante el segundo trimestre, en el marco del Lineamiento de Educación Inicial desde el  enfoque de Atención Integral a la Primera Infancia - AIPI-  para el regreso voluntario, gradual y seguro y se harán solo a los jardines que realicen este proceso para la prestación del servicio bajo el esquema de presencialidad en alternancia o esquema multimodal</t>
  </si>
  <si>
    <r>
      <t xml:space="preserve">12/04/2021:
Este indicador es nuevo y es de Eficacia, por tanto, el reporte debe estar en términos de la cantidad de visitas de inspección por primera vez realizadas, más no de las visitas realizadas de manera oportuna. Ajustar.
El denominador del indicador corresponde al total acumulado de instituciones de Educación Inicial y Persona Mayor inscritas en el SIRSS. ¿Solo hay 17 instituciones inscritas en el SIRSS? Revisar la formulación del indicador y reportar acorde a esta.
Ajustar ortografía.
Evidencias: revisar y ajustar.
16/04/2021:
</t>
    </r>
    <r>
      <rPr>
        <sz val="9"/>
        <rFont val="Arial"/>
        <family val="2"/>
      </rPr>
      <t>¿La inspección que se hace es sobre qué?</t>
    </r>
    <r>
      <rPr>
        <sz val="9"/>
        <color theme="1"/>
        <rFont val="Arial"/>
        <family val="2"/>
      </rPr>
      <t xml:space="preserve">
Reporte Ok para jardines. Falta el reporte de las correspondientes a las instituciones de atención a persona mayor, dado que se encuentra en la formulación del indicador.
Evidencias: ok para jardines, faltan las de atención a persona mayor acorde a lo que reporten.
20/04/2021:
Sin observaciones adicionales. Se recomienda informar al líder de proceso sobre el resultado del indicador y las causas del mismo.
</t>
    </r>
  </si>
  <si>
    <t xml:space="preserve">Para el mes de abril, se inscribieron instituciones en el SIRSS para la prestación del servicio social de Educación Inicial, sin embargo, ninguno cumple a la fecha con el criterio de aprobación de protocolos de bioseguridad por parte de la Secretaría Distrital de Salud, en tal sentido IVC no puede realizar la primera visita de verificación de condiciones de operación a las instituciones que NO cumplan este criterio.  
De igual forma, es importante resaltar que debido a las medidas para mitigar el incremento de contagios por SARS-CoV-2 COVID-19 adoptadas en el Distrito por el Decreto 157 de abril, las actividades de Educación presencial fueron suspendidas.
Para este periodo no se inscribieron Instituciones de Atención y Protección a las Personas Mayores.
 </t>
  </si>
  <si>
    <t>12/05/2021
Se sugiere no mencionar cantidades en el informe cualitativo, lo que pueden decir es que a pesar que se recibieron inscripciones en el SIRSS, las mismas aun no cumplen con el criterio de aprobación.
En el segundo párrafo no me queda claro, el motivo del incumplimiento, si es por el decreto, asumo que es porque la limitación a la movilidad más no porque los jardines aún no cumplen con el criterio, por fa revisar redacción.
13/05/2021:
No se generan observaciones o recomendaciones respecto al análisis  y evidencias presentados en el seguimiento al indicador de gestión.</t>
  </si>
  <si>
    <t>Para el mes de mayo se inscribieron instituciones en el SIRSS para la prestación del servicio social de Educación Inicial, sin embargo, ninguna cumple a la fecha con el criterio de aprobación de protocolos de bioseguridad por parte de la Secretaría Distrital de Salud, en tal sentido IVC no puede realizar la primera visita de verificación de condiciones de operación a las instituciones que NO cumplan este criterio.  
Para este periodo no se inscribieron Instituciones de Atención y Protección a las Personas Mayores.</t>
  </si>
  <si>
    <t>23/06/2021
Es prioritario revisar este indicador toda vez que han pasado los cinco primeros meses del año y aún no se genera avance sobre la meta propuesta del 100%.</t>
  </si>
  <si>
    <t>Para el segundo  trimestre, quince (15) instituciones se inscribieron en el SIRSS para la prestación del servicio social de Educación Inicial, (4 en abril, 6 en mayo y 5 en junio), sin embargo solo uno (1) cumplía con el criterio de aprobación de protocolos de bioseguridad por parte de la Secretaría Distrital de Salud, en tal sentido IVC debe realizar la primera visita de verificación de condiciones de operación a esta institución, Sin embargo, en este periodo, no fue posible realizarla teniendo en cuenta que estas instituciones corresponden a Jardines Infantiles que aún no se encontraban prestando sus servicios presencialmente, sino que se encontraban en el proceso de aprobación de protocolos para la reapertura gradual, progresiva y segura en Bogotá y preparación de apertura de los jardines los cuales conforme el levantamiento de medidas preventivas por parte del Gobierno Distrital frente al COVID 19, a partir de julio podrán retornar a la presencialidad. 
Para este periodo no se inscribieron Instituciones de Atención y Protección a las Personas Mayores.
En este sentido, una vez iniciada la presencialidad y el retorno poco a poco a los jardines, se planea iniciar las visitas de verificación durante el segundo semestre, en el marco del Lineamiento de Educación Inicial desde el enfoque de Atención Integral a la Primera Infancia - AIPI-  para el regreso voluntario, gradual y seguro de las niñas y los niños a los jardines infantiles públicos y privados y se realizarán solo a los jardines que  presten este proceso para la prestación del servicio bajo el esquema de presencialidad en alternancia o esquema multimodal.</t>
  </si>
  <si>
    <r>
      <t xml:space="preserve">12/07/2021: El reporte de este indicador no es claro, se sugiere iniciar haciendo un resumen de cuantas instituciones se inscribieron para justificar las 16 
que se reportan y a que mes corresponden (recuerden que este reporte se hace del trimestre), y luego resumir por mes, </t>
    </r>
    <r>
      <rPr>
        <sz val="9"/>
        <rFont val="Arial"/>
        <family val="2"/>
      </rPr>
      <t>la razón por la que no realizaron las visitas (se subraya de color verde, la razón de porque no se realizaron las visitas, el cual ya estaba escrito), d</t>
    </r>
    <r>
      <rPr>
        <sz val="9"/>
        <color theme="1"/>
        <rFont val="Arial"/>
        <family val="2"/>
      </rPr>
      <t>e igual forma en el último párrafo se debe complementar que más se va hacer para poder cumplir con la meta, ya que el indicador sigue sin avance. En cuanto a las evidencias aplica la misma hecha en el indicador anterior, ya que no se ubica cual es el archivo donde se pueden identificar las 16 instituciones inscritas en este trimestre. Revisar.
16/07/2021: No se generan observaciones o recomendaciones respecto al análisis y evidencias presentados en el seguimiento al indicador de gestión, sin embargo se deja la recomendación de verificar el cumplimiento de este indicador e implementar acciones para el segundo semestre, ya que pasado el primer semestre, no se han podido realizar visitas de verificación a ninguna de las instituciones inscritas, por lo cual el porcentaje de ejecución es 0%.</t>
    </r>
  </si>
  <si>
    <t>Para el mes de julio, no se inscribieron nuevas instituciones en el SIRSS para la prestación del servicio social de Educación Inicial, en tal sentido Inspección, Vigilancia y Control -IVC se encuentra trabajando en la socialización del nuevo IUV para el regreso Voluntario, Gradual y Seguro de los niños y las niñas a los jardines Infantiles, para así poder iniciar con las visitas, programadas entre agosto y septiembre, en este marco, se llevarán a cabo las primeras visitas de verificación de condiciones de operación una vez se terminen las jornadas de socialización del nuevo IUV,  considerando que los jardines se encuentran en preparación para iniciar la apertura. 
Para este periodo no se inscribieron Instituciones de Atención y Protección a las Personas Mayores.
En este sentido, una vez realizada la socialización del nuevo IUV e iniciada la presencialidad y el retorno poco a poco a los jardines, se planea ir avanzando en las visitas de verificación durante el segundo semestre, en el marco del Lineamiento de Educación Inicial desde el enfoque de Atención Integral a la Primera Infancia - AIPI-  para el regreso voluntario, gradual y seguro de las niñas y los niños a los jardines infantiles públicos y privados y se realizarán solo a los jardines que  presten este proceso para la prestación del servicio bajo el esquema de presencialidad en alternancia o esquema multimodal.</t>
  </si>
  <si>
    <t>12/08/2021:
En que fecha se tiene programado terminar con las socializaciones del IUV? Indicarla dentro de la redacción.
13/08/2021:
No se generan observaciones o recomendaciones respecto al análisis presentado en el seguimiento al indicador de gestión.</t>
  </si>
  <si>
    <t>Para el mes de agosto, se inscribieron nuevas instituciones en el SIRSS para la prestación del servicio social de Educación Inicial, en tal sentido Inspección, Vigilancia y Control -IVC se encuentra trabajando en la socialización del nuevo IUV para el regreso Voluntario, Gradual y Seguro de los niños y las niñas a los jardines Infantiles, para así poder iniciar con las visitas a los jardines infantiles privados, de igual forma se están realizando reuniones con la Secretaría de Educación Distrital -SED con el fin de atender diferentes peticiones de los jardines infantiles privados, en este marco, se llevarán a cabo las primeras visitas de verificación de condiciones de operación durante septiembre una vez se terminen las jornadas de socialización del nuevo IUV.
Para este periodo no se inscribieron Instituciones de Atención y Protección a las Personas Mayores.
En este sentido, una vez realizada la socialización del nuevo IUV e iniciada la presencialidad y el retorno gradual a los jardines, se planea ir avanzando en las visitas de verificación durante el segundo semestre, en el marco del Lineamiento de Educación Inicial desde el enfoque de Atención Integral a la Primera Infancia - AIPI-  para el regreso voluntario, gradual y seguro de las niñas y los niños a los jardines infantiles públicos y privados y se realizarán solo a los jardines que presten prestación el servicio bajo el esquema de presencialidad en alternancia o esquema multimodal.</t>
  </si>
  <si>
    <t>Para el tercer trimestre, siete (7) instituciones se inscribieron en el SIRSS para la prestación del servicio social de Educación Inicial, (4 en agosto y 3 septiembre), sin embargo, solo uno (1) cumplía con el criterio de aprobación de protocolos de bioseguridad por parte de la Secretaría Distrital de Salud, en tal sentido IVC debe realizar la primera visita de verificación de condiciones de operación a esta institución, pero en este periodo, no fue posible realizarla teniendo en cuenta que estas instituciones corresponden a Jardines Infantiles de carácter privado y la SDIS se encuentra en la fase de socialización del Lineamiento para el Regreso Voluntario, Gradual y Seguro de los niños y las niñas a los jardines infantiles, como cumplimiento a los acuerdos entre los jardines, SED y SDIS, una vez se termine con la socializaciones se inician la visitas. 
Se proyecta la realización de las visitas de primera vez desde mitad de octubre a diciembre del año en curso.
Para este periodo no se inscribieron Instituciones de Atención y Protección a las Personas Mayores.</t>
  </si>
  <si>
    <t xml:space="preserve">12/10/2021: De acuerdo con la formula del indicador: (N° de instituciones acumuladas al periodo  con visita de inspección  por primera vez / N° total  acumulado de instituciones nuevas  inscritas en el SIRSS)*100, el programado del mes de septiembre correspondería a 7 y no ha 1 como se está reportando Revisar. De igual forma se deja la alerta sobre este indicador, y que faltando solo 3 meses para que termine el año, aún no se ve avance en el cumplimiento del mismo.
13/10/2021: No se generan observaciones o recomendaciones respecto al análisis y evidencias presentados en el seguimiento al indicador de gestión.
</t>
  </si>
  <si>
    <t>Para el mes de octubre, se inscribieron instituciones  en el SIRSS para la prestación del servicio social de Educación Inicial, sin embargo, no cumplen con el criterio de aprobación de protocolos de bioseguridad por parte de la Secretaría Distrital de Salud.
Se proyecta la realización de las visitas de primera vez durante el mes de noviembre del año en curso.
Para este periodo no se inscribieron Instituciones de Atención y Protección a las Personas Mayores.</t>
  </si>
  <si>
    <t>16/11/2021: No se generan observaciones o recomendaciones respecto al análisis presentado en el seguimiento al indicador de gestión, sin embargo se deja nuevamente la recomendación de verificar el cumplimiento de este indicador e implementar acciones para el los dos últimos meses del año, ya que en lo corrido del año, no se han podido realizar visitas de verificación a ninguna de las instituciones inscritas, por lo cual el porcentaje de ejecución es 0%.</t>
  </si>
  <si>
    <t>Para el mes de noviembre, se inscribieron instituciones  en el SIRSS para la prestación del servicio social de Educación Inicial, sin embargo, no cumplen con el criterio de aprobación de protocolos de bioseguridad por parte de la Secretaría Distrital de Salud. De igual forma, durante este mes se realizaron las visitas de primera vez a los jardines infantiles que se inscribieron en el SIRSS y cumplen con la aprobación de los protocolos de bioseguridad .
Para este periodo no se inscribieron Instituciones de Atención y Protección a las Personas Mayores.</t>
  </si>
  <si>
    <t>14/12/2021: No se generan observaciones o recomendaciones respecto al análisis presentado en el seguimiento al indicador de gestión, sin embargo se deja nuevamente la recomendación de verificar el cumplimiento de este indicador e implementar acciones para el los dos últimos meses del año, ya que en lo corrido del año, no se han podido realizar visitas de verificación a ninguna de las instituciones inscritas, por lo cual el porcentaje de ejecución es 0%.  De igual manera recordar que para el próximo reporte deben realizar el análisis anual e indicar que decisión van a tomar respecto del indicador.</t>
  </si>
  <si>
    <t>Durante el último trimestre, se inscribieron catorce (14) instituciones en el SIRSS, (3 en octubre, 2 en noviembre y 9 en diciembre), para la prestación del servicio social de Educación Inicial, sin embargo, no cumplen con el criterio de aprobación de protocolos de bioseguridad por parte de la Secretaría Distrital de Salud.
En éste trimestre se llevaron a cabo las visitas de primera de primera vez a los jardines infantiles que se inscribieron con anterioridad (de enero a septiembre) en el SIRSS y cumplen con la aprobación de los protocolos de bioseguridad. Por lo cual se les realizó visita a 17 reportados con anterioridad y 10 adicionales que se inscribieron en los meses mencionados anteriormente, pero que aprobaron protocolos posteriormente, por esta razón se presenta un porcentaje del 270% de ejecución en este periodo.
Para este periodo no se inscribieron Instituciones de Atención y Protección a las Personas Mayores.</t>
  </si>
  <si>
    <t>11/01/2022: Ajustar redacción del análisis anual. Revisar que coincidan las cifras reportadas con las que se mencionan en el análisis. No se ubican las evidencias de este indicador.
14/01/2022: No se generan observaciones o recomendaciones respecto al análisis y evidencias presentados en el seguimiento al indicador de gestión.</t>
  </si>
  <si>
    <t>Para la vigencia 2021 de 27 instituciones nuevas para la prestación del servicio social de Educación Inicial y de Atención y Protección a las Personas Mayores inscritas por primera vez en el SIRSS, 27 cuentan con visita de inspección, para un cumplimiento acumulado en la vigencia del 100%. 
Este indicador tuvo un desarrollo lento considerando que en el primer semestre se continuaba con las restricciones derivadas de la pandemia por COVID-19, una vez se fueron levantando las restricciones, se llevaron a cabo las visitas con normalidad, sin embargo para 2022 se requiere la actualización (en la fórmula) de este indicador considerando los lineamientos que emite el Gobierno Distrital frente a los protocolos de bioseguridad y el retorno a la presencialidad en estas instituciones.</t>
  </si>
  <si>
    <t>IVC-006</t>
  </si>
  <si>
    <t>Instituciones no inscritas, e inscritas y activas en el Sistema de Información y Registro de Servicios Sociales (SIRSS), con inspección y/o vigilancia realizadas en el marco de la verificación de estándares técnicos de calidad u otros lineamientos.</t>
  </si>
  <si>
    <t>Establecer el porcentaje de instituciones no inscritas, e  inscritas y activas en el Sistema de Información y Registro de Servicios Sociales (SIRSS), con inspección y/o vigilancia en el marco de la verificación de estándares técnicos de calidad u otros lineamientos.</t>
  </si>
  <si>
    <t>Talento humano suficiente para visitar las instituciones no inscritas, e inscritas y activas.
Disposición de las instituciones para atender la visita de verificación de estándares técnicos de calidad u otros lineamientos</t>
  </si>
  <si>
    <t>(No. de instituciones con Inspección y/o Vigilancia realizadas acumuladas en el marco de la verificación de estándares técnicos de calidad u otros lineamientos en el periodo/ No. total de instituciones programadas acumuladas en el periodo)*100.</t>
  </si>
  <si>
    <t xml:space="preserve">
Base de datos de Instituciones no inscritas.
Base de datos de instituciones inscritas y activas en SIRSS
Base de datos de las instituciones programadas y visitadas
</t>
  </si>
  <si>
    <r>
      <t>El numerador corresponde al número total de instituciones con inspección y/o vigilancia  realizadas acumuladas en el período del reporte y el denominador corresponde al número total de instituciones programadas acumuladas a visitar en el periodo del reporte.  
Nota: el resultado del indicador de la vigencia corresponderá al del último periodo</t>
    </r>
    <r>
      <rPr>
        <sz val="9"/>
        <color rgb="FFFF0000"/>
        <rFont val="Arial"/>
        <family val="2"/>
      </rPr>
      <t xml:space="preserve">. </t>
    </r>
  </si>
  <si>
    <t xml:space="preserve">
Base de datos de las instituciones programadas con la fecha de visita y resultado obtenido.</t>
  </si>
  <si>
    <t>A marzo 2021 se cuenta con un total de 161 instituciones programadas para visitas, de las cuales a 39 se les realizó la verificación de estándares técnicos de calidad y la verificación del  lineamiento para la prevención, contención y mitigación de la emergencia sanitaria, avanzando de esta manera en un 24% de cumplimiento.
Es importante mencionar que las Instituciones de Atención y Protección a las Personas Mayores, considerando la actual situación frente al COVID-19,  no permiten la realización de la visita, en pro de la salud de las personas mayores que allí residen, la situación de no atención es mayor cuando los contagios en la Ciudad aumentan. De igual forma los jardines infantiles durante los primeros meses de año, se encontraban en el proceso de presentación y aprobación de protocolos de bioseguridad para iniciar su apertura, gradual y progresiva, por lo cual no se programaron visitas para este servicio.</t>
  </si>
  <si>
    <r>
      <t xml:space="preserve">12/04/2021:
En el SIRSS ¿solo hay inscritas instituciones de persona mayor? Si en el SIRSS se inscriben instituciones de persona mayor y de atención a la infancia se debe dar cuenta de ambas en el reporte dado que en la formulación no especifican a qué tipo de instituciones se harán las visitas.
Si solo van a reportar visitas a instituciones de adulto mayor se debe actualizar la formulación del indicador.
Registrar en el reporte con qué evidencia se contabiliza una visita: acta o IUV? Esto porque al revisar la evidencia no se entiende cómo contabilizan las visitas realizadas. Ajustar ortografía.
Rta/ frente a la primera pregunta en el SIRSS efectivamente se inscriben instituciones que prestan los dos servicios, sin embargo, el indicador no se formula solo con los inscritos sino también con los no inscritos, por otro lado, se realiza sobre la base de las instituciones programadas. En este sentido para el primer trimestre se programaron para visitas, solo instituciones de persona mayor. Se ajusta evidencia registrando solo las visitas efectivas es decir con (iuv-iuvc).
</t>
    </r>
    <r>
      <rPr>
        <sz val="9"/>
        <rFont val="Arial"/>
        <family val="2"/>
      </rPr>
      <t xml:space="preserve">
16/04/2021:
Sin observaciones adicionales.</t>
    </r>
    <r>
      <rPr>
        <sz val="9"/>
        <color theme="1"/>
        <rFont val="Arial"/>
        <family val="2"/>
      </rPr>
      <t xml:space="preserve"> Se recomienda informar al líder de proceso sobre el resultado del indicador y las causas del nivel de avance.</t>
    </r>
  </si>
  <si>
    <t>Durante el mes de abril de 2021 se realizó la verificación de estándares técnicos de calidad y la verificación del  lineamiento para la prevención, contención y mitigación de la emergencia sanitaria a Instituciones de Atención y Protección de Personas Mayores y Jardines Infantiles.
Es importante mencionar que las Instituciones de Atención y Protección a las Personas Mayores, considerando la actual situación frente al COVID-19 y las medidas para mitigar el incremento de contagios por SARS-CoV-2 COVID-19 adoptadas en el Distrito por el Decreto 157 de abril, no permiten la realización de la visita, en pro de la salud de las personas mayores que allí residen, la situación de no atención es mayor cuando los contagios en la Ciudad aumentan. De igual forma los Jardines Infantiles que funcionan en presencialidad cerraron en cumplimiento del mencionado decreto.</t>
  </si>
  <si>
    <t>12/05/2021
Se sugiere no mencionar cantidades en el informe cualitativo, y mencionar el tipo de instituciones a las que se les realizaron las visitas.
Con relación a este parte: "cumplimiento del mencionado decreto, situaciones que hacen que las visitas disminuyan.", es que disminuyan o que no se puedan realizar?, por favor revisar redacción del reporte de este indicador.
13/05/2021:
No se generan observaciones o recomendaciones respecto al análisis  y evidencias presentados en el seguimiento al indicador de gestión.</t>
  </si>
  <si>
    <t>Durante el mes de mayo de 2021 se realizó la vigilancia por oficio a las Instituciones de Atención y Protección de Personas Mayores, en el marco de los estándares técnicos de calidad conforme la verificación realizada de los mismos.
Para este periodo no se realizaron visitas a jardines infantiles.</t>
  </si>
  <si>
    <t>23/06/2021
Revisar avances para alcanzar la meta de este indicador, debido a que se lleva apenas el 24% del 100% esperado.</t>
  </si>
  <si>
    <t>Durante el segundo trimestre se programaron 236 instituciones para visitas, de las cuales a 182, (51 jardines infantiles y 131 Hogares Geriátricos), se les realizó la verificación de estándares técnicos de calidad,  vigilancia por oficio y la verificación del lineamiento para la prevención, contención y mitigación de la emergencia sanitaria o Lineamiento de Regreso gradual, voluntario y seguro en el caso de Jardines infantiles, avanzando de esta manera en un 77% de cumplimiento en el trimestre.
Es importante mencionar que las Instituciones de Atención y Protección a las Personas Mayores, considerando la actual situación frente al COVID-19, no permiten la realización de la visita, en pro de la salud de las personas mayores que allí residen, la situación de no atención es mayor cuando los contagios en la Ciudad aumentan. De igual forma los jardines infantiles durante los primeros meses del año, se encontraban en el proceso de presentación y aprobación de protocolos de bioseguridad para iniciar su apertura gradual y progresiva, una vez levantadas las medidas de prevención se iniciaron las visitas a los jardines infantiles, sin embargo en este punto es importante resaltar que la normalidad en la prestación del servicio iniciará a partir de Julio.</t>
  </si>
  <si>
    <t>12/07/2021: El reporte del indicador no es claro, se sugiere iniciar haciendo un resumen de cuantas instituciones fueron programadas mes a mes (abril a junio) y mensualmente como están distribuidas las 221 verificaciones realizadas, de igual forma es necesario revisar en las evidencias relacionadas en el enlace ya que solo se pudo ubicar la programación de 52 (no 51 como está reportado), jardines infantiles pero no los 170. Ajustar redacción y revisar evidencias, así como subirlas a la respectiva carpeta de reporte, dejándolas separadas por indicador. 
16/07/2021: No se generan observaciones o recomendaciones respecto al análisis y evidencias presentados en el seguimiento al indicador de gestión.</t>
  </si>
  <si>
    <r>
      <t>Dura</t>
    </r>
    <r>
      <rPr>
        <sz val="9"/>
        <rFont val="Arial"/>
        <family val="2"/>
      </rPr>
      <t>nte el mes de julio se programa</t>
    </r>
    <r>
      <rPr>
        <sz val="9"/>
        <color theme="1"/>
        <rFont val="Arial"/>
        <family val="2"/>
      </rPr>
      <t xml:space="preserve">ron visitas a jardines infantiles y hogares de persona mayor, a los cuales se les realizó la verificación de estándares técnicos de calidad y la verificación del lineamiento para la prevención, contención y mitigación de la emergencia sanitaria o Lineamiento de Regreso gradual, voluntario y seguro en el caso de Jardines infantiles y Lineamientos COVID para Institución de Protección a las Personas mayores -IPPM.
Es importante mencionar que algunas Instituciones de Atención y Protección a las Personas Mayores, considerando la actual situación frente al COVID-19, no permiten la realización de la visita, en pro de la salud de las personas mayores que allí residen, la situación de no atención es mayor cuando los contagios en la Ciudad aumentan.
</t>
    </r>
  </si>
  <si>
    <t>12/08/2021:
No ingresar datos cuantitativos, solo cualitativos y ampliar este reporte, por ejemplo mencionar si se cumplió o no con la totalidad de las visitas programadas, sino fue así indicar por qué.
13/08/2021:
No se generan observaciones o recomendaciones respecto al análisis presentado en el seguimiento al indicador de gestión.</t>
  </si>
  <si>
    <t>Durante el mes de agosto se programaron visitas a jardines infantiles y hogares de persona mayor, a los cuales se les realizó la verificación de estándares técnicos de calidad y la verificación del lineamiento para la prevención, contención y mitigación de la emergencia sanitaria o lineamiento de regreso gradual, voluntario y seguro en el caso de Jardines infantiles y Lineamientos COVID para Institución de Protección a las Personas mayores -IPPM.
Es importante mencionar que algunas Instituciones de Atención y Protección a las Personas Mayores, considerando la actual situación frente al COVID-19, no permiten la realización de la visita, en pro de la salud de las personas mayores que allí residen, de igual forma algunos jardines infantiles aún se encuentran en preparación para el retorno a clases, por lo que se espera que a medida que se vayan reactivando las clases se puedan realizar las visitas.</t>
  </si>
  <si>
    <t>13/09/2021:
Ajustar argumento y redacción de acuerdo a lo indicado.
17/09/2021:
No se generan observaciones o recomendaciones respecto al análisis presentado en el seguimiento al indicador de gestión.</t>
  </si>
  <si>
    <t>Durante el tercer trimestre se programaron 282 instituciones para visitas, de las cuales a 246, (201 jardines infantiles y 45 Hogares Geriátricos), se les realizó la verificación de estándares técnicos de calidad,  vigilancia por oficio y la verificación del lineamiento para la prevención, contención y mitigación de la emergencia sanitaria o lineamiento de regreso gradual, voluntario y seguro de los niños y las niñas en el caso de Jardines infantiles, avanzando de esta manera en un 87% de cumplimiento en el trimestre.</t>
  </si>
  <si>
    <t>12/10/2021: En las evidencias se contabilizan 200 jardines infantiles con verificación de estándares, revisar.
13/10/2021: No se generan observaciones o recomendaciones respecto al análisis y evidencias presentados en el seguimiento al indicador de gestión.</t>
  </si>
  <si>
    <t>Durante el mes de octubre se programaron visitas a jardines infantiles y hogares de persona mayor, a los cuales se les realizó la verificación de estándares técnicos de calidad y la verificación del lineamiento para la prevención, contención y mitigación de la emergencia sanitaria o lineamiento de regreso gradual, voluntario y seguro en el caso de Jardines infantiles y Lineamientos COVID - 19 para Institución de Protección a las Personas mayores -IPPM.</t>
  </si>
  <si>
    <t>Durante el mes de noviembre se programaron visitas a jardines infantiles y hogares de persona mayor, a los cuales se les realizó la verificación de estándares técnicos de calidad y la verificación del lineamiento para la prevención, contención y mitigación de la emergencia sanitaria o lineamiento de regreso gradual, voluntario y seguro en el caso de Jardines infantiles y Lineamientos COVID - 19 para Institución de Protección a las Personas mayores -IPPM.</t>
  </si>
  <si>
    <t>14/12/2021: No se generan observaciones o recomendaciones respecto al análisis presentado en el seguimiento al indicador de gestión. De igual manera recordar que para el próximo reporte deben realizar el análisis anual e indicar que decisión van a tomar respecto del indicador.</t>
  </si>
  <si>
    <r>
      <t>Durante el último trimestre se programaron 39</t>
    </r>
    <r>
      <rPr>
        <sz val="9"/>
        <rFont val="Arial"/>
        <family val="2"/>
      </rPr>
      <t xml:space="preserve"> instituciones para inspección y vigilancia, de las cuales a 205, (133 jardines infantiles y 72 Hogares Geriátricos), se les realizó la verificación de estándares técnicos de calidad y la verificación del lineamiento para la prevención, contención, mitigación de la emergencia sanitaria o lineamiento de regreso gradual, voluntario y seguro de los niños y las niñas en el caso de Jardines infantiles, avanzando de esta manera en un 94% de cumplimiento en las visitas de Inspección y Vigilancia efectivas.
La sobre ejecución en este periodo se deriva de visitas realizadas nuevamente a Instituciones que fueron visitadas en periodos anteriores y que por motivos de la pandemia no pudieron ser atendidas por los Hogares y Jardines. Al considerar que al final el indicador suma las instituciones totales no se deben volver a poner como adicionales porque se estarían duplicando las instituciones.</t>
    </r>
  </si>
  <si>
    <t>11/01/2022: Ajustar redacción en general. No se ubican las evidencias de este indicador.
14/01/2022: No se generan observaciones o recomendaciones respecto al análisis y evidencias presentados en el seguimiento al indicador de gestión.</t>
  </si>
  <si>
    <t xml:space="preserve">Para la vigencia 2021 de 718 instituciones programadas, 672 instituciones cuentan con inspección y/o vigilancia en el marco de la verificación de estándares técnicos de calidad u otros lineamientos, para un cumplimiento acumulado en la vigencia del 94%. 
Durante el primer semestre las visitas tuvieron un desarrollo lento considerando que en el primer semestre se continuaba con las restricciones debido a la pandemia generada por COVID-19, una vez se fueron levantando las medidas de protocolos de bioseguridad, se llevaron a cabo las visitas con normalidad.
Para la vigencia 2022 es importante continuar con la medición de este indicador considerando que permite tener un seguimiento efectivo que mide las instituciones visitadas durante la vigencia.
</t>
  </si>
  <si>
    <t>PE-001</t>
  </si>
  <si>
    <t>Circular Nº 013 del 28/04/2021</t>
  </si>
  <si>
    <t>Gestión en la viabilización de precios de referencia</t>
  </si>
  <si>
    <t>Cumplimiento de la revisión, análisis y emisión del concepto de viabilidad, establecidos en el procedimiento viabilidad de precios de referencia (PCD-AD-012)</t>
  </si>
  <si>
    <t>Emitir concepto de viabilidad entre tres (3) y ocho (8) días hábiles, una vez radicada las solicitudes.</t>
  </si>
  <si>
    <t>(Número de solicitudes atendidas oportunamente en el periodo / Número de solicitudes radicada en el periodo) *100</t>
  </si>
  <si>
    <t>Matriz de seguimiento al tramite de solicitudes de viabilidad de precios.</t>
  </si>
  <si>
    <t>Registrar en la matriz las solicitudes de precios de viabilidad e indicar el memorando y la fecha en que se dio respuesta.
Numerador: hace referencia a la cantidad de solicitudes que tramitaron en el periodo dentro de los tiempos establecidos.
Denominador: corresponde a la cantidad de solicitudes radicada en el periodo (8 días hábiles antes de finalizar el mes anterior al reporte y 8 días hábiles antes del mes de reporte).
Las solicitudes que no se incluyen en el mes de reporte (ejemplo octubre) serán trasladadas al mes inmediatamente siguiente (ejemplo noviembre) y así se contempla la totalidad de solicitudes acumuladas.
Nota: el resultado del indicar al final de la vigencia será acumulado.</t>
  </si>
  <si>
    <t>Matriz de seguimiento al tramite de solicitudes de viabilidad de precios</t>
  </si>
  <si>
    <t>Los resultados obtenidos de enero obedecen a que se brindó respuestas a 27 de los 32 procesos que allegaron en el corte. Sin embargo, los cinco procesos que se citan, se les brindará respuesta en el mes de febrero, debido a que llegaron sobre los últimos días del mes:
1. MANIPULACIÓN DE ALIMENTOS
2. SERVICIO INTEGRARTE INTERNO
3. SERVICIO CENTROS DE PROTECCIÓN SOCIAL
4. OPERADOR LOGÍSTICO
5. PRESTACIÓN DEL SERVICIO DE VIGILANCIA, GUARDA, CUSTODIA Y SEGURIDAD PRIVADA CON ARMAS Y/ O SIN ARMAS Y MEDIOS TECNOLÓGICOS.
Lo que da un porcentaje de avance del 84% para el indicador.</t>
  </si>
  <si>
    <t>24/03/2021  Revisar redacción, ya que se indica gestión de febrero y es un periodo posterior al del seguimiento reportado. 
Por favor anexar la evidencia formulada y ubicarla en la carpeta compartida de One Drive.
15/04/2021 No se generan observaciones o recomendaciones adicionales, respecto al análisis presentado en el seguimiento al indicador de gestión.</t>
  </si>
  <si>
    <t>Para el mes de febrero, los resultados obedecen a que se brindó respuestas a 33 de los 39 procesos que allegaron en el corte y los cinco procedentes de enero. 
A los seis procesos citados en la parte inferior, se les brindará respuesta en el mes de marzo, debido a que llegaron sobre los últimos días.
1. JARDINES INFANTILES COFINANCIADOS
2. JARDIN INFANTIL SOCIAL - CAFAM
3. JARDIN INFANTIL SOCIAL - COLSUBSIDIO
4. JARDIN INFANTIL SOCIAL - COMPENSAR
5. INTERVENTORIA DE BONOS
6. CENTRAL DE MEDIOS
Lo que da un porcentaje de avance del 97% para el indicador.</t>
  </si>
  <si>
    <t>24/03/2021 Revisar el análisis ya que se indica que se gestionaron todos los procesos allegados, pero a la vez que quedaron pendientes 5 para marzo, la gestión de marzo se reporta en el siguiente mes. Adicionalmente a que no se indica que paso con los 5 pendientes de febrero.  Por favor anexar la evidencia formulada  y ubicarla en la carpeta compartida de One Drive.
15/04/2021 No se generan observaciones o recomendaciones adicionales, respecto al análisis presentado en el seguimiento al indicador de gestión.</t>
  </si>
  <si>
    <t>Los resultados obtenidos obedecen a que se brindó respuestas a 8 de los 13 procesos que allegaron en el corte y los seis procesos pendientes al mes de febrero, quedando pendiente para abril los siguientes cinco procesos:
1.	PRECIOS DE REFERENCIA PROCESO DE BUSES
2.	PROCESO DE RECARGA Y MANTENIMIENTO DE EXTINTORES
3.	PROCESO VANS
4.	PODA Y JARDINERIA
5.	PROCESO TAXIS
Lo que da un porcentaje de avance del 108% para el indicador.</t>
  </si>
  <si>
    <t>12/07/2021 Por favor anexar la evidencia formulada y ubicarla en la carpeta compartida de One Drive.
15/04/2021 No se generan observaciones o recomendaciones adicionales, respecto al análisis presentado en el seguimiento al indicador de gestión.</t>
  </si>
  <si>
    <t>Los resultados obtenidos obedecen a que se brindó respuestas a 31 de las 34 solicitudes que allegaron en el corte, más cinco que se encontraban pendientes de marzo, quedando pendiente para el mes de mayo la gestión de los siguientes tres procesos:
1.	SERVICIO SOCIAL AVANZAR 2021 DISCAPACIDAD
2.	RENDER Y LABORATORIO
3.	CONJUNTA COLCHONETAS
Lo que da un porcentaje de avance del 106% para el indicador.</t>
  </si>
  <si>
    <t>11/05/2021 Se recomienda verificar la formulación del indicador, ya que se esta generando un sobrecumplimiento en los últimos meses, así como en el avance acumulado.
No se generan observaciones o recomendaciones adicionales, respecto al análisis presentado en el seguimiento al indicador de gestión.</t>
  </si>
  <si>
    <t>Los resultados obtenidos obedecen a que se brindó respuestas a 27 de los 30 de las solicitudes que allegaron en el corte, más tres que se encontraban pendientes de abril, quedando pendiente los siguientes tres procesos:
1. GRUPO 7) PURIFICADORES DE AGUA
2. GRUPO 5_2) EQUIPOS DE GYM
3. 12 ENSAYOS
Lo que da un porcentaje de avance del 100% para el indicador.</t>
  </si>
  <si>
    <t>15/06/2021 No se generan observaciones o recomendaciones respecto al análisis presentado en el seguimiento al indicador de gestión.</t>
  </si>
  <si>
    <t>Los resultados obtenidos obedecen a que se brindó respuestas a 53 de los 59 de las solicitudes que allegaron en el corte, más tres que se encontraban pendientes de mayo, quedando pendiente los siguientes seis procesos:
1. MOVIMIENTO VERTICAL
2. EQUIPOS INDUSTRIALES Y SEMI-INDUSTRIALES
3. COMPRA Y DISTRIBUCIÓN DE UNIFORMES
4. CALZADO
5. ESTUDIO ECONOMICO ELEMENTOS ASEO PERSONAL 2021
6. KITS DE ALIMENTOS EMPACADOS AL VACÍO
Lo que da un porcentaje de avance del 95% para el indicador.</t>
  </si>
  <si>
    <t>09/07/2021 Revisar avance cuantitativo, ya que se indican 56 respuestas pero se registra 55, así mismo en los allegados se indican 59 y se registra 58. 
Adicionalmente, se recomienda verificar la evidencia reportada y ubicarla en la carpeta compartida de One Drive, ya que según la formulación esta debe corresponder a una Matriz de seguimiento al tramite de solicitudes de viabilidad de precios, mas no a los soportes de los procesos gestionados.
15/07/2021 No se generan observaciones o recomendaciones adicionales, respecto al análisis presentado en el seguimiento al indicador de gestión.</t>
  </si>
  <si>
    <t>Los resultados obtenidos obedecen a que se brindó respuestas a 84 de los 90 de las solicitudes que allegaron en el corte, más seis que se encontraban pendientes de junio, quedando pendiente los siguientes seis procesos:
• EQUIPOS INDUSTRIALES Y SEMI-INDUSTRIALES
• ELEMENTOS DEPORTIVOS
• SEGUIMIENTO TRANSFERENCIAS MONETARIAS CONDICIONADAS
• CEDULACIONES
• NP CONTRATO No 14364
• NP 15 CONTRATO 13464-2020
Lo que da un porcentaje de avance del 100% para el indicador.</t>
  </si>
  <si>
    <t>11/08/2021 Se recomienda verificar la formulación del indicador y el avance cuantitativo programado, ya que se esta generando sobrecumplimiento, respecto a la meta formulada.
Adicionalmente, verificar la evidencia reportada y ubicarla en la carpeta One Drive, ya que según la formulación esta debe corresponder a una Matriz de seguimiento al tramite de solicitudes de viabilidad de precios, mas no a los soportes de los procesos gestionados. 
12/08/2021 No se generan observaciones o recomendaciones adicionales, respecto al análisis presentado en el seguimiento al indicador de gestión.</t>
  </si>
  <si>
    <t>Los resultados obtenidos obedecen a que se brindó respuestas a 31 de los 35 de las solicitudes que allegaron en el corte, más seis que se encontraban pendientes de julio, quedando pendiente los siguientes cuatro procesos:
•	MANTENIMIENTO Y SUMINISTRO ASCENSORES
•	SUMINISTROS - POLLO
•	VIABILIZACIÓN PROCESO JARDINES INFANTILES EN ADMINISTRACIÓN
•	NPCONTRATO No 14365-2020
Lo que da un porcentaje de avance del 106% para el indicador.</t>
  </si>
  <si>
    <t>10/09/2021 Se recomienda verificar la formulación del indicador y el avance cuantitativo programado, ya que se esta generando sobrecumplimiento, respecto a la meta formulada.
No se generan observaciones o recomendaciones adicionales, respecto al análisis presentado en el seguimiento al indicador de gestión.</t>
  </si>
  <si>
    <t>Los resultados obtenidos obedecen a que se brindó respuestas a 32 de los 32 de las solicitudes que allegaron en el corte, más cuatro que se encontraban pendientes de agosto, quedando pendiente los siguientes cuatro procesos:
•	4 GRUPOS DE ALIMENTOS 
•	NP TOLDO
•	BOLSA DE REPUESTOS 2021
•	CENTRO DÍA AL BARRIO PROYECTO 7770
Lo que da un porcentaje de avance del 100% para el indicador.</t>
  </si>
  <si>
    <t>11/10/2021 Se recomienda verificar la formulación del indicador y el avance cuantitativo programado, ya que se esta generando sobrecumplimiento, respecto a la meta formulada.
No se generan observaciones o recomendaciones adicionales, respecto al análisis presentado en el seguimiento al indicador de gestión.</t>
  </si>
  <si>
    <t>Los resultados obtenidos obedecen a que se brindó respuestas a 30 de los 34 de las solicitudes que allegaron en el corte, más cuatro que se encontraban pendientes de septiembre, quedando pendiente los siguientes procesos para el mes de noviembre:
•	 SOLUCIÓN DE TELEFONIA IP
*COMBUSTIBLE PLANTAS ELECTRICAS
Lo que da un porcentaje de avance del 106% para el indicador.</t>
  </si>
  <si>
    <t>11/11/2021 Se recomienda verificar la formulación del indicador y el avance cuantitativo programado, ya que se esta generando sobrecumplimiento, respecto a la meta formulada.
No se generan observaciones o recomendaciones adicionales, respecto al análisis presentado en el seguimiento al indicador de gestión.</t>
  </si>
  <si>
    <t>Los resultados obtenidos obedecen a que se brindó respuestas a 15 de los 15 de las solicitudes que allegaron en el corte, más dos que se encontraban pendientes de octubre.
Para el mes de diciembre no quedaron procesos pendientes.
Lo que da un porcentaje de avance del 113% para el indicador.</t>
  </si>
  <si>
    <t>13/11/2021 Revisar ya que en el análisis se indica que se dieron respuesta a 15 solicitudes, pero en el avance cuantitativo se indican 17, así como en las evidencias.
Adicionalmente, se recomienda verificar la formulación del indicador y el avance cuantitativo programado, ya que se esta generando sobrecumplimiento, respecto a la meta formulada.
No se generan observaciones o recomendaciones adicionales, respecto al análisis presentado en el seguimiento al indicador de gestión.</t>
  </si>
  <si>
    <t>Los resultados obtenidos obedecen a que se brindó respuestas a 6 de las 6 solicitudes que allegaron en el corte.
Lo que da un porcentaje de avance del 100% para el indicador.</t>
  </si>
  <si>
    <t>11/01/2022 Verificar las cifras reportadas en el análisis anual ya que no son equivalentes (419 - 173). 
Adicionalmente se recomienda indicar los cambios o justificación de la actualización del indicador.
14/01/2021 No se generan observaciones o recomendaciones adicionales, respecto al análisis presentado en el seguimiento al indicador de gestión.</t>
  </si>
  <si>
    <t>Durante la vigencia 2021 se brindó atención oportuna a 419 solicitudes de viabilidad, de los cuales se respondió 246  solicitudes por correo, se emitió concepto de viabilidad por memorando a 158 y se realizo devolución  memorando a 15 dado que no cumplían con las características en el marco del procedimiento de viabilidad de costos.
A continuación se mencionan los siguientes cuatro proyectos los que cuentan con mayor participación del total de las viabilidades:
7565 - SUBDIRECCIÓN DE PLANTAS FÍSICAS (18%)
7748 - SUBDIRECCIÓN ADMINISTRATIVA Y FINANCIERA (18%)
7745 - SUBDIRECCIÓN DE ABASTECIMIENTO (17%)
7744 - SUBDIRECCIÓN PARA LA INFANCIA (14%)
Para la  vigencia 2022 se requiere actualizar el indicador de gestión de manera homogénea al reporte de riesgos que se realiza  trimestralmente.</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</si>
  <si>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</si>
  <si>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</si>
  <si>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</si>
  <si>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</si>
  <si>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Suma de los promedios de los porcentajes de avance de las actividades del plan de acción de las dependencias: Dirección de Análisis y Diseño Estratégico, Subdirección de Diseño, Evaluación y Sistematización, Subdirección de Investigación e Información y Oficina Asesora de Comunicaciones / Número de las dependencias analizadas (Dirección de Análisis y Diseño Estratégico, Subdirección de Diseño, Evaluación y Sistematización, Subdirección de Investigación e Información y Oficina Asesora de Comunicaciones)</t>
  </si>
  <si>
    <t xml:space="preserve">Reporte en Excel del plan de acción institucional integrado </t>
  </si>
  <si>
    <t>1. Solicitar el reporte del plan de acción institucional integrado a la Subdirección de Diseño, Evaluación y Sistematización de las dependencias Dirección de Análisis y Diseño Estratégico, Subdirección de Diseño, Evaluación y Sistematización, Subdirección de Investigación e Información y Oficina Asesora de Comunicaciones 
2. Se toma el reporte del plan de acción de las dependencias Dirección de Análisis y Diseño Estratégico, Subdirección de Diseño, Evaluación y Sistematización, Subdirección de Investigación e Información y Oficina Asesora de Comunicaciones y se calcula el promedio simple del porcentaje de avance todas las actividades que hacen parte del plan de acción de cada una de las dependencias.
3. Se toman los promedios de avance de cada una de las dependencias Dirección de Análisis y Diseño Estratégico, Subdirección de Diseño, Evaluación y Sistematización, Subdirección de Investigación e Información y Oficina Asesora de Comunicaciones, se suman y se dividen por el número de dependencias (que para el caso son 4) y así se obtiene el promedio.
Notas: 
*Para el reporte del I semestre (corte a 30 de junio) se toma la información del reporte del plan de acción con corte al 31 de marzo y para el reporte del II semestre (con corte a 31 de diciembre) se toma la información del reporte del plan de acción con corte a 30 de septiembre.
*El resultado del indicador al final de la vigencia es acumulado, debido a que las actividades del plan de acción están formuladas de esta manera.</t>
  </si>
  <si>
    <t xml:space="preserve">Reporte del plan de acción institucional integrado de las dependencias Dirección de Análisis y Diseño Estratégico, Subdirección de Diseño, Evaluación y Sistematización, Subdirección de Investigación e Información y Oficina Asesora de Comunicaciones </t>
  </si>
  <si>
    <t>Con corte a 31 de marzo de 2021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2021 en el Plan de Acción Institucional Integrado, el cual será reportado en la primera semana de abril.</t>
  </si>
  <si>
    <t>13/04/2021 No se generan observaciones respecto al análisis presentados en el seguimiento al indicador de gestión. Solo tengo la siguiente recomendación: debemos adelantar todas las acciones pertinentes que favorezcan el cumplimiento de la meta propuesta.</t>
  </si>
  <si>
    <t>Con corte a 30 de abril de 2021 se realizó el reporte del plan de acción institucional de las dependencias: Dirección de Análisis y Diseño Estratégico, Subdirección de Diseño, Evaluación y Sistematización, Subdirección de Investigación e Información y Oficina Asesora de Comunicaciones, y se obtuvieron los avances de las actividades programadas  a 31 de marzo de 2021. Sin embargo para este reporte no se registra el avance debido a que el indicador tiene la periodicidad de reporte semestral por lo que el resultado del avance del indicador se reportará en el seguimiento del mes de junio de 2021.</t>
  </si>
  <si>
    <t>13/04/2021 Tengo la siguiente observación: no debemos registrar información cuantitativa, estás casillas van en blanco, solo se registra según la periodicidad (semestral). Tengo la siguiente recomendación: debemos adelantar todas las acciones pertinentes que favorezcan el cumplimiento de la meta propuesta y no modificar los colores del formato.</t>
  </si>
  <si>
    <t>Con corte a 31 de mayo de 2021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2021 en el Plan de Acción Institucional Integrado, el cual será reportado en la primera semana de julio.</t>
  </si>
  <si>
    <t>15/06/2021 No se generan observaciones respecto al análisis presentados en el seguimiento al indicador de gestión. Solo tengo la siguiente recomendación: debemos adelantar todas las acciones pertinentes que favorezcan el cumplimiento de la meta propuesta.</t>
  </si>
  <si>
    <t xml:space="preserve">En el mes de abril de 2021 se realizó  el seguimiento del Plan de Acción Institucional Integrado de la Secretaría con corte a 31 de marzo de 2021, el cual arrojó por dependencia el siguiente promedio de avance: Dirección de Análisis y Diseño Estratégico: 100%, Subdirección de Diseño, Evaluación y Sistematización: 100%, Subdirección de Investigación e Información: 100% y Oficina Asesora de Comunicaciones: 67%, lo que da un resultado promedio del avance del plan de acción de las 4 dependencias que se financian con el proyecto de inversión 7741 de 92% </t>
  </si>
  <si>
    <t>Con corte a 31 de julio de 2021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2021 en el Plan de Acción Institucional Integrado, el cual será reportado en la primera semana de octubre.</t>
  </si>
  <si>
    <t>11/08/2021 No se generan observaciones respecto al análisis presentados en el seguimiento al indicador de gestión. Se tiene la siguiente recomendación: debemos adelantar todas las acciones pertinentes que favorezcan el cumplimiento de la meta propuesta.</t>
  </si>
  <si>
    <t>Con corte a 31 de agosto de 2021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2021 en el Plan de Acción Institucional Integrado, el cual será reportado en la primera semana de octubre.</t>
  </si>
  <si>
    <t>Con corte a 30 de septiembre de 2021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2021 en el Plan de Acción Institucional Integrado, el cual será reportado en la primera semana de octubre.</t>
  </si>
  <si>
    <t>11/10/2021 No se generan observaciones respecto al análisis presentado en el seguimiento al indicador de gestión. Se tiene la siguiente recomendación: debemos adelantar todas las acciones pertinentes que favorezcan el cumplimiento de la meta propuesta.</t>
  </si>
  <si>
    <t>Con corte a 31 de octubre de 2021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2021 en el Plan de Acción Institucional Integrado, el cual será reportado en la primera semana de enero de 2022.</t>
  </si>
  <si>
    <t>11/11/2021 No se generan observaciones respecto al análisis presentado en el seguimiento al indicador de gestión. Se deja la siguiente recomendación: adelantar todas las acciones para dar cumplimiento a la meta propuesta en este último trimestres de la vigencia.</t>
  </si>
  <si>
    <t>Con corte a 30 de noviembre de 2021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2021 en el Plan de Acción Institucional Integrado, el cual será reportado en la primera semana de enero de 2022.</t>
  </si>
  <si>
    <r>
      <t xml:space="preserve">16/12/2021 No se generan observaciones respecto al análisis presentado en el seguimiento del periodo. Se deja la siguiente recomendación: se debe adelantar todas las acciones pertinentes para dar cumplimiento a la meta propuesta en este último periodo de la vigencia.
</t>
    </r>
    <r>
      <rPr>
        <b/>
        <sz val="9"/>
        <color theme="1"/>
        <rFont val="Arial"/>
        <family val="2"/>
      </rPr>
      <t>Nota</t>
    </r>
    <r>
      <rPr>
        <sz val="9"/>
        <color theme="1"/>
        <rFont val="Arial"/>
        <family val="2"/>
      </rPr>
      <t>: se recuerda para el próximo y último reporte diligenciar la casilla de Análisis anual (CC14), registrando los logros obtenidos o las situaciones que conllevaron a logros no esperados y las acciones que al respecto se hayan adelantado. Además, se debe describir si el indicador se va a mantener, actualizar o derogar y/o crear uno nuevo.</t>
    </r>
  </si>
  <si>
    <t xml:space="preserve">En el mes de octubre de 2021 se realizó  el seguimiento del plan de acción institucional con corte a 30 de septiembre de 2021, el cual arrojó por dependencia el siguiente promedio de avance: Dirección de Análisis y Diseño Estratégico: 100%, Subdirección de Diseño, Evaluación y Sistematización: 100%, Subdirección de Investigación e Información: 100% y Oficina Asesora de Comunicaciones: 67%, lo que da un resultado promedio del avance del plan de acción de las 4 dependencias que se financian con el proyecto de inversión 7741 de 92% </t>
  </si>
  <si>
    <t>12/01/2022 No se generan observaciones respecto al análisis presentado en el seguimiento al indicador de gestión. Solo se deja la siguiente recomendación: se solicita revisar la meta del indicador (90%), porque la vigencia 2021 quedo en sobrecumplimiento. Teniendo un promedio de cumplimiento del 92%.</t>
  </si>
  <si>
    <t>Durante la vigencia 2021 el indicador obtuvo un avance del 102%, el cual se presentó tanto en el reporte del 30 de junio (correspondiente al seguimiento Plan de Acción Institucional Integrado  corte primer trimestre), como en el reporte del 31 de diciembre (correspondiente al seguimiento Plan de Acción Institucional Integrado corte tercer trimestre), toda vez que el desempeño de las dependencias que comprenden el proyecto de inversión 7741 (Dirección de Análisis y Diseño Estratégico, Subdirección de Diseño, Evaluación y Sistematización, Subdirección de Investigación e Información y Oficina Asesora de Comunicaciones) fue en promedio del 92% en cada reporte, superando la meta programada del 90%. Se destaca que en el seguimiento del Plan de Acción Institucional Integrado corte tercer trimestre 2021 las tres dependencias de la Dirección de Análisis y Diseño Estratégico tuvieron un cumplimiento del 100% de sus compromisos, mientras que la Oficina Asesora de Comunicaciones tuvo un cumplimiento del 67% de sus compromisos (2 de 3), toda vez que la política institucional de Comunicaciones aún no había sido aprobada. Con corte al reporte del cuarto trimestre de 2021 se prevé que la OAC tenga un desempeño del 100%, superando el retraso inicialmente presentado. 
Desde la gerencia del proyecto de inversión 7741 se propone que el indicador de gestión se mantenga, por cuanto consolida los compromisos del desempeño de las cuatro dependencias que conforman el proyecto de inversión, de manera complementaria a las mismas metas del proyecto. Sin embargo, se solicitará la actualización del indicador para que su seguimiento sea de manera trimestral, de manera consistente con la medición del Plan de Acción Institucional Integrado.</t>
  </si>
  <si>
    <t>7564 - Mejoramiento de la capacidad de respuesta institucional de las comisarías de familia en Bogotá</t>
  </si>
  <si>
    <t>PSS-7564-002</t>
  </si>
  <si>
    <t>Circular No. 010 del 19/03/2021</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</si>
  <si>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</si>
  <si>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</si>
  <si>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</si>
  <si>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</si>
  <si>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</si>
  <si>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La base de datos de DADE que contenga las órdenes administrativas por acción de violencia intrafamiliar, denuncia delito sexual y maltrato infantil en Estado de Seguimiento y el resultado de las actuaciones del periodo a medir. 
(No. de actuaciones de seguimiento a casos de violencia intrafamiliar, delito sexual y maltrato infantil con resultado / No. actuaciones de seguimiento a casos de violencia intrafamiliar, delito sexual y maltrato infantil atendidas en Comisarías de familia en el periodo) * 100</t>
  </si>
  <si>
    <t>Base de datos suministrada por la DADE</t>
  </si>
  <si>
    <t>Dada la contingencia de contratación del talento humano en las Comisarias de Familia: Usaquén 1, Usaquén 2, San Cristóbal 1,  Usme 1, Usme 2,  Bosa 2, Bosa 3, Kennedy 1 , Kennedy 5, CAPIV, Fontibón, Engativá 2, Suba 1,  Suba 4, Antonio Nariño, Ciudad Bolívar 1, Ciudad Bolívar 2, durante el mes de enero de 2001 no contaron con uno o varios profesionales de seguimiento, por lo que se presentaron dificultades para el registro oportuno de las actuaciones de seguimiento en el sistema SIRBE de Comisarias.</t>
  </si>
  <si>
    <t>16/03/2021 No se generan observaciones respecto al análisis presentados en el seguimiento al indicador de gestión, solo tengo las siguientes recomendaciones: no cambiar el formato establecido en las celdas (tipo letra y tamaño) y adelantar todas las actividades y acciones para alcanzar el cumplimiento de la meta programada.</t>
  </si>
  <si>
    <t>Para el mes de febrero de 2021 y teniendo en cuenta que continúa  la contingencia de contratación del talento humano en las Comisarias de Familia de Usaquén 1, Usaquén 2, San Cristóbal 1,  Usme 1, Usme 2, Bosa 1, Bosa 2, Bosa 3, Kennedy 1 , Kennedy 3, Kennedy 5, CAPIV, Fontibón, Engativá 2, Suba 1,  Suba 3, Suba 4, Antonio Nariño, Ciudad Bolívar 1, Ciudad Bolívar 2, Santa Fe, no contaron con uno o varios profesionales de seguimiento, por lo que se presentaron dificultades para el registro oportuno de las actuaciones de seguimiento en el sistema SIRBE de Comisarias.</t>
  </si>
  <si>
    <t xml:space="preserve">ANALISIS CUALITATIVO: 
Para el mes de marzo de 2021 el proceso de contratación de los profesionales de seguimiento en las comisarías de familia ha avanzado paulatinamente, por lo que se espera progresión en el registro de las actuaciones de seguimiento de en el sistema SIRBE-Comisarías, no obstante, con corte al 31 de marzo de 2021 aún las Comisarias de Familia de: Usaquén 1, San Cristóbal 1 y 2, Bosa 1 y 3, CAPIV, Kennedy 1,  Suba 1, Rafael Uribe Uribe y Ciudad Bolívar 2 no cuentan con uno o más profesionales de seguimiento por la contingencia en contratación, por lo que continúa el riesgo en el cumplimiento presupuestado del indicador. 
ANALISIS CUANTITATIVO TRIMESTRAL
Durante el periodo de enero a marzo de 2021 se programaron en seguimiento 5856 actuaciones, de las cuales 5.386 registran resultado, por ende se alcanzó el 92% de cumplimiento de la meta para este indicador en el registro de las actuaciones de seguimiento de en el sistema SIRBE-Comisarías, no obstante, con corte al 31 de marzo de 2021 aún las Comisarias de Familia de: Usaquén 1, San Cristóbal 1 y 2, Bosa 1 y 3, CAPIV, Kennedy 1,  Suba 1, Rafael Uribe Uribe y Ciudad Bolívar 2 no cuentan con uno o más profesionales de seguimiento por la contingencia en contratación, por lo que continúa el riesgo en el cumplimiento presupuestado del indicador. ANALISIS CUANTITATIVO: El día 5 de abril de 2021 se realiza solicitud de la información requerida para la medición del indicador a la Dirección de Análisis y Diseño Estratégico DADE- SDIS, radicada con número de caso 2734, sin que a la fecha se cuente con los datos que permitan dar cuenta del análisis cuantitativo de la misma. </t>
  </si>
  <si>
    <t>12/05/2021 Al revisar el reporte tengo las siguientes observaciones:
* El reporte cuantitativo no coincide con lo registrado en las evidencias.
* En lo registrado cualitativamente debemos especificar lo ejecutado y programado.
Tengo la siguiente recomendación: debemos revisar la meta ya que actualmente se encuentra en sobrecumplimiento. Debemos analizar si en los siguientes trimestres van a seguir cumpliendo más de lo que se propuso en la meta del indicador.
18/05/2021 Luego de revisar los ajustes realizados no tengo ninguna otra observación o recomendación.</t>
  </si>
  <si>
    <t xml:space="preserve">ANALISIS CUALITATIVO
Con corte al 30 de abril de 2021 las Comisarias de Familia de: Usaquén 1 y 2, San Cristóbal 1 y 2, Bosa 1 y 3, CAPIV, Kennedy 1, Rafael Uribe Uribe, Ciudad Bolívar 2, Suba 1 y Mártires no contaron con uno o más profesionales de seguimiento por contingencia en contratación, como a su vez las Comisarías de Familia de Kennedy 3, Suba 1 y Mártires entraron en cuarentena por causa de detección de casos COVID 19 en sus equipos interdisciplinarios, por lo que esto podría incidir negativamente  en el cumplimiento de la meta del indicador.
Durante el periodo de enero a marzo de 2021 se programaron en seguimiento 5.855 actuaciones, de las cuales 5.355 registran resultado, por ende se alcanzó el 91% de cumplimiento de la meta para este indicador. </t>
  </si>
  <si>
    <t>12/05/2021 No se generan observaciones respecto al análisis presentados en el seguimiento al indicador de gestión, solo tengo las siguiente recomendación y es analizar la meta propuesta ya que actualmente el indicador está en sobrecumplimiento.</t>
  </si>
  <si>
    <t>Para el mes de mayo de 2021 el proceso de contratación de personal en las Comisarias de Familia y específicamente en cuarto nivel de  seguimiento, ha avanzado de forma paulatina, por lo que se espera que el registro de actuaciones en el SIRBE se haya podido realizar en oportunidad para el cumplimiento de la meta. No obstante en el transcurso del mes de mayo las comisarías de familia de CAPIV, Bosa 2, Bosa 3, Candelaria, Ciudad Bolívar, Bosa 1, Kennedy 2, Kennedy 5 y Kennedy 1 Suspendieron el servicio presencial por identificación de casos de COVID al interior de los equipos interdisciplinarios, lo que podría incidir en el registro oportuno de actuaciones en el SIRBE.</t>
  </si>
  <si>
    <t>15/06/2021 No se generan observaciones respecto al análisis presentados en el seguimiento al indicador de gestión. Se tiene la siguiente recomendación y es analizar la meta propuesta ya que actualmente el indicador está en sobrecumplimiento.</t>
  </si>
  <si>
    <t>ANALISIS CUALITATIVO: Para el mes de junio de 2021 las 37 Comisarías de Familia cuentan con por lo menos un profesional de Seguimiento por cada uno de los equipos de trabajo, por lo que se espera incremento en el cumplimiento del indicador. Por otra parte, durante el mes de junio las Comisarías de Familia de Teusaquillo, Puente Aranda, Usaquén 1 (en un turno), Mártires y CAPIV entraron en aislamiento por presencia de casos COVID 19 en los equipos interdisciplinarios, siendo esta una situación que puede afectar negativamente en el cumplimiento de la meta del indicador.
ANALISIS CUANTITATIVO: El día 1 de julio de 2021 se realizó solicitud de la información requerida para la medición del indicador a la Dirección de Análisis y Diseño Estratégico DADE - SDIS, radicada con número de caso 3270, sin que a la fecha se cuente con los datos que permitan dar cuenta del análisis estadístico de la misma.</t>
  </si>
  <si>
    <t>15/07/2021 No generan observaciones respecto al análisis presentados en el seguimiento al indicador de gestión. Se tiene la siguiente recomendación y alerta con respecto al reporte cuantitativo y sus evidencias. Desde el equipo SG de la SDES se solicita que entre los jefes de las dependencias acorde alguna estrategia para la entrega oportuna de dicha información, que está estrategia sea efectiva y oportuna, por lo que ya llevamos dos trimestres sin reportar información al SEGPLAN y al PAI. Se deja la siguiente alerta y es generar más adelante un posible hallazgo de cualquiera de los entes de control por el no reporte de la información.</t>
  </si>
  <si>
    <t>Durante el mes de julio de 2021, se presentaron novedades en la Comisaría de Familia San Cristóbal 1, (turno 1) al presentarse cambio en la modalidad de atención presencial a remoto por causa de detección de casos de COVID -19 en el personal entre los días 13 y 26 de julio de 2021 y en el CAPIV, una de las profesionales de seguimiento se encuentra con incapacidad laboral desde hace varias semanas; estas circunstancias podrían incidir negativamente en el cumplimiento de la meta del indicador.
Por otro lado, desde la SDES se recibió respuesta del caso 3270 el día 30 de julio de 2021, una vez analizado se logró identificar que durante el periodo de enero a junio de 2021 se programaron en seguimiento11.559 actuaciones, de las cuales 10.701 registraron resultado, por lo que al finalizar el segundo trimestre se registró el 92.5% de cumplimiento de la meta para este indicador.</t>
  </si>
  <si>
    <t>11/08/2021  Luego de revisar el reporte se tiene la siguiente observación:  en el formato que se registro la información no es el último que se hizo la retroalimentación. Debemos trasladara la información de este mes al formato que en julio se retroalimento y se encuentra en la carpeta compartida por el analista.
19/08/2021 No se generan observaciones y recomendaciones respecto al análisis presentados en el seguimiento al indicador de gestión.</t>
  </si>
  <si>
    <t>Durante el mes de agosto no se presentaron novedades relacionadas con incapacidades, casos positivos de COVID en el talento humano de Comisarías de Familia, así mismo es importante mencionar la repotenciación que tuvieron los equipos de cómputo, como la ampliación del ancho de banda en las Comisarías de Familia, favoreció la conectividad permanente y estable, así como el registro oportuno de la información al Sistema de información misional SIRBE de Comisarías de Familia, lo cual ha permitido a los profesionales del área de seguimiento de comisarías de familia emprender acciones conducentes al cumplimiento de la meta fijada para el 2021, por lo que se espera lograr resultados satisfactorios con relación al índice de oportunidad en el registro de las actuaciones de seguimiento, lo anterior se ha trabajado en el marco de la mesa técnica de Comisarías de familia con el desarrollo del Plan de fortalecimiento de las mismas.</t>
  </si>
  <si>
    <t>19/08/2021 Se genera la siguiente observación respecto al análisis presentado en el seguimiento al indicador de gestión: debemos complementar la información con respecto a los avances o el rezago que se puede estar presentando el avance del indicador con respecto a la meta. Tomar como ejemplo los anteriores reportes.</t>
  </si>
  <si>
    <t>Frente al reporte, con corte al 30 de septiembre de 2021 no se presentaron novedades relacionadas con incapacidades, casos positivos de COVID en el talento humano de Comisarías de Familia, que pudiera incidir tanto en la prestación del servicio, como en el cumplimiento del indicador de gestión de comisarías de familia.
Así mismo, desde la SDES se recibió reporte trimestral de la medición del indicador de gestión, en el que se observó, que durante el periodo de julio a septiembre de 2021 se programaron en seguimiento 9771 actuaciones, de las cuales 9219 registraron resultado, por lo que al finalizar el tercer trimestre se registró el 94.3% de cumplimiento de la meta para este indicador, superando así la meta anual, la cual se fijo para el año 2021 en el 85%; se espera continuar con el mismo ritmo ascendente reflejado en los últimos tres periodos trimestrales.</t>
  </si>
  <si>
    <t>13/10/2021 No se generan observaciones y recomendaciones respecto al análisis presentados en el seguimiento al indicador de gestión.</t>
  </si>
  <si>
    <t xml:space="preserve">Con corte al 31 de octubre de 2021, no se reportaron novedades relacionadas con incapacidades, casos positivos de COVID-19 u otras situaciones en el talento humano del nivel 4 de atención de la Ruta Interna de Comisarías de Familia, que pudiese incidir tanto en la prestación del servicio, como en el registro de la información oportuna al SIRBE Comisarías de Familia, Se aclara que la Comisaría de Familia de Usme 2, recibió el apoyo temporal de una segunda profesional de seguimiento, esto con el propósito de  gestionar las medidas de protección que aún se encuentran en seguimiento de años anteriores, como a su vez de actualizar el registro de las mismas en el sistema de información con el que cuentan estas entidades. </t>
  </si>
  <si>
    <t>16/11/2021 No se generan observaciones respecto al análisis presentado en el seguimiento al indicador de gestión. Se deja la siguiente recomendación: debemos revisar el comportamiento del indicador en este último trimestre actualmente está presentando sobrecumplimiento, si da lugar la actualización de la meta para la siguiente vigencia (2022).</t>
  </si>
  <si>
    <t>Para el corte 30 de noviembre de 2021, no se reportaron novedades que hubieran podido afectar la prestación del servicio en las Comisarías de familia, así como tampoco el registro de la información en el sistema SIRBE de forma oportuna y que estén relacionadas con el talento humano del nivel 4 de atención de la Ruta Interna de Comisarías de Familia.  Durante este mes las Comisarías de Familia de Tunjuelito, Usme 1 y 2, contaron con apoyo temporal de una segunda profesional de seguimiento, estas profesionales se encuentran gestionando medidas de protección que aún se encuentran en seguimiento de años anteriores, así mismo actualizando el registro de las mismas en el sistema de información correspondiente.</t>
  </si>
  <si>
    <r>
      <t xml:space="preserve">14/12/2021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</si>
  <si>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Se recibió cuarto reporte trimestral suministrado por DADE, en el cual se logra observar 25705 actuaciones con resultado, de las 27752 actuaciones programadas durante el segundo semestre de 2021, logrando así un 92,6% de cumplimiento de la meta.
Así mismo, con corte al 31 de diciembre de 2021, las siguientes Comisarías de Familia: Usaquén 1, Bosa 2, Kennedy 3, Kennedy 5, Fontibón, Suba 4, Mártires y Puente Aranda no contaron durante algunos días del mes con uno o más profesionales del área de seguimiento, dada la culminación de sus contratos por prestación de servicios, estas situaciones pudieron haber afectado el registro oportuno de las actuaciones de seguimiento al Sistema de Información SIRBE-Comisarías. No obstante, se destaca la gestión del área de Contratación de la Subdirección para la Familia y las demás áreas de la SDIS competentes para que las profesionales provenientes de las Comisarías anteriormente mencionadas contaran al finalizar del mes con nuevos contratos por prestación de servicios.  
Por otro lado, durante el mes de diciembre de 2021 las Comisarías de Familia de Tunjuelito, Usme 1 y 2, continuaron con apoyo temporal de una segunda profesional de seguimiento, cuyo propósito se encuentra en descongestionar el seguimiento a las órdenes de medidas de protección de años anteriores, a su vez en actualizar el registro de las actuaciones adelantadas en el sistema de información correspondiente.</t>
  </si>
  <si>
    <t>12/01/2022 No se generan observaciones respecto al análisis presentado en el seguimiento al indicador de gestión. Se deja la siguiente recomendación: revisar la meta anual del indicador (85%) para la próxima vigencia 2022, cerrando la vigencia 2021 con un sobrecumplimiento.</t>
  </si>
  <si>
    <t>Al cierre del año 2021, se observa un comportamiento favorable del indicador de gestión para Comisarías de Familia, superando así el 85% que como meta se proyectó. Esto se logró en un ejercicio de afinamiento de la periodicidad de la medición, el factor crítico de éxito y la precisión en la fórmula de cálculo que se realizó en articulación con la Subdirección de Diseño, Evaluación y Sistematización. (circular No. 010 del 19/03/2021). Así mismo se logró superar la coyuntura de contratación de personal por prestación de servicios en las Comisarías de Familia acontecida durante los meses de enero y febrero de 2021, que amenazó inicialmente con la oportunidad en el registro de la información debido a la ausencia de personal y posterior represamiento de casos que esta situación conllevó.
Se destaca, a su vez, que durante el segundo semestre de 2021 se entregaron los reportes por parte de la SDES con oportunidad, lo cual conllevó que la transmisión de la información a los equipos de Comisarías de Familia fuese oportuna y sirviera de base para la actualización de los resultados pendientes por registrar en el sistema de Información SIRBE-Comisarías de Familia al identificar a través de los RUG (Registro Único de Gestión) que correspondían según fuese el caso.
En el segundo semestre de 2021, con miras a fortalecer el seguimiento a las órdenes de las medidas de protección que se generan desde las Comisarías de Familia, se creó un grupo itinerante de profesionales de seguimiento que están de manera temporal en las Comisarías de Familia y cuyo propósito es descongestionar el seguimiento a las órdenes de medidas de protección de años anteriores y a su vez actualizar el registro de las actuaciones adelantadas en el sistema de información correspondiente.
Por último se resalta el compromiso de los y las profesionales de seguimiento de las Comisarías de Familia,  quienes al realizar la atención a la ciudadanía bajo principios normativos  y con enfoques de derecho, género y diferencial, comprenden la importancia de registrar oportunamente la información en el sistema con el que cuenta la entidad, el cual permite evidenciar objetivamente el trabajo adelantado,  como también como fuente de análisis e investigación que puede servir para la atención  de la violencia intrafamiliar desde el contexto de la administración de  justicia.</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</si>
  <si>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</si>
  <si>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</si>
  <si>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</si>
  <si>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</si>
  <si>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Diligenciamiento correcto de los Formatos:  Referenciación de población (FOR-PSS-079) 
que alimenta con información al Formato Seguimiento a la referenciación de población (FOR-PSS-086) y Formato de  Caracterización de población migrante (FOR-PSS-272)  que alimenta el  Formato Base de consolidación población migrante  (FOR-PSS-270) por parte de los equipos de trabajo</t>
  </si>
  <si>
    <t>(No. de personas migrantes con seguimiento a la referenciación en el período/ No. total de personas migrantes referenciadas en el período) * 100</t>
  </si>
  <si>
    <t>El Formato Seguimiento a la referenciación de población (FOR-PSS-086)
Formato Base de consolidación población migrante  (FOR-PSS-270)</t>
  </si>
  <si>
    <t xml:space="preserve">Numerador:
El dato de las personas con seguimiento a la referenciación se tomará de la información contenida en el formato de seguimiento a la referenciación de población (FOR-PSS-086).
Denominador:
El dato se tomará del reporte de personas provenientes de flujos migratorios mixtos con referenciación incluidas en el  Formato Base de consolidación población migrante  (FOR-PSS-270), Columna ED "NUMERO DE INTEGRANTES DEL NÚCLEO".  
Nota: El resultado del indicador de la vigencia corresponderá a la aplicación de la fórmula con la sumatoria de los periodos reportados.  </t>
  </si>
  <si>
    <t xml:space="preserve">Formato de seguimiento a la referenciación de población (FOR-PSS-086) consolidado por las unidades operativas del periodo de reporte correspondiente.
Formato Base de consolidación población migrante  (FOR-PSS-270) consolidado por las unidades operativas del periodo de reporte correspondiente </t>
  </si>
  <si>
    <r>
      <rPr>
        <sz val="9"/>
        <rFont val="Arial"/>
        <family val="2"/>
      </rPr>
      <t>Durante el primer mes del año 2021 se realizaron actividades orientadas a favorecer las opciones de seguimiento a la referenciación del Servicio para la Integración y los Derechos del Migrante, Refugiado y Retornado, las cuales se centraron en la identificación de contactos de redes de apoyo cuyas acciones aportan al ejercicio de los derechos de la población en flujos migratorios mixtos. Se continúa realizando seguimiento a los actores institucionales de acuerdo con lo definido en el Procedimiento Orientación, Información y Referenciación (PCD-PSS-006). Las acciones adelantadas condujeron a mejorar la efectividad en el seguimiento a la referenciación en el período.</t>
    </r>
    <r>
      <rPr>
        <sz val="9"/>
        <color theme="1"/>
        <rFont val="Arial"/>
        <family val="2"/>
      </rPr>
      <t xml:space="preserve">
</t>
    </r>
  </si>
  <si>
    <t>11/03/2021:
Se sugiere no incluir datos numéricos en los reportes cualitativos dado que normalmente al momento de medir el indicador (trimestralmente) muchas veces los valores no coinciden y resulta en el ajuste de tres reportes y no solo uno.
15/03/2021:
Sin observaciones adicionales al reporte.</t>
  </si>
  <si>
    <t xml:space="preserve">Durante el mes de febrero se implementaron acciones que al igual que en el mes anterior, favorecieron las opciones de seguimiento a la referenciación del Servicio para la Integración y los Derechos del Migrante, Refugiado y Retornado, tanto con servicios de la entidad como de la oferta de otras entidades y organismos que aportan a la inclusión de la población en flujos migratorios mixtos a partir de la estabilización, de manera que se sigue realizando seguimiento a estos actores institucionales, de acuerdo con lo definido en el Procedimiento Orientación, Información y Referenciación (PCD-PSS-006). En este periodo sin embargo se realizó un menor número de referenciaciones, pero sigue siendo efectivo el seguimiento a la referenciación.
</t>
  </si>
  <si>
    <t>11/03/2021:
Se sugiere no incluir datos numéricos en los reportes cualitativos dado que normalmente al momento de medir el indicador (trimestralmente) muchas veces los valores no coinciden y resulta en el ajuste de tres reportes y no solo uno.
15/03/2021:
Sin observaciones adicionales al reporte.
Notas:
-Considerando que la entidad cuenta con nueva plataforma estratégica (que incluye objetivos estratégicos), es necesario actualizar el indicador del proyecto en la columna D, para lo cual se informará el momento de realizar dicha actualización.
-Adicionalmente y como ya se cuenta con un resultado del indicador (vigencia 2020), en dicha actualización incluir la línea base y su unidad de medida.</t>
  </si>
  <si>
    <t>Durante el mes de marzo el cumplimiento del indicador corresponde a 50 %, dado que se referenciaron 216 personas y se realizaron 108 seguimientos a referenciación. 
Durante el primer trimestre de 2021, entre los meses de enero y marzo, se referenciaron un total de 804 personas realizando seguimiento a un total de 488 con lo cual el porcentaje de seguimiento fue de 61 %, que corresponde a un cumplimiento de más de 10 puntos por encima de lo programado en la meta del  indicador, lo que muestra un fortalecimiento de las acciones de seguimiento a la referenciación en la implementación del Servicio para la Integración y los Derechos del Migrante, Refugiado y Retornado, con los actores del sistema de aliados que trabajan para la inclusión de la población en flujos migratorios mixtos a partir de la estabilización, de acuerdo con lo definido en el Procedimiento Orientación, Información y Referenciación (PCD-PSS-006).</t>
  </si>
  <si>
    <t>14/04/2021:
Sin observaciones. Evidencias OK.</t>
  </si>
  <si>
    <r>
      <t>Du</t>
    </r>
    <r>
      <rPr>
        <sz val="9"/>
        <rFont val="Arial"/>
        <family val="2"/>
      </rPr>
      <t>rante el mes de abril</t>
    </r>
    <r>
      <rPr>
        <sz val="9"/>
        <color theme="1"/>
        <rFont val="Arial"/>
        <family val="2"/>
      </rPr>
      <t xml:space="preserve"> se continuó realizando actividades de seguimiento a la referenciación, tanto a la oferta del servicio, </t>
    </r>
    <r>
      <rPr>
        <sz val="9"/>
        <rFont val="Arial"/>
        <family val="2"/>
      </rPr>
      <t>como a los servicios de la Secretaria Distrital de Integración Social y de las otras entidades, organismos internacionales y organizacio</t>
    </r>
    <r>
      <rPr>
        <sz val="9"/>
        <color theme="1"/>
        <rFont val="Arial"/>
        <family val="2"/>
      </rPr>
      <t>nes que aportan a la inclusión de la población en flujos migratorios mixtos, a partir de la ayuda de humanitaria y aportando a su estabilización, contribuyendo así también con el cumplimiento del objetivo del Servicio para la Integración y los Derechos del Migrante Refugiado y Retornado, de manera que se sigue fortaleciendo el seguimiento a estos actores institucionales, de acuerdo con lo definido en el Procedimiento Orientación, Información y Referenciación (PCD-PSS-006). En este periodo sin embargo se realizo un menor número de referenciaciones, pero sigue siendo efectivo el seguimiento a la referenciación.</t>
    </r>
  </si>
  <si>
    <t>Durante el mes de mayo, la realización de actividades de seguimiento a la referenciación, se dirigió tanto a la oferta de servicios de la entidad como es el caso de alojamiento transitorio, como al Centro Abrazar de la Subdirección para la Infancia. De forma significativa se realizó seguimiento a la referenciación hecha a la oferta de servicios de organismos como ACNUR y la organización Scalabrini, que desarrollan acciones que aportan a la inclusión de la población migrante, refugiada y retornada, de acuerdo con los propósitos definidos desde el Servicio para la Integración y los Derechos del Migrante, Refugiado y Retornado, lo que se constituye en un ejercicio de fortalecimiento al componente de  seguimiento a la referenciación incluido en el Procedimiento Orientación, Información y Referenciación  (PCD-PSS-006).</t>
  </si>
  <si>
    <t>16/06/2021:
No se generan observaciones o recomendaciones respecto al análisis presentado en el seguimiento al indicador de gestión.</t>
  </si>
  <si>
    <r>
      <t>Durante el mes de junio el cumplimiento del indicador corresponde a 6</t>
    </r>
    <r>
      <rPr>
        <sz val="9"/>
        <rFont val="Arial"/>
        <family val="2"/>
      </rPr>
      <t>2</t>
    </r>
    <r>
      <rPr>
        <sz val="9"/>
        <color theme="1"/>
        <rFont val="Arial"/>
        <family val="2"/>
      </rPr>
      <t>%, dado que se referenciaron 181 personas y se realizaron 112 seguimientos a referenciación. 
Durante el segundo trimestre de 2021, entre los meses de abril y junio, se referenciaron un total de</t>
    </r>
    <r>
      <rPr>
        <sz val="9"/>
        <rFont val="Arial"/>
        <family val="2"/>
      </rPr>
      <t xml:space="preserve"> 399</t>
    </r>
    <r>
      <rPr>
        <sz val="9"/>
        <color theme="1"/>
        <rFont val="Arial"/>
        <family val="2"/>
      </rPr>
      <t xml:space="preserve"> personas realizando seguimiento a 245, con lo cual el porcentaje de seguimiento fue de 61,40 %, que corresponde a un cumplimiento de 12 puntos por encima de lo programado en la meta del indicador, lo que muestra mayores niveles de fortalecimiento de las acciones de seguimiento a la referenciación en la implementación del Servicio para la Integración y los Derechos del Migrante, Refugiado y Retornado, con los actores del sistema de aliados que continúan trabajando en favor de acciones de inclusión de la población en flujos migratorios mixtos, teniendo como base lo definido en el Procedimiento Orientación, Información y Referenciación (PCD-PSS-006).</t>
    </r>
  </si>
  <si>
    <t>13/07/2021:
No se generan observaciones o recomendaciones respecto al análisis presentado en el seguimiento al indicador de gestión. Sin embargo en cuanto a las evidencias dos observaciones: las mismas deben ser cargadas en la carpeta compartida que está destinada para este fin. Por otra parte, se identifican tanto los 112 seguimientos del mes de junio, como los 245 del trimestre, pero no se identifican los totales, es decir los 181 referenciados en el mes de junio, ni los 399 del trimestre, revisar.
13/07/2021: No se generan observaciones o recomendaciones respecto al análisis y evidencias presentados en el seguimiento al indicador de gestión.</t>
  </si>
  <si>
    <t>En el mes de julio se realizó seguimiento a las referenciaciones hechas a los siguientes servicios de la Secretaria Distrital de Integración Social (SDIS): Respuesta Social – Alojamiento Transitorio y Subdirección de Infancia – Centro Amar; adicionalmente se hizo seguimiento a las referenciaciones a actores distritales en particular las realizadas a la Secretaría Distrital de Educación, por último se hizo seguimiento a las referenciaciones a los servicios de organizaciones sociales, agencias multilaterales y ONG como: Acción Contra el Hambre, Save The Children, Humanity and Inclusión, Médicos del Mundo, OIM y Scalabrini, que desarrollan acciones orientadas a la inclusión de la población migrante, refugiada y retornada. Lo anterior en consonancia con los propósitos definidos desde el Servicio para la Integración y los Derechos del Migrante, Refugiado y Retornado, cualificando el ejercicio de seguimiento a la referenciación, incluido en el Procedimiento Orientación, Información y Referenciación (PCD-PSS-006).</t>
  </si>
  <si>
    <t>12/08/2021: Ajustar redacción, no se entiende bien, lo que se quiere decir donde se menciona a la secretaría de educación, y adicionalmente se utiliza en reiteradas ocasiones la palabra realizó.
17/08/2021: No se generan observaciones o recomendaciones respecto al análisis presentado en el seguimiento al indicador de gestión.</t>
  </si>
  <si>
    <t>En el mes de agosto se realizó seguimiento a las referenciaciones hechas a los siguientes servicios de la Secretaría Distrital de Integración Social (SDIS): Respuesta Social – Alojamiento Transitorio y Subdirección de Infancia – Jardines y creciendo juntos; adicionalmente se hizo seguimiento a las referenciaciones a actores distritales en particular las realizadas a la Secretaría Distrital de Educación, por último se hizo seguimiento a las referenciaciones a los servicios de organizaciones sociales, agencias multilaterales y ONG como: Deutsche Gesellschaft Für Internationale Zusammenarbeit (GIZ) GmbH en Colombia, Humanity and Inclusión, Scalabrini, Organización Internacional para las Migraciones - OIM, Médicos del Mundo, Acción Contra el Hambre, la Oficina del Alto Comisionado de las Naciones Unidas para los Refugiados ACNUR, actores que desarrollan acciones orientadas a la inclusión de la población migrante, refugiada y retornada. Lo anterior en consonancia con los propósitos definidos desde el servicio para la Integración y los Derechos del Migrante, Refugiado y Retornado, cualificando el ejercicio de seguimiento a la referenciación, incluido en el Procedimiento Orientación, Información y Referenciación (PCD-PSS-006).</t>
  </si>
  <si>
    <t>13/09/2021: No se generan observaciones o recomendaciones respecto al análisis presentado en el seguimiento al indicador de gestión.</t>
  </si>
  <si>
    <t>Durante el mes de septiembre el cumplimiento del indicador corresponde a 39,81%, dado que se referenciaron 1095 personas y se realizaron 436 seguimientos a la referenciación. 
En lo correspondiente el tercer trimestre del año 2021, entre los meses de julio, agosto y septiembre, se referenciaron un total de 1.692 personas realizando seguimiento a 777, con lo cual el porcentaje de seguimiento fue de 46%, no se logro el cumplimiento de lo programado para el seguimiento a la referenciación, en la implementación del Servicio para la Integración y los Derechos del Migrante, Refugiado y Retornado. Para el siguiente periodo se implementaran acciones que fortalezcan el ejercicio de referenciación y seguimiento a la referenciación desde el servicio,  con diferentes actores del sistema de aliados, cuyas acciones favorecen la inclusión de la población en flujos migratorios mixtos, teniendo como base lo definido en el Procedimiento Orientación, Información y Referenciación (PCD-PSS-006).</t>
  </si>
  <si>
    <t>11/10/2021: Ajustar cifras del reporte y redacción, deben coincidir, adicionalmente relacionar enlace para poder verificar las evidencias.
12/10/2021: No se generan observaciones o recomendaciones respecto al análisis y evidencias presentados en el seguimiento al indicador de gestión.</t>
  </si>
  <si>
    <t>En el mes de octubre se realizó seguimiento a las referenciaciones adelantadas al beneficio de alojamiento transitorio de la modalidad de ayuda humanitaria para la estabilización del servicio para la integración y los derechos del migrante, refugiado y retornado, de la Secretaría Distrital de Integración Social (SDIS); de igual forma se hizo seguimiento a referenciaciones hechas a actores externos del orden nacional como la Fundación de Atención al Migrante – FAMIG y organismos internacionales entre los que se encuentran: Deutsche Gesellschaft Für Internationale Zusammenarbeit (GIZ) GmbH en Colombia, Humanity and Inclusión, Organización Internacional para las Migraciones - OIM, la Oficina del Alto Comisionado de las Naciones Unidas para los Refugiados ACNUR, actores que desarrollan acciones orientadas a la inclusión de la población migrante, refugiada y retornada en la ciudad. Lo anterior en consonancia con los propósitos definidos desde el servicio en mención y el Procedimiento Orientación, información y referenciación (PCD-PSS-006).</t>
  </si>
  <si>
    <t>16/10/2021: No se generan observaciones o recomendaciones respecto al análisis presentado en el seguimiento al indicador de gestión.</t>
  </si>
  <si>
    <t>Durante el mes de noviembre se continuó realizando seguimiento de manera significativa a las referenciaciones adelantadas al beneficio de alojamiento transitorio de la modalidad de ayuda humanitaria para la estabilización del servicio para la integración y los derechos del migrante, refugiado y retornado, de la Secretaría Distrital de Integración Social (SDIS), e igualmente a servicios de la Subdirección para la Infancia. Por otra parte, se hizo seguimiento a referenciaciones adelantadas a actores externos como la Secretaría de Educación y organismos internacionales como: Scalabrini, Save The Children y la Oficina del Alto Comisionado de las Naciones Unidas para los Refugiados (ACNUR), actores que desarrollan acciones orientadas a la inclusión de la población migrante, refugiada y retornada en la ciudad. Lo anterior en consonancia con los propósitos definidos desde el servicio en mención y el Procedimiento Orientación, información y referenciación (PCD-PSS-006).</t>
  </si>
  <si>
    <t>15/10/2021: No se generan observaciones o recomendaciones respecto al análisis presentado en el seguimiento al indicador de gestión. Se recuerda que para el próximo reporte se debe tener en cuenta que deben realizar el análisis anual e indicar que decisión se va a tomar con el indicador (tener en cuenta que está presentando sobre cumplimiento).</t>
  </si>
  <si>
    <t xml:space="preserve">En lo correspondiente el cuarto trimestre del año 2021, entre los meses de octubre, noviembre y diciembre, se referenciaron un total de 1.831 personas realizando seguimiento a 989, con lo cual el porcentaje de seguimiento fue de 54%, lográndose para este período el cumplimiento de lo programado para el seguimiento a la referenciación, en la implementación del Servicio para la Integración y los Derechos del Migrante, Refugiado y Retornado. 
Específicamente para el mes de diciembre se referenciaron 253 personas y se realizaron 140 seguimientos a la referenciación. </t>
  </si>
  <si>
    <t>Durante la vigencia 2021, entre los meses de enero y diciembre, se referenciaron un total de 4.726 personas en flujos migratorios mixtos a servicios sociales, realizándose seguimiento a 2.499 de estas referenciaciones. En algunos meses, el desarrollo de las actividades, fundamentalmente con los aliados de la cooperación internacional, se fortaleció de manera que influyó en que el cumplimiento fuera un poco superior a lo esperado. De esta manera, el porcentaje de avance obtenido para la vigencia demuestra un sobrecumplimiento en 6 puntos porcentuales por lo tanto se requiere actualizar el indicador para la vigencia 2022, de acuerdo a los soportes que se definan en términos de la caracterización de la población.</t>
  </si>
  <si>
    <t>7735 - Fortalecimiento de los procesos territoriales y la construcción de respuestas integradoras e innovadoras en los territorios de la Bogotá – Región</t>
  </si>
  <si>
    <t>PSS-7735-002</t>
  </si>
  <si>
    <t>Circular N° 043 del 28/09/2021</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</si>
  <si>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</si>
  <si>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</si>
  <si>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</si>
  <si>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</si>
  <si>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</si>
  <si>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</si>
  <si>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</si>
  <si>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En el mes de septiembre el servicio CDC registró 14.668 personas únicas atendidas, para lograr un acumulado de 39995, en lo corrido del año; de estas, 13.307 se encuentran vinculados a otros servicios de la SDIS, presentando como resultado un 33% en el indicador de gestión.
Este resultado es muestra del avance en las estrategias formuladas desde el servicio para el cumplimiento de la meta de atenciones, donde una de las líneas de acción se relaciona con profundizar las articulaciones con los referentes de los demás servicios sociales en el orden de lo local, con el fin de potenciar los procesos de complementariedad entre los servicios. El servicio con el que se presenta mayor complementariedad es el de atención a la ciudadanía con el 13,90 %, ya que corresponde al servicio que direcciona a la ciudadanía a los demás servicios sociales. Los servicios de infancia con bonos de jardines y creciendo en familia, y apoyos económicos, son los que le siguen en mayor numero de atenciones en CDC representando entre los dos el 17,88%, aunque hay un porcentaje importante de personas vinculadas a servicios que no se encuentran en el nuevo portafolio (12,73%) 
Con respecto a los territorios, las localidades con mayor número de atenciones en complementariedad son Kennedy, Ciudad Bolívar, Bosa y San Cristóbal que concentran el  44,44% de atenciones en complementariedad, lo que se asocia a la dinámica que genera la apuesta territorial del Sistema Distrital de Cuidado-SIDUCU "manzana del cuidado".</t>
  </si>
  <si>
    <t>12/10/2021. No se generan observaciones o recomendaciones respecto al análisis y evidencia presentados en el seguimiento al indicador de gestión.</t>
  </si>
  <si>
    <r>
      <t xml:space="preserve">En el mes de octubre se registraron </t>
    </r>
    <r>
      <rPr>
        <sz val="9"/>
        <rFont val="Arial"/>
        <family val="2"/>
      </rPr>
      <t>6,300</t>
    </r>
    <r>
      <rPr>
        <sz val="9"/>
        <color theme="1"/>
        <rFont val="Arial"/>
        <family val="2"/>
      </rPr>
      <t xml:space="preserve"> personas únicas atendidas en los Centros de Desarrollo Comunitario, para lograr un acumulado de 46,295, en lo corrido del año; de estas, 15.905 se encuentran vinculados a otros servicios de la SDIS, presentando como resultado un 34% en el indicador de gestión. Se presenta una sobre ejecución de </t>
    </r>
    <r>
      <rPr>
        <sz val="9"/>
        <rFont val="Arial"/>
        <family val="2"/>
      </rPr>
      <t>4 puntos porcentuales</t>
    </r>
    <r>
      <rPr>
        <sz val="9"/>
        <color theme="1"/>
        <rFont val="Arial"/>
        <family val="2"/>
      </rPr>
      <t>, ya que se ha logrado atender a más p</t>
    </r>
    <r>
      <rPr>
        <sz val="9"/>
        <rFont val="Arial"/>
        <family val="2"/>
      </rPr>
      <t>ers</t>
    </r>
    <r>
      <rPr>
        <sz val="9"/>
        <color theme="1"/>
        <rFont val="Arial"/>
        <family val="2"/>
      </rPr>
      <t>onas vinculadas a otros servicios, que las previstas inicialmente; además de las articulaciones con los referentes de los demás servicios sociales en el orden de lo local, se evidencia que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ha impactado en la dinámica de la modalidad orientando así la compleme</t>
    </r>
    <r>
      <rPr>
        <sz val="9"/>
        <color rgb="FF00B050"/>
        <rFont val="Arial"/>
        <family val="2"/>
      </rPr>
      <t>n</t>
    </r>
    <r>
      <rPr>
        <sz val="9"/>
        <color theme="1"/>
        <rFont val="Arial"/>
        <family val="2"/>
      </rPr>
      <t xml:space="preserve">tariedad de los servicios de manera más amplia. Muestra de ello es que precisamente las localidades con mayor número de atenciones en complementariedad son Kennedy, Ciudad Bolívar, Bosa y San Cristóbal (concentran el  50% de atenciones en complementariedad), todas con manzanas del cuidado activas. </t>
    </r>
  </si>
  <si>
    <t>12/11/2021. Es necesario verificar la cifra registrada para las personas únicas atendidas en el mes (6.300), ya que teniendo como referencia el dato acumulado al mes de septiembre y la diferencia con el acumulado a octubre, el dato no coincide, ni es coherente con la evidencia suministrada.
19/11/2021. No se generan observaciones o recomendaciones adicionales respecto al análisis y evidencia presentados en el seguimiento al indicador de gestión.</t>
  </si>
  <si>
    <t xml:space="preserve">En el mes de noviembre se registraron 6,291 personas únicas atendidas en los Centros de Desarrollo Comunitario, para lograr un acumulado de 52,586, en lo corrido del año; de estas, 19.213 se encuentran vinculados a otros servicios de la SDIS, presentando como resultado un 36,54% en el indicador de gestión. Se presenta una sobre ejecución de 6,5 puntos porcentuales, ya que se ha logrado atender a más personas vinculadas a otros servicios, que las previstas inicialmente,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Muestra de ello es que precisamente las localidades con mayor número de atenciones en complementariedad son Ciudad Bolívar, Kennedy y Bosa (concentran el  50% de atenciones en complementariedad), las cuales se encuentran dentro de las manzanas del cuidado consolidadas. </t>
  </si>
  <si>
    <t>16/12/2021. No se generan observaciones o recomendaciones adicionales respecto al análisis y evidencia presentados en el seguimiento al indicador de gestión.
Para el reporte del siguiente periodo (diciembre), se solicita tener en cuenta que se debe incluir el análisis anual que en términos estratégicos y concretos debe presentar el desempeño del indicador en el año, los logros, las dificultades y las acciones a emprender en caso de no haber cumplido la meta propuesta, además de las conclusiones respecto a las posibles actualizaciones o continuidad del indicador en la siguiente vigencia.</t>
  </si>
  <si>
    <t xml:space="preserve">En el mes de diciembre  se registraron 3,914 personas únicas atendidas en los Centros de Desarrollo Comunitario, para lograr un acumulado de 56,500, en la vigencia 2021; de estas, 20795 se encuentran vinculados a otros servicios de la SDIS, presentando como resultado un 36,81% en el indicador de gestión. Se presenta una sobre ejecución de 6,8 puntos porcentuales, ya que se ha logrado atender a más personas vinculadas a otros servicios, que las previstas inicialmente,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particular, en el mes de diciembre la oferta relacionada con respiro y autocuidado como yoga, pilates, defensa personal, caminatas ecológicas y recorridos de luces navideñas tuvo muy buena acogida entre las personas cuidadoras, especialmente en las localidades que son manzanas del cuidado, que precisamente son las localidades con mayor número de atenciones en complementariedad que son Ciudad Bolívar, Kennedy y Bosa (concentran el  50% de atenciones en complementariedad). </t>
  </si>
  <si>
    <t>14/01/2022. No se generan observaciones o recomendaciones adicionales respecto al análisis y evidencia presentados en el seguimiento al indicador de gestión.</t>
  </si>
  <si>
    <t>Durante la vigencia 2021, el indicador de gestión presentó una tendencia creciente, llegando a la meta estimada inicialmente en le mes de agosto; esto se asocia fundamentalmente a la entrada en operación de las manzanas del cuidado, ya que se inicia el año con dos manzanas activas y se finaliza con siete, de las cuales  cuatro se formularon con un CDC como unidad operativa ancla, lo que implica que es en esta infraestructura donde confluyen los diferentes servicios asociados a la manzana del cuidado, varios de los cuales son prestados por la misma SDIS,  ya que se busca brindar en complementariedad oferta de servicios tanto para las personas cuidadoras como para los sujetos de cuidado, lo que tuvo un impacto positivo en el indicador de gestión, donde las localidades con mayor numero de atenciones en complementariedad resultaron siendo precisamente las manzanas del cuidado. Teniendo en cuenta que esta es  una de las apuestas estratégicas mas importantes del distrito y que para la vigencia 2022 se tienen prevista la apertura de nuevas manzanas del cuidado, se considera importante mantener el indicador y pensar en aumentar en 5 puntos porcentuales la meta para la vigencia ya que la esencia de las manzanas del cuidado es precisamente que una persona cuidadora pueda acceder a varios servicios de manera que el trabajo del cuidado sea o bien reconocido o reducido o redistribuido, disminuyendo las brechas que este tipo de trabajo genera en la consecución de los proyectos de vida de las personas cuidadoras.</t>
  </si>
  <si>
    <t>7740 - Generación “Jóvenes con derechos” en Bogotá</t>
  </si>
  <si>
    <t>PSS-7740-001</t>
  </si>
  <si>
    <t>Circular 023 del 27/05/2021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</si>
  <si>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</si>
  <si>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</si>
  <si>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</si>
  <si>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Número de jóvenes programados para ser informados sobre prevención integral) *100</t>
  </si>
  <si>
    <t xml:space="preserve">1.Sistema de Información Misional SIRBE.
2. Informe de Medios digital y redes sociales.
3. Listado de asistencia con información básica (para aquellos jóvenes que no desean consignar su información completa)
</t>
  </si>
  <si>
    <t>El numerador corresponde al número de jóvenes informados en prevención integral de acuerdo con el  conteo de datos del Sistema misional SIRBE y/o el dato tomado del informe de medios digitales y redes sociales y/o el dato que aporta el listado de asistencia con la información básica de los jóvenes que no desean aportar su información completa. 
El denominador corresponde a la totalidad de jóvenes que se programaron para ser informados en prevención integral para la vigencia 2020-2024.</t>
  </si>
  <si>
    <t>1. Conteo de metas del Sistema de Información Misional SIRBE
2. Soporte (capturas de pantalla y bases de datos de registros electrónicos) de medios digital y redes sociales
3. Listados de asistencia con información básica (para aquellos jóvenes que no desean consignar su información completa).</t>
  </si>
  <si>
    <t xml:space="preserve">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 lo cual le permitió al proyecto divulgar y socializar a 101 jóvenes para el mes de enero de acuerdo con los soportes remitidos </t>
  </si>
  <si>
    <t>23/3/2021
No se generan observaciones o recomendaciones respecto al análisis presentado en el seguimiento al indicador de gestión.</t>
  </si>
  <si>
    <t xml:space="preserve">Talleres informativos de prevención en consumo de sustancias psicoactivas, actividades de prevención basadas en las tecnologías de la información y la comunicación, jornadas de sensibilización, talleres de derechos sexuales en la diferentes Localidades del Distrito. Con corte a febrero de 2021 se atendieron 434 jóvenes de acuerdo con los soportes remitidos </t>
  </si>
  <si>
    <t>Durante el mes de marzo se  realizaron talleres informativos de prevención en consumo de sustancias psicoactivas, actividades de prevención basadas en las tecnologías de la información y la comunicación, jornadas de sensibilización, talleres de derechos sexuales en la diferentes localidades del Distrito. Con corte a marzo se han atendido 1.165 jóvenes.</t>
  </si>
  <si>
    <t>19/04/2021
No se generan observaciones o recomendaciones respecto al análisis presentado en el seguimiento al indicador de gestión.</t>
  </si>
  <si>
    <t>Se establece que 1.298 jóvenes entre 14 y 28 años han sido informados en prevención integral en 12 Localidades del Distrito  participando en talleres de prevención en consumo de sustancias psicoactivas,  jornadas de sensibilización en torno a temas de Salud mental, prevención del suicidio, prevención de violencias, talleres de derechos sexuales y reproductivos y talleres en temas con enfoque de género, y de orientación  socio ocupacional.</t>
  </si>
  <si>
    <t>19/05/2021
No se generan observaciones respecto al análisis presentado en el seguimiento al indicador de gestión; sin embargo se recomienda ajustar la periodicidad de reporte del indicador, teniendo en cuenta que en todos los seguimientos cualitativos se ha evidenciado que el proyecto cuenta con los datos todos los meses, y de esta manera el monitoreo de la meta se puede realizar de una manera mas precisa.</t>
  </si>
  <si>
    <t>En el marco del plan de desarrollo "Un nuevo contrato social y ambiental para el siglo XXI" en cumplimiento del propósito No.1 "Hacer un nuevo contrato social con igualdad de oportunidades para la inclusión social, productiva y política. "y enfocados en el logro programado "Disminuir el porcentaje de jóvenes que ni estudian ni trabajan con énfasis en jóvenes de bajos ingresos y vulnerables" el proyecto 7740 " Generación jóvenes con derechos en Bogotá" a través de la meta No. 1 "Coordinar 1 implementación en el Distrito de  la Política Pública de Juventud y el funcionamiento del Sistema Distrital de Juventud", se ha logrado para el  mes de mayo:
-Desarrollar otra mesa Distrital de juventud donde participaron sectores tales como: Educación, Salud, Desarrollo Económico, Cultura, Integración Social, Gobierno, Hábitat, Ambiente, Movilidad, Mujer, Seguridad Justicia y Convivencia, Planeación, con el fin de tratar temas tales como:
Elección instancia Consejo Consultivo de Mujeres, aprobación Plan de Trabajo Mesa Distrital, Informe seguimiento Amenazas  Lideres Juveniles. SDG –SDSI., Seguimiento primer reporte trimestral 2021 (Conpes 08 de 2019). SDIS-SDP. , Proceso de actualización del Sistema Distrital de Juventud (Comité de Seguimiento). SDIS-IDPAC, entre otros.
-Socializar y divulgar  la relacionado a la política pública donde con corte al mes de mayo de 2021 se registraron 946 jóvenes informados y socializados.
-Realizar informe de seguimiento a la implementación de los productos del plan de acción de la política pública de juventud a cargo de SDIS para reporte de actividades del primer trimestre, donde las principales actividades fueron: difusión de la política en las localidades que contó con la participación de 946 jóvenes, realización de la instancia mesa técnica distrital de juventud celebrada en sesión ordinaria el 6 de Mayo del 2021.
Se desarrollaron comités Operativos Locales de Juventud (COLJ) en las  localidades faltantes de socialización  de actualización del plan de acción de la PPJ, además de  lograr socializar el  Modelo  de  Fortalecimiento de  organizaciones de  IDPAC y la divulgación de la ruta y apoyo de DDHH de la Secretaría de Gobierno.
-Construcción de  talleres  de  aprovechamiento  del  tiempo  libre, que  van  desde  la  práctica  del ajedrez hasta el fortalecimiento de actividades blandas como el inglés avanzado.</t>
  </si>
  <si>
    <t>18/06/2021
No se generan observaciones respecto al análisis presentado en el seguimiento al indicador de gestión.</t>
  </si>
  <si>
    <t xml:space="preserve">En el primer semestre del año 2854 jóvenes entre 14 y 28 años han sido informados en prevención integral en 12 Localidades del Distrito  participando en talleres de prevención en consumo de sustancias psicoactivas,  jornadas de sensibilización en torno a temas de Salud mental, prevención del suicidio, prevención de violencias, talleres de derechos sexuales y reproductivos y talleres en temas con enfoque de género, y de orientación  socio ocupacional.
En julio continuaron las actividades de información a jóvenes en temas de Prevención integral por medio de conferencias, conversatorios, diálogos, foros, jornadas de sensibilización, y talleres a través de las diferentes plataformas tecnológicas ;
Se realizó la gestión para desarrollar una iniciativa llamada violentómetro que mide desde el tipo de violencia más leve, al más grave, que busca sensibilizar a las mujeres a través de este mecanismo para prevenir violencia de género, es por esto también que es importante mencionar que para el mes de julio se realizó la escritura del guion y su respectiva grabación en la casa de la juventud de Antonio Nariño, En este momento se encuentra en proceso de postproducción y posteriormente se publique para el mes de agosto.
Por otra parte también el equipo de prevención realizó varias recomendaciones para elaborar productos de comunicaciones entre ellos hay:
• Prevención del consumo de sustancias psicoactivas.
• Recomendaciones de orientación socio ocupacional
• Prevención de violencia en entornos digitales.
• Prevención de violencia de género. en donde se estableció que fuera #nocometoeldaño
• Prevención de la salud Mental
Es importante aclara que 152 jóvenes incluidos en el componente de prevención bajo el reporte de las bases de datos SIRBE se excluyen del conteo debido a que son participante en el servicio de seguridad económica para la juventud y generaría duplicidad en el reporte de las metas asociadas al proyecto. De igual manera, se aclara que se incluyen  jóvenes mayores de 28 que se atendieron en el rango de edad objeto y en la vigencia han salido del rango etario. </t>
  </si>
  <si>
    <t>27/08/2021
No se generan observaciones respecto al análisis presentado en el seguimiento al indicador de gestión.</t>
  </si>
  <si>
    <t>Para el mes de agosto se realizaron diferentes actividades en el marco del componente de prevención en los cuales se hizo actividades sobre cómo prevenir el consumo de sustancias psicoactivas según lo aborda la subdirección para la juventud. 
También prevenir cualquier tipo de violencia en los entornos digitales y finalmente tips para prevenir problemas de la Salud mental desde el autocuidado.
Como producto generado se realizó un podcast dirigido a la Salud Mental de los jóvenes de Bogotá entre 14 a 28 años de edad, en donde se quiere dar un mensaje de que las personas que visitan al psicólogo no principalmente tienen algún problema de Salud Mental, sino por el contrario lo quieren descartar.
Y finalmente para dar cumplimiento a las actividades del mes de agosto se está trabajando en la elaboración de una propuesta para el día mundial de la prevención del suicidio que será el próximo 10
de septiembre.</t>
  </si>
  <si>
    <t>14/09/2021
No se generan observaciones respecto al análisis presentado en el seguimiento al indicador de gestión.</t>
  </si>
  <si>
    <t>En el Mes de septiembre se desarrollaron varias actividades en el componente de prevención en las cuales se hicieron de forma virtual como presencial, por eso aquí se resumirá cada una de las actividades que se adelantaron en este componente:
Se realizó la publicación de una actividad en la localidad de Usaquén sobre prevención integral para jóvenes entre 14 y 28 años de edad. También se realizó una pieza gráfica para invitar a los internautas al Facebook Live sobre el Día Internacional de prevención del suicidio, y posterior a ello se realizó la transmisión de esta actividad.
Dentro de las actividades territoriales se realizó el cubrimiento de la jornada de “prevención al parque” en la localidad de Suba, más específicamente en el barrio Fontanar, en la cual permitió alimentar las redes sociales de Distrito Joven.
Y finalmente se hizo la gestión para la elaboración del podcast sobre el Día de la no violencia, qué será conmemorado el próximo 2 de octubre. Asimismo en el marco de esta conmemoración se hará la publicación del violentómetro (herramienta para prevenir la violencia de género).</t>
  </si>
  <si>
    <t>13/10/2021
No se generan observaciones respecto al análisis presentado en el seguimiento al indicador de gestión.</t>
  </si>
  <si>
    <t>Para el mes de octubre se realizaron varias actividades en el marco del componente de prevención como lo son: La publicación del video violentómetro que busca sensibilizar acerca de las violencias de género; también se realizaron y se publicaron piezas gráficas de orientación psicosocial que busca atender a los jóvenes de 14 años por localidades; se realizó también el Facebook live en conmemoración del día mundial del cuidado de la salud mental para los jóvenes de 14 a 28 años de la ciudad de Bogotá; asimismo, en el marco de esa fecha conmemorativa se realizó el primer encuentro de salud mental de la ciudad, en ella participó el subdirector para la juventud Sergio Fernández.</t>
  </si>
  <si>
    <t>11/11/2021
No se generan observaciones respecto al análisis presentado en el seguimiento al indicador de gestión.</t>
  </si>
  <si>
    <t>Para lo que corresponde al mes de noviembre se realizaron varias actividades en el marco de la prevención de la maternidad y paternidad temprana en Bogotá, en este orden se realizaron publicaciones en redes sociales de Distrito joven en la cual se priorizaron los eventos, ferias de
servicios y actividades a las que asistían los miembros del equipo de maternidad y paternidad temprana. Por ejemplo: La actividad de prevención de violencia de género qué se llevó a cabo
en el centro Forjar de la localidad de suba, También se realizó la publicación de la premiación en el evento Liberarte, que es la actividad que promueve los derechos sexuales y derechos reproductivos, se realizó también la publicación del taller de roles de género en la localidad de Engativá en el marco de los viernes culturales que se desarrollan en la UPI La Florida;
Finalmente se realizaron y se publicaron piezas gráficas con base a 8 mitos sobre el amor Romántico.</t>
  </si>
  <si>
    <t>16/12/2021
No se describe la manera en que la publicación del video, el cubrimiento de la semana raizal y las publicación de las piezas gráficas estén orientadas a temas de Prevención en Salud Mental y Orientación Socio Ocupacional-OSO; Prevención sustancias psicoactivas SPA; Prevención de paternidad y maternidad temprana PPYMT, y violencias. El análisis presentado no guarda relación con el objetivo del indicador.</t>
  </si>
  <si>
    <t>Se realizaron publicaciones de lo que se realizó en el territorio, como por ejemplo las actividades de viernes culturales a las que asisten jóvenes y niños en la localidad de Engativá, en donde se promueven sus derechos sexuales y derechos reproductivos, en otra publicación que se realizó, se evidenció el trabajo conjunto que hacen los sectores institucionales para promover la maternidad y paternidad temprana, el encuentro tuvo lugar en la casa de la juventud de Chapinero y para cerrar el mes de diciembre se realizó un publicación de un vídeo  en la feria de servicios del evento “RETO A TU BARRIO” dando tips a los jóvenes para tener una sexual consciente.
Se realizó jornada con ciento veinte (120) jóvenes de taller de prevención de consumo de SPA con la finalidad de brindar herramientas para el uso adecuado del tiempo libre (SUB RED NORTE). A partir de estas acciones se genera articulación para activación de Ruta integral de atención en salud por trastornos de consumo de SPA (CAPS - Fray Bartolomé) e intervención terapéutica a joven con problemática por abuso de drogas y Tamizaje para medir riesgo de consumo de SPA (CAPS - Fray Bartolomé). Además, se desarrolla primer encuentro de bienestar y salud para padres, madres y acudientes (Gestores del espacio público).</t>
  </si>
  <si>
    <t>13/01/2022 No se generan observaciones y/o recomendaciones respecto al análisis presentado en el seguimiento al indicador de gestión.</t>
  </si>
  <si>
    <t>El cumplimento del indicador se evidencia en 100% siendo para el primer semestre una atención total de 3.705 jóvenes y para el segundo semestre 11.598 jóvenes; para un total en la vigencia de  15. 303 beneficiados mediate la atenciones en prevención integral como soporte la base datos datamart-SIRBE, por el componente de prevención  para el proyecto,   Este indicador se caracteriza por reflejar el número de jóvenes que son informados en temas relacionados con prevención integral mediante las atenciones que oferta el proyecto para que los jóvenes puedan expresar sus emociones a través de un dialogo participativo, con esto se busca que la juventud contrarreste el sufrimiento emocional y brinde la reconstrucción de los lazos sociales y familiares que quizás muchos en condiciones de vulnerabilidad manifiesta han perdido; es así como mediante la atención del componente de prevención en los servicios de las casas de la juventud, el servicio social para la seguridad económica de la juventud se ha logrado disminuir la vulnerabilidad del riesgo psicosocial en la juventud de la ciudad, se plante para la siguiente vigencia solicitar la modificación de la frecuencia del reporte cuantitativo para realizarlo de manera trimestral y evidenciar el comportamiento de este indicador.</t>
  </si>
  <si>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</si>
  <si>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</si>
  <si>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</si>
  <si>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</si>
  <si>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joven/número de jóvenes programados para vincular a la plataforma distrito joven) *100</t>
  </si>
  <si>
    <t xml:space="preserve">Reportes plataforma Distrito Joven. </t>
  </si>
  <si>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</si>
  <si>
    <t>Reporte de registros de la plataforma Distrito Joven</t>
  </si>
  <si>
    <t>Durante el mes de enero se continuó con el registro de jóvenes, debido al posicionamiento del Aplicativo con respecto a la vigencia 2021 en las acciones que contemplan: generación de contenidos para redes sociales, búsqueda de oportunidades. Se registraron 1746 usuarios registrados.</t>
  </si>
  <si>
    <t xml:space="preserve">La plataforma web y móvil Distrito Joven, es una herramienta con la cual se pretende promover y comunicar a los jóvenes las distintas oportunidades que ofrece la ciudad de acuerdo con sus necesidades e intereses, así como potencializar y visibilizar sus habilidades y talentos, a través de una plataforma tecnológica inclusiva, ágil y de fácil acceso para toda la juventud de la ciudad. 
Para el mes de febrero se inscribieron un total de 196 personas entre los 14 y 28 años y fuera del rango de esta. Registrados en la plataforma web y móvil </t>
  </si>
  <si>
    <t xml:space="preserve">23/03/2021
Si no fueron generadas oportunidades y ofertas a la plataforma APP en el periodo, se sugiere no incluirlo en el reporte cualitativo o ajustar la redacción evitando el párrafo que las clasifica (distribuidas en educación, deporte, cultura, salud, apoyo en emprendimiento y vinculación laboral)
24/03/2021
No se generan observaciones o recomendaciones adicionales respecto al análisis presentado en el seguimiento al indicador de gestión.
</t>
  </si>
  <si>
    <t>La plataforma web y móvil Distrito Joven, es una herramienta con la cual se pretende promover y comunicar a los jóvenes las distintas oportunidades que ofrece la ciudad de acuerdo con sus necesidades e intereses, así como potencializar y visibilizar sus habilidades y talentos, a través de una plataforma tecnológica inclusiva, ágil y de fácil acceso para toda la juventud de la ciudad. 
Para el mes de marzo se inscribieron un total de 210 personas entre los 14 y 28 años y fuera del rango de esta. Registrados en la plataforma web y móvil 
Por otra parte, se publicaron 23 oportunidades y ofertas a la plataforma APP distribuidas en educación 2, cultura 5, apoyo en emprendimiento 4 y vinculación laboral 12.</t>
  </si>
  <si>
    <t>Las acciones realizadas durante el transcurso del mes de Abril, se encuentran
orientadas a la elaboración del documento de número de usuarios y oportunidades que se subieron en el transcurso de Abril, es importante aclarar que, los datos y registros se realizaron con base en la información obtenida de la APP Entre el 1 y el 30 de Abril se inscribieron un total de 2.340 personas.</t>
  </si>
  <si>
    <t>Se realiza informe reportando número de usuarios inscritos, oportunidades cargadas y solicitud de ajuste de la APP con el fin de evaluar el desarrollo e implementación de módulos adicionales de la plataforma virtual para la difusión y ampliación de oportunidades dirigidas a jóvenes, con corte a mayo el reporte fue de 696 jóvenes inscritos y cargue de 3 oportunidades a la plataforma Distrito Joven.
Se avanzó en la formulación e implementación de un componente territorial y virtual en la estrategia de comunicación y difusión de los servicios sociales dirigidos a la población joven, esto a través del registro de indicadores generales de redes sociales que para el mes de mayo fueron:
Facebook Distrito Joven – seguidores 9.858
Twitter Distrito Joven – seguidores 9.082
Instagram – Seguidores 1.201
Se realizaron 28 productos audiovisuales con base a los componentes del proyecto ‘Distrito Joven’, esto con el objetivo de promocionar y visibilizar lo que se viene trabajando en el marco de la estrategia de comunicaciones de la Subdirección para la Juventud.
Se grabó y emitió  1 programa de radio realizado por la Subdirección por la juventud, en articulación con la emisora DC Radio del Distrito 
Se realizaron  2 cuñas radiales (Servicio Social para la Seguridad Económica de la Juventud)
33 piezas gráficas</t>
  </si>
  <si>
    <t>La Secretaría de Integración Social, a través de la Subdirección de Juventud, tiene como propósito fundamental, brindar oportunidades a jóvenes entre los 14 a 28 años; estas oportunidades se encuentran orientadas al desarrollo de habilidades y competencias ciudadanas o laborales, en aras de potenciar el ejercicio de sus derechos y proyectos de vida, por esta razón surge el interés de crear el banco de oportunidades y talentos plataforma Web y móvil Distrito joven.
La plataforma web y móvil Distrito Joven, es una herramienta con la cual se pretende promover y comunicar a los jóvenes las distintas oportunidades que ofrece la ciudad de acuerdo con sus necesidades e intereses, así como potencializar y visibilizar sus habilidades y talentos, a través de una plataforma tecnológica inclusiva, ágil y de fácil acceso para toda la juventud de la ciudad. 
Teniendo en cuenta lo anterior, es importante mencionar que la plataforma web y móvil Distrito Joven, es una estrategia digital y de innovación fundamental, debido a que es un sistema de información y almacenamiento de datos importantes para la Política Pública de Juventud y los futuros proyectos que se desarrollen para los y las jóvenes de la ciudad.
Durante el primer semestre del año se inscribieron un total de 5590 personas, a continuación, se relacionan los datos que corresponden al número jóvenes inscritos entre los 14 y 28 años, que corresponde 4,667 así como el número de usuarias y usuarios inscritos sin dato o que se encuentran fuera del rango de edad que suman 923 jóvenes.
Durante el mes de julio se registraron jóvenes en la APP Distrito Joven, debido a las estrategias de comunicación y divulgación de la APP por medio de piezas comunicativas y videos en las redes sociales de la Subdirección Distrito Joven.
Se continúa incrementando las oportunidades disponibles en la APP además se realizaron diversas reuniones con el equipo de Alcaldía parara poder centralizar las oportunidades de las diferentes entidades del Distrito por medio del formulario de forms. También se hicieron reuniones con el equipo de DADE para trabajar en conjunto en las mejoras y actualizaciones propuestas para la app.</t>
  </si>
  <si>
    <t>Las acciones realizadas durante el transcurso del mes de Agosto, se encuentran orientadas a la elaboración del documento de número de usuarios y oportunidades que se subieron en el transcurso del mes. Es importante aclarar que los datos y registros se realizaron con base en la información obtenida de la APP y registrada en el link de la evidencia.
Además se realizaron diversas reuniones con el equipo de Alcaldía parara poder centralizar las oportunidades de las diferentes entidades del Distrito por medio del formulario de Google Forms. También se hicieron reuniones con el equipo de DADE para trabajar en conjunto en las mejoras y actualizaciones propuestas para la app.
Se realiza la consolidación de los reportes de usuarios inscritos y oportunidades cargadas en la plataforma web y app distrito joven del mes de Agosto del año 2021, durante este mes las oportunidades disminuyeron, por tal razón se esta solicitando con las diferentes entidades a través de la ‘Mesa RETO’ que nos envíen sus ofertas para actualizar la App.</t>
  </si>
  <si>
    <t>Las acciones realizadas durante el transcurso del mes de septiembre se encuentran orientadas a la elaboración del documento de número de usuarios y oportunidades que se subieron en el transcurso del mes. Es importante aclarar que los datos y registros se realizaron con base en la información obtenida de la app.
Además se realizaron diversas reuniones con el equipo de Alcaldía para poder centralizar las oportunidades de las diferentes entidades del Distrito por medio del formulario de Google Forms. También se hicieron reuniones con el equipo de DADE para trabajar en conjunto en las mejoras y actualizaciones propuestas para la app.
Entre el 1 de septiembre y el 30 de Septiembre se subieron un total de 38 oportunidades a la plataforma Distrito Joven.</t>
  </si>
  <si>
    <t>Las acciones realizadas durante el transcurso del mes de octubre se encuentran orientadas a la elaboración del documento de número de usuarios y oportunidades que se subieron en el transcurso del mes. Es importante aclarar que los datos y registros se realizaron con base en la información obtenida de la app.
Se realizó la consolidación de los reportes de usuarios inscritos y oportunidades cargadas en la plataforma web y app distrito joven del mes de Octubre del año 2021; nuevamente se identificó un crecimiento del número de inscritos en la App teniendo en cuenta el programa de Servicio Social para la Seguridad Económica de la Juventud.
También es importante resaltar el trabajo en conjunto con la Dirección de Análisis y Diseño Estratégico - DADE para llevar a acabo las mejorar de la App y así la experiencia de usuario.</t>
  </si>
  <si>
    <t>Las acciones realizadas durante el transcurso del mes de noviembre se encuentran orientadas a la elaboración del documento de número de usuarios y oportunidades que se subieron en el transcurso del mes. Es importante aclarar que los datos y registros se realizaron con base en la información obtenida de la APP y registrada en el link de la evidencia.
Además se realizaron diversas reuniones con el equipo de Alcaldía para poder centralizar las oportunidades de las diferentes entidades del Distrito por medio del formulario de forms. También se hicieron reuniones con el equipo de DADE para trabajar en conjunto en las mejoras y actualizaciones propuestas para la app.</t>
  </si>
  <si>
    <t>16/12/2021
No se generan observaciones respecto al análisis presentado en el seguimiento al indicador de gestión.</t>
  </si>
  <si>
    <t>Se realiza la consolidación de los reportes de usuarios inscritos y oportunidades cargadas en la plataforma web y app distrito joven al mes de Diciembre del año 2021, se identifica un crecimiento en el número de
inscritos en la App teniendo en cuenta el programa de Servicio Social para la Seguridad Económica de la Juventud y las demás ofertas realizadas por la Subdirección para la juventud. También es importante resaltar el trabajo en conjunto que se esta haciendo con DADE para llevar a acabo las mejorar de la App y así la experiencia de usuario.</t>
  </si>
  <si>
    <t>El número de jóvenes beneficiados mediante la aplicación distrito joven reportadas para la vigencia 2021 corresponde a 51.808 jóvenes que utilizaron la plataforma,  reflejándose un incremento del 80 % del total de atendidos para el segundo semestre, lo que refleja los resultados de la difusión entre los jóvenes de la aplicación que para La Secretaría de Integración Social, a través de la Subdirección de Juventud, tiene como propósito fundamental brindar oportunidades a jóvenes entre los 14 a 28 años; que estén orientadas al desarrollo de habilidades y competencias ciudadanas o laborales, en aras de potenciar el ejercicio de sus derechos y proyectos de vida y promover la participación
Es una herramienta con la cual se pretende promover y comunicar a la población joven las distintas oportunidades y ofertas que ofrece la ciudad de acuerdo con sus necesidades e intereses, así como potenciar y visibilizar sus habilidades y talentos, a través de una plataforma tecnológica inclusiva, ágil y de fácil acceso para toda la juventud de la ciudad. Esta plataforma se desarrolló a través del convenio interinstitucional entre la Alcaldía de Bogotá, ViveLab Bogotá y la Universidad Nacional de Colombia.
Se logro una vinculación de jóvenes superior a las vigencias anteriores, lo que refleja un éxito en los resultados de la aplicación de la estrategia de comunicaciones implementada por el proyecto y como reflejo se ello se tiene el trabajo realizado junto con la secretaria general de la alcaldía para potencializar el desarrollo de la APP distrito joven con mejoras que se verán reflejadas en la oportunidades que se ofertan en esta plataforma para los y las jóvenes de la ciudad.
se plante para la siguiente vigencia solicitar la modificación de la frecuencia del reporte cuantitativo para realizarlo de manera trimestral y evidenciar el comportamiento de este indicador.</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</si>
  <si>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</si>
  <si>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</si>
  <si>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</si>
  <si>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</si>
  <si>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  Número total de jóvenes beneficiados por los servicios sociales)*100.  </t>
  </si>
  <si>
    <t>Sistema de Información Misional SIRBE</t>
  </si>
  <si>
    <t>El Numerador corresponde al dato tomado del conteo de metas  de la ficha sirbe específicamente del cuadro de clasificación de variables por grupo etario, sexo femenino.
El denominador corresponde al dato tomado del conteo de metas de la ficha SIRBE específicamente del cuadro de clasificación de variables grupo etario, sexo en su totalidad.</t>
  </si>
  <si>
    <t>Conteo de metas del  Sistema de Información Misional SIRBE.</t>
  </si>
  <si>
    <t xml:space="preserve">Mediante la implementación de las diferentes estrategias de atención territoriales la Subdirección para la juventud ha mantenido un enfoque diferencial , es así que del total de los jóvenes beneficiados que corresponden a 481 el 56,13% son mujeres, es decir 270 Jóvenes </t>
  </si>
  <si>
    <t xml:space="preserve">Mediante la implementación de las diferentes estrategias de atención territoriales la subdirección para la juventud ha mantenido un enfoque diferencial, es así que del total de los jóvenes beneficiados que corresponden a 3049 el 50% son mujeres, es decir 1525 Jóvenes </t>
  </si>
  <si>
    <t>Mediante la implementación de las diferentes estrategias de atención territorial, la Subdirección para la juventud ha mantenido un enfoque diferencial , es así que, del total de los jóvenes beneficiados que corresponden a 4.909 el 50% son mujeres, es decir 2488 y 2.421 hombres.</t>
  </si>
  <si>
    <t>Mediante la implementación de las diferentes estrategias de atención territoriales la subdirección para la juventud ha mantenido un enfoque diferencial, es así que del total de los jóvenes beneficiados que corresponden a 5.419 el 51% son mujeres, es decir 2.804 jóvenes.</t>
  </si>
  <si>
    <t>Con corte a mes de mayo se han atendido 4.690 mujeres jóvenes de los 8.836 jóvenes reportados , estos fueron atendidos a través de 
*Componente de oportunidades juveniles don de se realiza  asesoría jurídica,  actividades para el uso del tiempo libre, 1 actividades de voluntariado,  programas de TIC, además de la caracterización para participar en la estrategia RETO.
*Componente de prevención dende se realzan talleres informativos en prevención integral en 12 Localidades del Distrito, entre estos prevención en consumo de sustancias psicoactivas, jornadas de sensibilización en torno a temas de salud mental, prevención del suicidio, prevención de violencias, talleres de derechos sexuales y reproductivos y talleres en temas con enfoque de género, y de orientación socio ocupacional.
*Estrategia de política Pública de juventud: donde se ha realizado socialización y divulgación de lo referente a la política pública.
*Centros Forjar: Donde se han atendido jóvenes con sanciones no privativas de la libertad.
Adicionalmente el proyecto avanza en concertar con diferentes entidades del Distrito para realizar la remisión y atención de jóvenes en vulnerabilidad manifiesta e identificada en el marco de la estrategia RETO, para su ingreso y sostenibilidad en el mundo laboral.
Se continua trabajando en la elaboración e implementación de estrategias de ampliación a nuevas oportunidades para los jóvenes más vulnerables de la ciudad, mayor posicionamiento del proyecto en la población, a través de la socialización de los servicios ofertados.</t>
  </si>
  <si>
    <t xml:space="preserve">Mediante la implementación de las diferentes estrategias de atención territoriales la Subdirección para la Juventud ha mantenido un enfoque diferencial, es así que del total de los jóvenes beneficiados durante el prime semestre que corresponden a 16089 el 57% son mujeres, es decir 9131 jóvenes.
Las acciones que se realizaron durante el mes de julio fueron darle cumplimiento al calendario de las fechas conmemorativas del enfoque diferencial en dónde se conmemoró el Día Internacional de la mujer negra y diáspora africana para el cual se realizó un podcast con base a un a una entrevista que se realizó a Sara, quien es una joven afro de la localidad de Bosa; Asimismo te la presentó la campaña “las diferencias nos unen” a todas las personas que hacen parte del equipo enfoque diferencial de nivel central, y también a los jóvenes que hacen parte de la población gitana.
Es así que se logró hacer el podcast en el programa yo soy Distrito joven, Para conmemorar el día de la mujer negra y diáspora africana en dónde esta fecha se conmemora de forma nacional e internacional en una parte de reconocer la lucha de las mujeres negras en la época de la conquista y la lucha de las mujeres en el conflicto armado en Colombia.
Se aclara que se incluyen  jóvenes mayores de 28 que se atendieron en el rango de edad objeto y en la vigencia han salido del rango etario. </t>
  </si>
  <si>
    <t>Para el mes de agosto se realizaron diferentes actividades en las cuales se hizo una edición y la grabación del video del violentómetro, donde se miden los tipos de agresiones contra las mujeres en un rango mínimo, medio y alto,
Por otra parte, se desarrolló una transmisión en articulación con el equipo de la Estrategia Móvil retomando una sección que se venía manejando llamada: Historias cortas para tiempos largos, para esta oportunidad se abordó la situación en Afganistán, el papel de la juventud en tiempos de cambios culturales, la vida de las mujeres y geopolítica.
Y para cerrar la gestión de este mes de agosto se grabaron los videos con mujeres jóvenes indígenas para publicar el día 5 de septiembre fecha en la que se conmemora el Día Internacional de la mujer indígena.</t>
  </si>
  <si>
    <t>En el marco de los compromisos que se tienen en el plan de trabajo del componente de enfoque diferencial se realizaron varias actividades en el mes de septiembre, las cuales se explican en tres actividades fundamentales que son:
* Realizar actividades conmemorativas para el calendario de enfoque diferencial, para este mes se desarrolló la conmemoración del día internacional de la mujer indígena, más precisamente el día 6 de septiembre, donde se publicaron videos testimoniales de algunas jóvenes indígenas, también se realizó una publicación en el marco de esta fecha.
*Se realizó el cubrimiento del cuarto encuentro de jóvenes indígenas en la localidad de La Candelaria, donde los jóvenes explicaban sus problemáticas y a su vez sus soluciones.
*Y para cerrar la gestión de este mes se realizó un Facebook live y a su vez una pieza gráfica de invitación a la transmisión de jóvenes afro de la localidad de San Cristóbal donde hablaban sobre cómo el arte ayuda a la
transformación social de su comunidad.</t>
  </si>
  <si>
    <t>14/10/2021
No se generan observaciones respecto al análisis presentado en el seguimiento al indicador de gestión.
13/10/2021
El reporte de seguimiento indica que hay tres actividades fundamentales, pero solo se mencionó una. Por favor completar el análisis indicando cuáles fueron las demás actividades realizadas en el mes.</t>
  </si>
  <si>
    <t>El mes de octubre fue bastante bueno para el componente enfoque diferencial de la Subdirección para la Juventud en dónde se realizaron varias actividades muy significante con los jóvenes y las mujeres de las localidades.
La primera publicación se realizó en el marco de las fechas emblemáticas del enfoque diferencial en las que se pudo participar del día de la raza y de la diversidad cultural con un video musical del joven afro Kevins Castillo de la localidad de San Cristóbal. La siguiente actividad que se desarrolló fue el taller de mujeres afro en la localidad de Suba con el fin de participar de las curules étnicas de los consejos locales y municipales de juventud. Siguiendo con el protagonismo de las mujeres en este mes, se desarrolló un Facebook live de mujeres que realizan procesos de transformación social en el territorio bajo el lema "Surcos en la piel".</t>
  </si>
  <si>
    <t>Las actividades que se realizaron el mes de noviembre para el componente de prevención fueron: Se realizó un encuentro de mujeres para conversar acerca de la salud mental, en conmemoración del 25 de noviembre para prevenir la violencia contra las mujeres. También se realizaron y se publicaron piezas gráficas para conmemorar la fecha del 25 de noviembre.</t>
  </si>
  <si>
    <t>Mediante la implementación de las diferentes estrategias de atención territoriales la Subdirección para la Juventud ha mantenido un enfoque diferencial, es así que del total de los jóvenes beneficiados durante el prime semestre que corresponden a 50,276 el 57% son mujeres, es decir 28,443 jóvenes.</t>
  </si>
  <si>
    <t>13/01/2022 No se generan observaciones respecto al análisis presentado en el seguimiento al indicador de gestión. Se tiene la siguiente recomendación: revisar la posibilidad de actualizar la meta anual actual (35%) para la vigencia 2022, porque el indicador cerro la vigencia 2021 en sobrecumplimiento (162%).</t>
  </si>
  <si>
    <t>Con corte a mes de diciembre se han atendido 28.443 mujeres jóvenes de los 50.276 jóvenes reportados , lo que representa un 57% de mujeres jóvenes atendidas en el proyecto a través de los  Componente de oportunidades juveniles donde se realiza  asesoría jurídica,  actividades para el uso del tiempo libre, 1 actividades de voluntariado,  programas de TIC, además de la caracterización para participar en la estrategia RETO, Componente de Política Pública de juventud y componente de Prevención, demostrando a si el enfoque diferencial que enmarca en proyecto en la prestación de sus servicios 
El proyecto tiene como población objeto a jóvenes comprendida entre los 14 y 28 años, la cual representa el 25.1% de la población total, es decir, 2.028.845 jóvenes, 48,64% mujeres y 51,3% hombres. (Encuesta Multipropósito, 2017)
La mayoría de estos jóvenes están entre los 18 y 28 años representando el 76.52% (1.552.320) delos jóvenes de la capital.
Sin embargo, Bogotá tiene 403.231 jóvenes que son NINIS, es decir, el 16,6% de la población joven que no estudian, no trabajan y no reciben entrenamiento. Exclusión dual: desvinculados de la educación formal y excluidos del mercado laboral y/o gravitando en actividades informales con altos niveles de precariedad. (Observatorio de Desarrollo Económico, 2018); de allí que el proyecto busque medir el impacto de sus servicios en este enfoque diferencial, efectivo y trasversal de todos los componentes atendiendo a la población juvenil y busca visibilizar la atención en mujeres con vulnerabilidad social con el fin de generar acciones diferenciales desde la política publica para cambiar la situación de exclusión y discriminación que evitan el goce efectivo de sus derechos.
se plante para la siguiente vigencia solicitar la modificación de la frecuencia del reporte cuantitativo para realizarlo de manera trimestral y evidenciar el comportamiento de este indicador.</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</si>
  <si>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</si>
  <si>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</si>
  <si>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</si>
  <si>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</si>
  <si>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No.de adolescentes en estado atendido en el periodo) * 100 </t>
  </si>
  <si>
    <t>Sistema Misional SIRBE</t>
  </si>
  <si>
    <t>Numerador: Reporte oficial del sistema misional SIRBE de la vigencia (Estado: atendido por criterio cumplimiento de la medida o sanción, o finalización del proceso de atención)
Denominador: Reporte oficial del sistema misional SIRBE de la vigencia (estado: atendido).</t>
  </si>
  <si>
    <t>Identificar el número de adolescentes que egresan del servicio de atención especializada por cumplimiento de la medida o sanción durante la vigencia dividido entre el número de adolescentes y jóvenes en estado  atendido en la vigencia en el sistema misional SIRBE.</t>
  </si>
  <si>
    <t xml:space="preserve">Se matricularon 88 estudiantes al convenio SED-CID 
Se matricularon 67 estudiantes al convenio SED- Escuela Internacional de Estudios Superiores INTER 
Se gestionó 20 cupos escolares en colegios regulares 
Se vincularon 6 estudiantes a reto a la U, de los cuales 5 ingresaron a la plataforma y gestionaron la respectiva documentación, para dos de ellos se gestionó con bienestar universitario de la universidad Colegio Mayor de Cundinamarca estrategias de fortalecimiento académico en las carreras de derecho y administración. 
Se realizó el registro y la inscripción al ICFES de (7) participantes del servicio. </t>
  </si>
  <si>
    <t>Dentro de los logros de gestión del mes de febrero del año 2021, se identifican los siguientes por áreas de atención:
A nivel administrativo: aumentamos las remisiones desde autoridades administrativas, siendo en el mes de febrero 55, todos ingresos efectivos.
A nivel educativo: a febrero se cuentan con 118 estudiantes matriculados al convenio SED-CID.
De igual forma se matricularon 58 estudiantes al convenio SED- Escuela Internacional de Estudios Superiores INTER, espacio en el cual se implementaron las salas TIC por servicio, para un total de 47 computadores los cuales fueron asignados temporalmente en el marco del convenio.
Se realizó seguimiento y acompañamiento profesional a los 5 estudiantes vinculados a reto a la U, contando con apoyo de bienestar universitario de la universidad Colegio Mayor de Cundinamarca, la Universidad Nacional de Colombia y Universidad Distrital.
Se lograron vincular 12 jóvenes a cupos escolares en colegios regulares con gestión institucional y apoyo de la SED.</t>
  </si>
  <si>
    <t>Dentro de los logros de gestión del mes de marzo del año 2021, se identifican los siguientes por áreas de atención:
-13 jóvenes ingresaron al SENA para formación técnica y tecnológica en programas como guías de turismo, mantenimiento de vehículos livianos y motocicletas, operador en maquina pesada e industrial, técnico gestión administrativa, negocios internacionales y belleza.
-se realiza trámite de documentación de 12 Cédulas de Ciudadanías de primera vez y 1 duplicado de ésta, 1 renovación de Tarjeta de Identidad de familiar de un joven; Asesoría básica e inscripción para trámite de libreta militar de 6 jóvenes.
-6 jóvenes participan en el comité operativo local de juventud de la localidad de suba; 17 jóvenes participaron de manera virtual en la rendición de cuentas de la SDIS-IDIPRON.
-Articulación con el programa de SPA de la Clínica Fray Bartolomé Subred norte para intervención terapéutica a joven con problemática por abuso de drogas e inicio de talleres de prevención de SPA y tamizaje para los participantes del Servicio Forjar Restaurativo SUBA.</t>
  </si>
  <si>
    <t xml:space="preserve">La Secretaría Distrital de Integración Social, implementó disposiciones  durante este periodo, las cuales han  garantizado la prestación efectiva del servicio a las y los adolescentes y jóvenes vinculados al SRPA  a través de las siguientes actividades: 
 	Orientación y seguimiento al desarrollo de Guías Pedagógicas 
 	Orientación y acompañamiento psicosocial individual y familiar 
 	Seguimiento a la garantía de derechos 
 	Orientación y desarrollo de estrategias de promoción y prevención en salud 
 	Asesoría jurídica a los participantes del servicio y familias 
 	Seguimiento a la ejecución de la medida o sanción </t>
  </si>
  <si>
    <t>19/05/2021
No se generan observaciones o recomendaciones respecto al análisis presentado en el seguimiento al indicador de gestión.</t>
  </si>
  <si>
    <t>Se ha logrado para el mes de mayo:
-Atención de 459 jóvenes a través del servicio centros Forjar, el cual cuenta con 3 unidades operativas en la Ciudad.
Adoptar medidas para prevenir y controlar la propagación de la pandemia, esto a través de la implementación de acciones tales como:
*Orientación y seguimiento al desarrollo de Guías Pedagógicas
*Orientación y acompañamiento psicosocial individual y familiar
*Seguimiento a la garantía de derechos
*Orientación y desarrollo de estrategias de promoción y prevención en salud
*Asesoría jurídica a los participantes del servicio y familias
*Seguimiento a la ejecución de la medida o sanción
Para el mes de mayo, se vincularon 24 jóvenes al Servicio Social para la Seguridad Económica de la Juventud, quienes ya se formaron e iniciaron capacitación a otros jóvenes en temas de Maternidad y Paternidad temprana. Curso de Estrategias de escritura musical en el cual participan 6 jóvenes, se está realizando con Studio Cocinol en la casa cultural de potosí, se inicia la ejecución de la iniciativa juvenil de la organización MOTICREA conformada por jóvenes egresados, denominada “Huellas de Mujer” con la que buscan visibilizar el trabajo de las mujeres líderes que llegaron e hicieron asentamiento en barrio potosí.
Este es un premio de las iniciativas juveniles de la Secretaria de gobierno, Participación en espacio de inclusión juvenil “Canelazo Comunitario Cultural” que buscó la reivindicación juvenil, desarrollado en la casa cultural Potosí.</t>
  </si>
  <si>
    <t>Teniendo en cuenta que los Centros Forjar hacen parte de los servicios para medidas y sanciones del proceso judicial en el Sistema de Responsabilidad Penal para Adolescentes y en la atención de apoyo al Restablecimiento de Derechos en Administración de Justicia, en la política pública distrital de juventud COMPES 2019 -2030, establece como objetivo general, ampliar las oportunidades, individuales y colectivas, de las y los jóvenes para que puedan elegir lo que quieren ser y hacer hacia la construcción de proyectos de vida, con este objetivo la política pública de juventud establece siete (7) objetivos específicos los cuales reconocen la participación de las y los jóvenes mediante la implementación de ciento tres (103) bienes y servicios (productos), que pretenden obtener treinta y seis, resultados esperados de política que les brindaran a los y las jóvenes oportunidades y posibilidades. los objetivos mencionados son:
1- Ser Joven: tiene como objetivo “aumentar la participación incidente y el acceso a toma de decisiones públicas de los jóvenes y las juventudes.”
2- Educación.: “Generar condiciones para el acceso, permanencia y calidad de la educación media, superior y la educación para el trabajo y el desarrollo humano”
03- Inclusión Productiva: Pretende “aumentar las oportunidades de las juventudes para el empleo digno, el desarrollo de emprendimientos y de economías colaborativas, solidarias y populares”
4- Salud Integral: este objetivo busca promover “autocuidado: Garantizar la atención integral y diferencial en salud para las juventudes que promueva el cuidado, el autocuidado para la prevención y tratamiento de los eventos de salud física y mental.”
5- Cultura, Recreación y Deporte: “Aumentar las oportunidades juveniles para el acceso y disfrute del arte, la cultura, la diversidad, el patrimonio, el deporte y la recreación.”
6- Paz, Convivencia y Justicia: Pretende garantizar entornos seguros para los y las jóvenes, puedan convivir, acceder a la justicia y contribuir a la construcción de la cultura de Paz.
7- Hábitat.: “Promover el acceso equitativo de los y las jóvenes al hábitat urbano y rural, con consciencia ambiental.”
En el marco del programa restaurativo de los centros forjar, se acompañó el lanzamiento del programa Parceros por Bogotá, en el que varios jóvenes pertenecientes al programa restaurativo participaron como beneficiarios. Así mismo, se realizó el acompañamiento a los grados de varios jóvenes, quienes compartieron sus experiencias y expectativas con la participación de la Alcaldesa de la Ciudad. 
Lo anterior teniendo en cuenta que los Centros Forjar tienen por objetivo de contribuir a la resocialización de los a jóvenes de Bogotá de 14 a 18 años que hacen parte del Sistema de Responsabilidad Penal para adolescentes.</t>
  </si>
  <si>
    <t>Reporte de avances mes de agosto, equipo Ruta de Oportunidades.
Dentro de los avances que se presentaron para el mes de agosto se relacionan los siguientes:
- Vinculación académica a cuatro adolescentes dentro del convenio Manzanas seguras.
- Participación de 50 jóvenes en la feria de servicios organizada por el Centro Forjar e IDIPRON
- Formación continua y participación en escenarios socio comunitarios por parte de los jóvenes del servicio social para la seguridad económica de la juventud “participación en la fundación emanar misericordia con más de 50 jóvenes que se encuentran en el sitio en proceso de desintoxicación”
- Se logró hacer reconocimiento por medio de recorrido ciudadano de tres puntos álgidos de seguridad y limpieza a los cuales se les realizará intervención ecológica para el mes de noviembre.</t>
  </si>
  <si>
    <t>En el marco del programa restaurativo de los centros forjar, se desarrolló el programa de radio Distrito Joven en la emisora DC Radio. La Coordinadora del programa restaurativo participó como invitada al programa. Así mismo, se realizó el acompañamiento de las actividades propuestas por los lideres del componente para el mes en curso. Lo anterior teniendo en cuenta que los centros forjar tienen por objetivo de contribuir a la resocialización de los a jóvenes de Bogotá de 14 a 18 años que hacen parte del Sistema de Responsabilidad Penal para adolescentes.</t>
  </si>
  <si>
    <t>En el marco del programa restaurativo de los Centros Forjar, se realizó el acompañamiento a los jóvenes del centro Forjar de Rafael Uribe Uribe en la entrevista realizada por Canal Capital y el Canal Eureka, en una muestra de talento del Stunt. Así mismo, se realizó el acompañamiento de las actividades propuestas por los líderes del componente para el mes en curso .
Lo anterior teniendo en cuenta que los Centros Forjar tienen por objetivo de contribuir a la resocialización de los y las jóvenes de Bogotá de 14 a 18 años que hacen parte del Sistema de Responsabilidad Penal para adolescentes.</t>
  </si>
  <si>
    <t>En el marco del programa restaurativo de los centros forjar, se realizó el acompañamiento al taller de Radio para los jóvenes del centro forjar de Rafael Uribe Uribe, así mismo, se realizó el acompañamiento de las actividades propuestas por los lideres del componente para el mes en curso.
Lo anterior teniendo en cuenta que los centros forjar tienen por objetivo de contribuir a la resocialización de los a jóvenes de Bogotá de 14 a 18 años que hacen parte del Sistema de Responsabilidad Penal para adolescentes.</t>
  </si>
  <si>
    <t>Se realiza articulación con el Centro de Atención Integral a la Diversidad Sexual y de Géneros (CAIDSG) de Suba, de la Secretaría Distrital de Integración Social (SDIS) para desarrollar procesos de ubicación de adolescentes y jóvenes dela sanción de Prestación de Servicios a la Comunidad, logrando ubicar 5 jóvenes.
Veintinueve (29) jóvenes participan de Proceso de Iniciativas Juveniles, siendo aprobada la iniciativa de dos grupos de Forjar Restaurativo Ciudad Bolívar proyectadas para ejecutar en el mes de Febrero de 2022, como acciones de reparación conjunta y articulada a las finalidades de la ejecución de su sanción. Así mismo, una (1) joven egresada de la organización juvenil MOTICREA de Forjar Restaurativo Ciudad Bolívar gana con la SECRETARIA DE GOBIERNO - BECA INICIATIVAS JUVENILES.
A nivel de gestión de apoyo pre laboral y laboral, se remitieron diez (10) hojas de vida de jóvenes egresados a la Empresa Madecentro, con el objetivo de apoyar vinculación laboral de estos. En esta misma línea se inicia articulación con la Empresa Ladoinsa y Diamante del sector aseo, limpieza y desinfección, en búsqueda de oportunidades de vinculación. De igual forma, se registra en la plataforma HOGARU un joven que se encuentra en proceso de selección laboral. Finalmente se postularon siete (7) jóvenes para los programas de Guardianes del espacio público, Vigías ambientales y Operarios en construcción y malla vial.
Se llevó a un grupo de 12 jóvenes a la sede administrativa de KOAJ para la postulación de las vacantes de la entidad. 4 de ellos pasaron los primeros filtros. 2 fueron convocadas a las pruebas ocupacionales, 1 no fue y la otra fue descartada en ese último filtro.</t>
  </si>
  <si>
    <t>13/01/2022 No se generan observaciones respecto al análisis presentado en el seguimiento al indicador de gestión. Se tiene la siguiente recomendación: revisar la posibilidad de actualizar la meta anual actual (38%) para la vigencia 2022, porque el indicador cerro la vigencia 2021 en sobrecumplimiento (105%).</t>
  </si>
  <si>
    <t>El porcentaje de jóvenes que egresan del servicio debido al plan de atención integral es de 40% con 265 egresados de los 666 atendidos en la presente vigencia superando con lo establecido en la meta del indicador y demostrando que las modalidades de atención establecidas en los lineamientos técnicos del Instituto Colombiano de Bienestar Familiar establecidas en los centros forjar son efectivas y para las medidas y sanciones del Sistema de Responsabilidad Penal para Adolescentes - SRPA y para las medidas de restablecimiento en administración de justicia; para tal efecto, la ubicación de los y las adolescentes y jóvenes se realiza únicamente mediante órdenes proferidas por las autoridades competentes, los Jueces Penales para Adolescentes con Función de Conocimiento del Circuito de Bogotá y las Defensorías de Familia adscritas al SRPA.
El objetivo es que los adolescentes reflexionen sobre las consecuencias de la conducta punible desplegada y restaurar los lazos afectados, a través de actividades que posibiliten desde la intencionalidad del adolescente o joven, la reparación a la víctima, a la familia y/o a la comunidad; así mismos busca Fortalecer a los adolescentes y jóvenes en su autonomía, capacidad de actuar en el reconocimiento de la responsabilidad de sus actos, el respeto por los derechos de los demás, la
reparación a las personas afectadas como consecuencia de la infracción y la búsqueda de su desarrollo humano integral, vinculando a la familia, referentes afectivos o red vincular de apoyo a
través de espacios pedagógicos y prácticas restaurativas para la resignificación de su proyecto de
vida.
De allí la importancia de medir la efectividad del plan de atención integral conociendo el % de jóvenes en que egresan del servicio y que se les hace un acompañamiento psicosocial, pedagógico y socio comunitario buscando la implantación de acciones orientadas al desarrollo de capacidades
restaurativas, buscando movilizar la responsabilidad del adolescente o joven frente a la infracción
a ley penal, promover el reconocimiento del daño ocasionado a través del delito, así como favorecer
el compromiso hacia la reparación, mediante acciones y prácticas restaurativas.
Y Finalmente, se trabajará en una campaña que permita dar a conocer los Centros Forjar, reducir el
estigma sobre los y las jóvenes que participan de sus procesos y dar difusión a las labores que allí
se realizan, con la creación de contenidos que el equipo técnico considere necesario, así como la
difusión y promoción de los servicios sociales que se prestan.</t>
  </si>
  <si>
    <t>7744 - Generación de oportunidades para el desarrollo integral de la niñez y la adolescencia de Bogotá</t>
  </si>
  <si>
    <t>PSS-7744-011</t>
  </si>
  <si>
    <t>Circular No. 043 del 28/09/2021</t>
  </si>
  <si>
    <t>Niñas y niños de primera infancia atendidos en las modalidades: jardines infantiles diurnos, jardines infantiles nocturnos y casas de pensamiento intercultural.</t>
  </si>
  <si>
    <t xml:space="preserve">Monitorear la atención de niñas y niños de primera infancia que participan en las modalidades: jardines infantiles diurnos, jardines infantiles nocturnos y casas de pensamiento intercultural. </t>
  </si>
  <si>
    <t>Diligenciamiento de la ficha SIRBE y su registro oportuno en el Sistema de Información Misional SIRBE.
Formalización del cupo asignado a niñas y niños de primera infancia en las modalidades: jardines infantiles diurnos, jardines infantiles nocturnos y casas de pensamiento intercultural.</t>
  </si>
  <si>
    <t>(No. de niñas y niños de primera infancia que participan en jardines infantiles diurnos, jardines infantiles nocturnos y casas de pensamiento intercultural en el periodo  / No. de cupos ofertados en jardines infantiles diurnos, jardines infantiles nocturnos y casas de pensamiento intercultural en el periodo) * 100</t>
  </si>
  <si>
    <t>Numerador: aplicativo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</si>
  <si>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jardines infantiles nocturnos y casas de pensamiento intercultural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</si>
  <si>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remitido por la DADE.
Denominador: directorio de servicios sociales de la Subdirección para la Infancia</t>
  </si>
  <si>
    <t>En enero, el indicador presentó un resultado de 115%, teniendo en cuenta que se inicia la vigencia con la atención de las niñas y los niños en el contexto de la “Nueva realidad” a partir de la emergencia ocasionada por el Covid-19, motivo por el cual, durante el periodo se garantizó la entrega de apoyos alimentarios a las niñas y los niños participantes de los jardines infantiles diurnos, nocturnos y casas de pensamiento intercultural mediante bonos canjeables por alimentos, en el marco de la atención no presencial.
Además,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Se adelantaron acciones de alistamiento en la infraestructura, protocolos de bioseguridad y talento humano de las unidades operativas, para lograr el retorno voluntario, gradual y seguro de los participantes a través del esquema de atención educación inicial en alternancia.
Sin embargo, debido a la finalización de los actuales convenios de asociación con las cajas de compensación familiar, que requiere el cierre temporal de 32 jardines infantiles sociales y 1 jardín infantil cofinanciado, mientras se surte el trámite para la suscripción de los nuevos convenios, se impacta la oferta del servicio que se entrega a la ciudad durante el periodo. En este periodo se adelanta el tránsito de las niñas y los niños que por sus edades hacían parte de los niveles de prejardín y jardín y debieron transitar a la oferta de niveles de preescolar en colegios públicos y privados.</t>
  </si>
  <si>
    <t>16/04/2021. No se generan observaciones o recomendaciones respecto al análisis y soportes presentados en el seguimiento al indicador de gestión.</t>
  </si>
  <si>
    <t>En febrero, el indicador presentó un resultado de 78%, en razón al contexto de la “nueva realidad” a partir de la emergencia ocasionada por la COVID-19, así mismo, durante el periodo se garantizó la entrega de apoyos alimentarios a las niñas y los niños participantes de los jardines infantiles diurnos, nocturnos y casas de pensamiento intercultural mediante bonos canjeables por alimentos, en el marco de la atención no presencial.
Se da inicio al retorno voluntario, gradual y seguro, con el esquema atención en educación inicial en alternancia, el 15 de febrero, con la estrategia “El Regreso de los Colores”, en 35 unidades operativas, y a partir de las necesidades de las familias, las condiciones del talento humano y la infraestructura, la implementación de los protocolos de bioseguridad para minimizar el riesgo de contagio de COVID-19 en niñas, niños, familias y talento humano se incentiva el ingreso de participantes nuevos;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Sin embargo, debido a la finalización de los actuales convenios de asociación con las cajas de compensación familiar, que requiere el cierre temporal de 32 jardines infantiles sociales y 4 jardines infantiles cofinanciados, mientras se surten los trámites para la suscripción de los convenios nuevos, se impacta la oferta del servicio que se entrega a la ciudad durante el periodo.  Además, se adelanta la contingencia para la vinculación gradual de profesionales y técnicas para la atención de los participantes a fin de contar con la completitud de talento humano que permita la vinculación de las niñas y los niños nuevos en la proporción requerida.</t>
  </si>
  <si>
    <t>En el mes de marzo, el indicador presentó un resultado de 118%, por el contexto de la “nueva realidad” en razón a la emergencia ocasionada por la COVID-19, en el cual se garantizó la entrega de apoyos alimentarios a las niñas y los niños participantes de los jardines infantiles diurnos, nocturnos y casas de pensamiento intercultural mediante bonos canjeables por alimentos, en el marco de la atención Multimodal y/o Alternancia en los mencionados servicios.</t>
  </si>
  <si>
    <t>En abril, el indicador presentó un resultado de 96% teniendo en cuenta que los primeros meses de la vigencia se atendió a las niñas y los niños en el contexto de “nueva realidad” generado por la pandemia de COVID-19, lo que implicó continuar la entrega de apoyos alimentarios a las y los participantes de jardines infantiles diurnos, nocturnos y casas de pensamiento intercultural mediante bonos canjeables por alimentos. 
Así mismo, se dio continuidad a la implementación del esquema de atención acompañamiento multimodal (telefónico y virtual) que inició el 25 de enero, a través de la estrategia “Aprendemos jugando para cuidarnos en casa” a fin de fortalecer vínculos afectivos familiares, alimentación saludable, prácticas de crianza, aportar al potenciamiento del desarrollo y movilizar imaginarios en torno a la educación inicial en casa. Además, se continuaron las acciones de alistamiento en la infraestructura, en protocolos de bioseguridad y contratación de talento humano de las unidades operativas de la entidad, para lograr el retorno voluntario, gradual y seguro de las y los participantes a través del esquema de atención educación inicial en alternancia, que con corte al periodo de reporte se brindó en 55 unidades operativas. 
Adicionalmente, se suscribieron los convenios de asociación con las Cajas de Compensación Familiar a través de los cuales 42 jardines infantiles diurnos sociales atienden a los participantes en el esquema multimodal (telefónico y virtual). Así mismo, se firmaron los contratos con Organizaciones sin Ánimo de Lucro mediante los cuales 31 jardines infantiles diurnos cofinanciados atienden a las niñas y los niños a través del esquema multimodal, y se avanza en la contratación de 9 jardines infantiles cofinanciados.</t>
  </si>
  <si>
    <t>19/05/2021. Se recomienda generar una articulación con los proveedores de la fuente de datos, con el fin de garantizar que la información revisada por el proyecto se encuentre disponible para el oportuno reporte del indicador.
20/05/2021. No se generan observaciones o recomendaciones  adicionales respecto al análisis y soportes presentados en el seguimiento al indicador de gestión.</t>
  </si>
  <si>
    <t>En mayo, el indicador presentó un resultado de 102%, en razón a que en la medida en que transcurre el año se estabiliza la formalización de cupos de las niñas y los niños en los jardines infantiles diurnos, nocturnos y casas de pensamiento intercultural. 
Se continuó la atención de las niñas y los niños a través del esquema acompañamiento multimodal (telefónico y virtual), que inició el 25 de enero, con la estrategia “Aprendemos jugando para cuidarnos en casa” que permite fortalecer vínculos afectivos, alimentación saludable, prácticas de crianza, potenciar el desarrollo y movilizar imaginarios en relación con educación inicial en casa. Se avanza progresivamente con el proceso de contratación de talento humano de las unidades operativas de la entidad, el alistamiento de la infraestructura, protocolos de bioseguridad, a fin de garantizar el retorno voluntario, gradual y seguro de niñas, niños por medio del esquema educación inicial en alternancia; dicho esquema de atención se brindó en 78 unidades operativas con corte a mayo. 
Así mismo, se suscribieron convenios de asociación con las Cajas de Compensación Familiar para la operación de 33 jardines infantiles diurnos sociales, que atienden a niñas y niños a través del esquema multimodal. 
Además, se celebraron contratos con Organizaciones sin Ánimo de Lucro para la operación de 42 jardines infantiles diurnos cofinanciados que atienden a las niñas y los niños a partir del esquema multimodal. 
Adicionalmente, se continuó la entrega de apoyos alimentarios a las y los participantes de jardines infantiles diurnos, nocturnos y casas de pensamiento intercultural mediante bonos canjeables por alimentos a fin de garantizar su seguridad alimentaria.</t>
  </si>
  <si>
    <t>21/06/2021. No se generan observaciones o recomendaciones  adicionales respecto al análisis y soportes presentados en el seguimiento al indicador de gestión.</t>
  </si>
  <si>
    <t>En el mes de junio, el indicador presentó un resultado de 95%, dado que se ha venido estabilizando el número de participantes de jardines infantiles diurnos, nocturnos y casas de pensamiento intercultural, donde las niñas y los niños acceden a los cupos dependiendo de las disponibilidades en las localidades. 
Cabe resaltar que, el ingreso gradual progresivo y seguro en alternancia de las niñas y los niños avanza a través de su implementación en mayor número de jardines infantiles. 
Así mismo, desde inicio de la vigencia se han implementado diferentes estrategias para generar la participación y corresponsabilidad en el cuidado de las niñas y los niños con sus familias; se avanza gradualmente en la contratación de colaboradoras y colaboradores de las unidades operativas, el alistamiento de espacios adecuados y seguros, protocolos de bioseguridad, vacunación de talento humano del esquema educación inicial en alternancia de 145 jardines infantiles y casas de pensamiento intercultural. Además, se implementó la estrategia educación inicial en casa y se actualizaron los lineamientos y parámetros con base en la normatividad vigente para el retorno a la presencialidad. 
Adicionalmente, se suscribieron convenios de asociación con Cajas de Compensación Familiar para la operación de 33 jardines infantiles diurnos sociales los cuales brindan atención a las niñas y los niños en los esquemas de la siguiente manera: 5 en Alternancia y 28 en atención multimodal. Además, por medio de los convenios de asociación con Organizaciones sin Ánimo de Lucro se operan 42 jardines infantiles diurnos cofinanciados, de estos, 7 brindan la atención en alternancia y 35 en el esquema multimodal. 
Se continuó, el seguimiento nutricional a niñas y niños participantes en cada una de las unidades operativas y se entregaron bonos canjeables por alimentos garantizando el paquete nutricional.</t>
  </si>
  <si>
    <t>16/07/2021. No se generan observaciones o recomendaciones  adicionales respecto al análisis y soportes presentados en el seguimiento al indicador de gestión.</t>
  </si>
  <si>
    <t>En julio, el indicador presentó un resultado de 94%, dado que se han venido implementando en jardines infantiles diurnos, nocturnos y casas de pensamiento intercultural estrategias para aumentar las coberturas, y estas se han ido incrementando de manera gradual en las diferentes localidades. 
Así mismo, se avanzó en el regreso voluntario y progresivo de las niñas y los niños a los jardines infantiles y casas de pensamiento intercultural. En dicho sentido se implementaron estrategias para el regreso a la presencialidad en las diferentes unidades operativas, lo que contribuye a los procesos de corresponsabilidad y cuidados desde casa; se avanza de manera progresiva en el proceso de contratación de colaboradoras y colaboradores de las unidades operativas, el alistamiento de espacios adecuados y seguros, protocolos de bioseguridad, vacunación del talento humano designado al esquema de atención educación inicial en alternancia de 150  jardines infantiles y casas de pensamiento intercultural. Además, se implementó la estrategia educación inicial en casa con las y los participantes que aún no asisten de manera presencial a las unidades operativas y se actualizaron el lineamiento educación inicial con enfoque atención integral a la primera infancia para el regreso voluntario, gradual y seguro de niñas y niños a jardines infantiles diurnos, nocturnos y casas de pensamiento intercultural y el protocolo bioseguridad para el regreso voluntario, gradual y seguro de niñas y niños a jardines infantiles diurnos, nocturnos y casas de pensamiento intercultural, con base en la normatividad vigente para el retorno a la presencialidad.
Adicionalmente, los 33 jardines infantiles diurnos sociales atienden a las niñas y los niños en los esquemas de atención que se enuncian a continuación: 23 en alternancia y 10 en atención multimodal. Así mismo, por medio de los convenios de asociación con Organizaciones sin Ánimo de Lucro se operan 42 jardines infantiles diurnos cofinanciados, de estos, 35 brindan la atención en alternancia y 7 en el esquema multimodal. 
Se continuó el seguimiento nutricional a niñas y niños que participan en las unidades operativas y se entregaron bonos canjeables por alimentos garantizando el paquete nutricional.</t>
  </si>
  <si>
    <t>13/08/2021. No se generan observaciones o recomendaciones  adicionales respecto al análisis y soportes presentados en el seguimiento al indicador de gestión.</t>
  </si>
  <si>
    <t>En agosto, el indicador presentó un resultado de 97%, dado que se ha venido estabilizando la asistencia de las y los participantes y se ha avanzado en el regreso voluntario, gradual y seguro de las niñas y los niños a jardines infantiles y casas de pensamiento intercultural, a través de los esquemas de atención presencial, educación inicial en alternancia y educación inicial en casa, donde niñas y niños acceden a los cupos dependiendo de la disponibilidad en las localidades y de los esquemas implementados para la prestación del servicio. 
Se precisa que, desde el inicio de la vigencia, se han implementado diferentes estrategias para generar en las familias su participación y corresponsabilidad en el cuidado de las niñas y niños; el proceso contractual ha permitido contar con el talento humano necesario para la prestación del servicio; se han implementado protocolos de bioseguridad y procesos administrativos de acuerdo con los esquemas de atención implementados en los jardines infantiles y casas de pensamiento intercultural; 117 unidades operativas implementaron el esquema de atención presencial, 91 unidades operativas educación inicial en alternancia y 68 unidades operativas educación inicial en casa.  
Así mismo, por medio de los convenios de asociación con Cajas de Compensación Familiar se operaron 33 jardines infantiles sociales, los cuales atendieron a las niñas y los niños a través de los siguientes esquemas: 23 educación inicial en alternancia y 10 atención multimodal. Además, por medio de convenios de asociación con Organizaciones sin Ánimo de Lucro se brindó la atención a las niñas y los niños en 42 jardines infantiles cofinanciados, de los cuales, 32 atendieron a las y los participantes en esquema presencial, 3 en educación inicial en alternancia y 7 en esquema multimodal. 
Adicionalmente, se continuó el seguimiento nutricional a las niñas y los niños y se efectuó la entrega de bonos canjeables por alimentos garantizando el paquete nutricional.</t>
  </si>
  <si>
    <t>13/09/2021. No se generan observaciones o recomendaciones  adicionales respecto al análisis y soportes presentados en el seguimiento al indicador de gestión.</t>
  </si>
  <si>
    <t>En septiembre, el indicador presentó un resultado de casi 100%, dado que se han ajustado de manera gradual los procesos del registro de asistencia de las y los participantes y se ha avanzado en el regreso voluntario, gradual y seguro de las niñas y los niños a jardines infantiles y casas de pensamiento intercultural, se mantuvieron los procesos de vinculación para aumentar la cobertura y cumplir las metas. Así mismo, se están generando nuevas estrategias para ampliar la atención de las niñas y los niños en el marco del proceso de rescate social.
Se adelantaron acciones de consolidación de información para la implementación de estrategias que promuevan la corresponsabilidad con las familias para el cuidado de las niñas y niños, y se cuenta con las y los colaborados acordes con la demanda de cobertura en las unidades operativas para prestar el servicio de atención a las niñas y niños en los diferentes esquemas implementados en jardines infantiles y casas de pensamiento intercultural. 
Se mantuvo la prestación del servicio a través de la implementación del esquema presencial en 158 unidades operativas, alternancia en 83 unidades operativas y educación inicial en casa en 35 unidades operativas.
En los convenios suscritos con Cajas de Compensación Familiar se operaron 33 jardines infantiles sociales, los cuales atendieron a las niñas y los niños a través de los siguientes esquemas: 23 educación inicial en alternancia y 10 atención multimodal. Además, por medio de convenios de asociación celebrados con Organizaciones sin Ánimo de Lucro se atendieron a las niñas y los niños en 42 jardines infantiles cofinanciados, de los cuales, 32 brindaron atención a las y los participantes en esquema presencial, 3 en educación inicial en alternancia y 7 en esquema multimodal. 
Adicionalmente, se continuó el seguimiento nutricional a las niñas y los niños y se efectuó la entrega de bonos canjeables por alimentos garantizando el paquete nutricional.</t>
  </si>
  <si>
    <t>12/10/2021. No se generan observaciones o recomendaciones  adicionales respecto al análisis y soportes presentados en el seguimiento al indicador de gestión.</t>
  </si>
  <si>
    <t>En Octubre, el indicador presentó un resultado de 100% dado que se han ajustado de manera gradual los procesos del registro de asistencia de los participante en los diferentes sistemas implementados por la SDIS; se ha avanzado en el regreso voluntario, gradual y seguro de las niñas y los niños a jardines infantiles y casas de pensamiento intercultural; se desarrollan estrategias para la vinculación de niñas y niños a las unidades operativas a fin de lograr cumplimento de la cobertura; se realizan articulaciones con las localidades para verificación de coberturas, colaboradoras y colaboradores y acciones asociadas a la operación de las mencionadas modalidades de atención. 
Así mismo, en el proceso se ha incentivado a las familias a reforzar las acciones y procesos de corresponsabilidad en el cuidado de las niñas y los niños; por otra parte, se continuaron los procesos de contratación para garantizar que las unidades operativas cuenten con equipo de colaboradoras y colaboradores acorde a la cobertura autorizada.
Además, se mantuvo la prestación del servicio en jardines infantiles y casas de pensamiento intercultural de operación directa en los esquemas de atención que se enuncian a continuación: en 277 a través de atención presencial, en 223 unidades operativas a partir de la media presencialidad (alternancia) y en 34 unidades operativas el esquema educación inicial en casa.
Adicionalmente, en los convenios suscritos con las Cajas de Compensación Familiar se operaron 33 jardines infantiles sociales, los cuales atendieron a las niñas y los niños a través de los siguientes esquemas: 28 a través de media presencial y 5 por medio de educación inicial en casa. Además, a partir de convenios de asociación celebrados con Organizaciones sin Ánimo de Lucro se atendieron a las niñas y los niños en 42 jardines infantiles cofinanciados, de los cuales 38 brindaron atención a las y los participantes en esquema presencial y 4 en esquema educación inicial en casa.
Así mismo, se continuó el seguimiento nutricional y psicosocial dirigido a las niñas y los niños y se entregaron bonos canjeables por alimentos a fin de garantizar el paquete nutricional.</t>
  </si>
  <si>
    <t>11/11/2021. No se generan observaciones o recomendaciones  adicionales respecto al análisis y soportes presentados en el seguimiento al indicador de gestión.</t>
  </si>
  <si>
    <t>En noviembre, el indicador presentó un resultado de 97% dado que las coberturas se han ajustado de manera gradual con el desarrollo de procesos que incluyen el registro de información en el sistema misional SIRBE, los cuales permiten verificar la cobertura inicial y la del final de mes para garantizar la atención de niñas y niños en los jardines infantiles y las casas de pensamiento intercultural, así como el seguimiento y verificación de los procesos contractuales de colaboradores y colaboradoras, la articulación con diferentes dependencias de la Entidad según las competencias y los alcances para la adecuada y oportuna prestación del servicio en las unidades operativas.
Se mantuvo la atención de participantes en 277 jardines infantiles y casas de pensamiento intercultural a través de los esquemas presencial en 258 unidades operativas, media presencialidad (alternancia) en 34 unidades operativas y educación inicial en casa en 20 unidades operativas.
Así mismo, se operaron 33 jardines infantiles sociales a través de los convenios suscritos con Cajas de Compensación Familiar, en los cuales se atendieron a las niñas y los niños en los siguientes esquemas: 28 en media presencialidad y 5 educación inicial en casa. Además, por medio de convenios de asociación celebrados con Organizaciones sin Ánimo de Lucro, se atendieron a las niñas y los niños en 42 jardines infantiles cofinanciados en esquema presencial. 
Adicionalmente, se continuó el seguimiento nutricional y psicosocial brindado a niñas y niños, y se efectuó la entrega de bonos canjeables por alimentos garantizándoles el paquete nutricional.</t>
  </si>
  <si>
    <t>15/12/2021. No se generan observaciones o recomendaciones  adicionales respecto al análisis y soportes presentados en el seguimiento al indicador de gestión.</t>
  </si>
  <si>
    <t>En diciembre, el indicador presentó un resultado de 94%, es decir seis puntos porcentuales debajo de la meta del indicador, en razón al ajuste gradual de los procesos de registro de asistencia de las y los participantes y el avance en la implementación del regreso voluntario, gradual y seguro de las niñas y los niños a los jardines infantiles diurnos, nocturnos y las casas de pensamiento intercultural. Se precisa, que se generaron nuevas estrategias para ampliar la atención de las niñas y los niños en el marco del proceso de rescate social generando atención nocturna y horarios flexibles en las unidades operativas actuales.
Así mismo, se adelantaron acciones de consolidación de información para la implementación de estrategias que promuevan la corresponsabilidad con las familias para el cuidado de las niñas y niños, y se contó con colaborados acordes con la demanda de cobertura en las unidades operativas para prestar el servicio de atención a las niñas y niños en los diferentes esquemas implementados en jardines infantiles y casas de pensamiento intercultural. 
Cabe resaltar, que se mantuvo la prestación del servicio hasta el 17 de diciembre de 2021 a través de la implementación del esquema presencial en 215 unidades operativas, en alternancia (media presencialidad) en 42 unidades operativas y educación inicial en casa en 18 unidades operativas.
Adicionalmente, por medio de los convenios suscritos con Cajas de Compensación Familiar se operaron 36 jardines infantiles sociales, los cuales atendieron a las niñas y los niños a través de los siguientes esquemas: presencialidad 1, alternancia (media presencialidad 29, educación inicial en casa 5 y 1 en alistamiento para inicio de servicio). Además, por medio de convenios de asociación celebrados con Organizaciones sin Ánimo de Lucro se atendieron a las niñas y los niños en 42 jardines infantiles cofinanciados, los cuales prestaron servicio en presencialidad.</t>
  </si>
  <si>
    <t>14/01/2022. No se generan observaciones o recomendaciones respecto al análisis y soportes presentados en el seguimiento al indicador de gestión.</t>
  </si>
  <si>
    <t xml:space="preserve">En la vigencia 2021, el indicador presento una tendencia creciente y un resultado satisfactorio, dado que se registró un porcentaje de avance para la vigencia de 94%, que, aunque es bueno se encuentra seis puntos porcentuales bajo la meta anual del indicador, lo anterior debido a las diferentes situaciones generadas por la pandemia que ocasionaron el traslado de algunas familias a sus ciudades o países de origen, así mismo, se implementaron cambios en los esquemas de atención que permitieron responder a las necesidades identificadas en la población y aumentar las coberturas de manera progresiva durante la vigencia. 
Por otro lado, se lograron implementar diferentes estrategias para el ingreso gradual, seguro y progresivo de las niñas y los niños en las unidades operativas; se logró brindar la atención presencial de acuerdo con las necesidades y particularidades de las localidades, así como, atender a las y los participantes a través de diferentes esquemas de atención que responden a las situaciones identificadas y contribuir a la garantía de sus derechos.
</t>
  </si>
  <si>
    <t>PSS-7744-001</t>
  </si>
  <si>
    <t>Niñas y niños de primera infancia con permanencia mínima de 90 días en las modalidades: jardines infantiles diurnos, jardines infantiles nocturnos y casas de pensamiento intercultural.</t>
  </si>
  <si>
    <t xml:space="preserve">Monitorear la permanencia mínima de 90 días de niñas y niños de primera infancia que participan en las modalidades: jardines infantiles diurnos, jardines infantiles nocturnos y casas de pensamiento intercultural. </t>
  </si>
  <si>
    <t>(No. de niñas y niños de primera infancia que permanecen mínimo 90 días en jardines infantiles diurnos, jardines infantiles nocturnos y casas de pensamiento intercultural / No. de niñas y niños de primera infancia atendidos en jardines infantiles diurnos, jardines infantiles nocturnos y casas de pensamiento intercultural en el periodo) * 100</t>
  </si>
  <si>
    <t>Numerador: aplicativo SIRBE.
Denominador: aplicativo SIRBE.</t>
  </si>
  <si>
    <t>Identificar en el reporte de la meta 2 remitido por la DADE el número de niñas y niños de primera infancia en estados: atendido, en atención y suspendido que hayan permanecido mínimo 90 días en las modalidades jardines infantiles diurnos, jardines infantiles nocturnos y casas de pensamientos intercultural y dividirlo entre el número de niñas y niños en estados: atendido, en atención y suspendido en jardines infantiles diurnos, jardines infantiles nocturnos y casas de pensamiento intercultural en el periodo.
La permanencia de 90 días es el tiempo mínimo requerido para evidenciar efectos de la atención en el desarrollo de niños y niñas.
El denominador se registrará de manera anual dado que se obtiene del reporte suministrado por la DADE.</t>
  </si>
  <si>
    <t>Numerador: reporte de la meta 2 remitido por la DADE
Denominador: reporte aplicativo SIRBE</t>
  </si>
  <si>
    <t>En el mes de enero, inicia la vigencia con la atención de las niñas y los niños en el contexto de la “Nueva realidad” a partir de la emergencia ocasionada por el Covid-19, motivo por el cual, se garantizó la entrega de apoyos alimentarios a las niñas y los niños participantes de los jardines infantiles diurnos, nocturnos y casas de pensamiento intercultural mediante bonos canjeables por alimentos, en el marco de la atención no presencial.
Así mismo,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Se adelantaron acciones de alistamiento en la infraestructura, protocolos de bioseguridad y talento humano de las unidades operativas, para lograr el retorno voluntario, gradual y seguro de los participantes a través del esquema de atención educación inicial en alternancia.</t>
  </si>
  <si>
    <t>16/04/2021. No se generan observaciones o recomendaciones respecto al análisis presentado en el seguimiento al indicador de gestión.</t>
  </si>
  <si>
    <t xml:space="preserve">En el mes de febrero, con el contexto de la “nueva realidad” en razón a la emergencia ocasionada por la COVID-19, se garantizó la entrega de apoyos alimentarios a las niñas y los niños participantes de los jardines infantiles diurnos, nocturnos y casas de pensamiento intercultural mediante bonos canjeables por alimentos, en el marco de la atención no presencial.
Además, se inició al retorno voluntario, gradual y seguro, con el esquema atención en educación inicial en alternancia, el 15 de febrero, con la estrategia “El Regreso de los Colores”, en 35 unidades operativas, y a partir de las necesidades de las familias, las condiciones del talento humano y la infraestructura, la implementación de los protocolos de bioseguridad para minimizar el riesgo de contagio de COVID-19 en niñas, niños, familias y talento humano se incentiva el ingreso de participantes nuevos;  se continuó la implementación del esquema de atención acompañamiento multimodal (telefónico y virtual), desde el 25 de enero, a través de la estrategia “Aprendemos Jugando para Cuidarnos en Casa” a fin de fortalecer los vínculos afectivos familiares, la alimentación saludable y las prácticas de crianza, aportar al potenciamiento del desarrollo integral de la infancia y movilizar imaginarios en torno a la educación inicial en casa. </t>
  </si>
  <si>
    <t>En marzo, en razón al contexto de la “nueva realidad” ocasionada por la emergencia de la COVID-19, se garantizó la entrega de apoyos alimentarios a las niñas y los niños participantes de los jardines infantiles diurnos, nocturnos y casas de pensamiento intercultural a través de bonos canjeables por alimentos, en el marco de la atención en los esquemas multimodal y/o alternancia.
Se continuó el retorno voluntario, gradual y seguro, con el esquema de atención en educación inicial en alternancia, por medio de la estrategia “El Regreso de los Colores”, en 54 unidades operativas, de acuerdo con las necesidades de las familias, las condiciones del talento humano y la infraestructura, la implementación del protocolo de bioseguridad para minimizar el riesgo de contagio de COVID-19 en niñas, niños, familias y talento humano; se incentivó el ingreso de participantes nuevos; se dio continuidad a la implementación del esquema de atención acompañamiento multimodal (telefónico y virtual) a través de la estrategia “Aprendemos Jugando para Cuidarnos en Casa” a fin de fortalecer los vínculos afectivos familiares, la alimentación saludable, las prácticas de crianza, potenciar el desarrollo integral de la infancia y movilizar imaginarios de la educación inicial en casa. 
Sin embargo, la finalización de los actuales convenios de asociación con las cajas de compensación familiar requiere el cierre temporal de 32 jardines infantiles sociales y 4 jardines infantiles cofinanciados, mientras se tramita la suscripción de los nuevos convenios, lo que impacta la oferta del servicio durante el periodo. Además, se adelanta la vinculación gradual de profesionales y técnicas para la atención de los participantes a fin de contar con la completitud de colaboradoras y colaboradores que permite la vinculación de niñas y niños nuevos en la proporción requerida.</t>
  </si>
  <si>
    <t>En abril, continúa la atención de las niñas y los niños en el contexto de “nueva realidad” generado por la pandemia de COVID-19, por medio de la entrega de apoyos alimentarios a las y los participantes de jardines infantiles diurnos, nocturnos y casas de pensamiento intercultural a través de bonos canjeables por alimentos, en el marco de la atención no presencial.
Así mismo, se continuó la implementación del esquema de atención acompañamiento multimodal (telefónico y virtual) que inició el 25 de enero a través de la estrategia “Aprendemos jugando para cuidarnos en casa” a fin de fortalecer vínculos afectivos familiares, alimentación saludable y prácticas de crianza, aportar al potenciamiento del desarrollo integral de la infancia y movilizar imaginarios en torno a la educación inicial en casa. Además, se adelantaron acciones de alistamiento en la infraestructura, en protocolos de bioseguridad y en la contratación del talento humano de las unidades operativas propias, para continuar avanzando en el retorno voluntario, gradual y seguro de las y los participantes a través del esquema de atención educación inicial en alternancia, que inició el 15 de febrero y con corte a la fecha de reporte se ha implementado en 55 unidades operativas.</t>
  </si>
  <si>
    <t>18/05/2021. No se generan observaciones o recomendaciones respecto al análisis  presentado en el seguimiento al indicador de gestión.</t>
  </si>
  <si>
    <t>En mayo, se continuó la entrega de bonos canjeables por alimentos a las niñas y los niños de jardines infantiles diurnos, nocturnos y casas de pensamiento intercultural y la atención multimodal a través de la estrategia “Aprendemos jugando para cuidarnos en casa” a fin de fortalecer vínculos afectivos, alimentación saludable y prácticas de crianza, potenciamiento del desarrollo, movilizar imaginarios en torno a la educación inicial en casa y cumplir las medidas decretadas en la ciudad para prevenir el contagio de la COVID-19. 
Así mismo, se avanza en el alistamiento de la infraestructura, protocolos de bioseguridad y en el proceso de contratación del talento humano de las unidades operativas propias, para contribuir el retorno voluntario, gradual y seguro de las niñas y los niños jardines infantiles diurnos, nocturnos y casas de pensamiento intercultural, por medio del esquema educación inicial en alternancia; que a la fecha del reporte se implementó en 78 unidades operativas.</t>
  </si>
  <si>
    <t>21/06/2021. No se generan observaciones o recomendaciones respecto al análisis  presentado en el seguimiento al indicador de gestión.</t>
  </si>
  <si>
    <t>El mes de junio, se continuó el acompañamiento a las familias, las niñas y los niños, la entrega de apoyo alimentario por medio de bono canjeable por alimentos y se implementaron los esquemas de atención educación en alternancia, multimodal y educación inicial en casa en jardines infantiles y casas de pensamiento intercultural. Así mismo, se continuó la estrategia el “Regreso de los colores” encaminada al retorno de niñas y niños a la presencialidad a las unidades operativas. Además, se implementó la estrategia “Aprendemos jugando para cuidarnos en casa” orientada a fortalecer vínculos afectivos, alimentación saludable y prácticas de crianza, potenciamiento del desarrollo, movilizar imaginarios en torno a la educación inicial en casa y cumplir las medidas decretadas en la ciudad para prevenir el contagio de la COVID-19 y el retorno gradual progresivo y seguro de las niñas y niños. 
Se avanzó en el proceso de contratación de colaboradoras y colaboradores de las unidades operativas, el alistamiento de espacios adecuados y seguros, protocolos de bioseguridad, vacunación de talento humano del esquema educación inicial en alternancia de 145 jardines infantiles y casas de pensamiento intercultural.</t>
  </si>
  <si>
    <t>En julio, se continuó el acompañamiento a las niñas, los niños y sus familias; la entrega de apoyo alimentario por medio de bono canjeable por alimentos; y se implementaron los esquemas de atención educación en presencialidad, alternancia y educación inicial en casa. Así mismo, se continuó la implementación de la estrategia el “regreso de los colores” con el fin de promover el regreso progresivo en presencialidad a jardines infantiles y casas de pensamiento intercultural. Además, se implementó la estrategia “aprendemos jugando para cuidarnos en casa” para fortalecer vínculos afectivos, alimentación saludable y prácticas de crianza, potenciamiento del desarrollo, movilizar imaginarios en torno a la educación inicial en casa y cumplir las medidas decretadas en la ciudad para prevenir el contagio de la COVID-19. De igual modo, se avanzó en el proceso de inmunización de colaboradoras y colaboradores de 150 unidades operativas que brindan atención en alternancia y en presencialidad.</t>
  </si>
  <si>
    <t>En agosto, se continuó el acompañamiento a familias, niñas y niños y el apoyo alimentario por medio del bono canjeable por alimentos. Así mismo, se implementaron en jardines infantiles y casas de pensamiento intercultural los esquemas de atención educación inicial en alternancia, multimodal y educación inicial en casa; se ha promovido el regreso a la presencialidad por medio de la estrategia “El regreso de los colores”; y se ha implementado la estrategia “Aprendemos jugando para cuidarnos en casa” a fin de fortalecer vínculos afectivos, alimentación saludable, prácticas de crianza, potenciamiento del desarrollo, movilización de imaginarios en torno a la educación inicial en casa y cumplir las medidas para prevenir el contagio de la COVID-19. 
Además, se avanzó en el proceso de contratación de colaboradores y colaboradoras de las unidades operativas, el alistamiento de espacios adecuados y seguros, protocolos de bioseguridad, la vacunación contra la COVID-19; se logró la implementación del esquema de atención presencial en 117 unidades operativas, esquema de alternancia en 91 unidades operativas y educación inicial en casa en 68 unidades operativas de la SDIS.</t>
  </si>
  <si>
    <t>En septiembre, se dio continuidad al acompañamiento a familias, niñas y niños y el apoyo alimentario por medio del bono canjeable por alimentos. Además, se implementaron en jardines infantiles y casas de pensamiento intercultural los esquemas de atención presencial, alternancia y educación inicial en casa, incrementando la atención presencial en cada una de las unidades operativas de jardines infantiles y casas de pensamiento intercultural, cumpliendo las medidas sanitarias definidas en la normatividad vigente e implementado la estrategia “aprendemos jugando” que promueve el desarrollo motriz y psicosocial de las niñas, niños y sus familias, y los cuidados en la salud para evitar la propagación de la COVID-19.</t>
  </si>
  <si>
    <t>En octubre, se dio continuidad al acompañamiento a familias, niñas, niños y el apoyo alimentario brindado por medio del bono canjeable por alimentos en jardines infantiles y casas de pensamiento intercultural; cabe precisar que aumenta la prestación del servicio a través del esquema de atención presencialidad, aunque continúa la implementación de los esquemas media presencialidad (alternancia) y educación inicial en casa a fin de garantizar diferentes estrategias que permitan la práctica de los cuidados de bioseguridad establecidos en el Distrito por la Secretaría Distrital de Salud y los definidos en los protocolos de bioseguridad para el regreso voluntario, gradual y seguro de las y los participantes a las unidades operativas.</t>
  </si>
  <si>
    <t>En noviembre, se realizaron acciones entre las cuales se encuentran la entrega de apoyo nutricional en jardines infantiles y casas de pensamiento intercultural de acuerdo con la presencialidad de niñas y niños, a quienes se encuentran en educación inicial en casa se les garantiza la entrega de paquete alimentario y/o bono canjeable por alimento; se aumentó de manera considerable el regreso a la presencialidad, media presencialidad (alternancia) y educación inicial en casa a partir de la implementación de diferentes estrategias para brindar atención manteniendo las medidas definidas por la Secretaría Distrital de Salud y los protocolos de bioseguridad para garantizar el regreso voluntario, gradual y seguro a la presencialidad.</t>
  </si>
  <si>
    <t>En diciembre, el indicador presento un resultado de 91%, con lo cual se supera la meta establecida para la vigencia, como resultado de la implementación de diversos esquemas de atención a través de los cuales se respondió a las necesidades identificadas en las niñas, los niños y sus familias y contribuyo a la garantía de sus derechos.  
Adicionalmente, se continuó el acompañamiento a familias, niñas y niños y el apoyo alimentario por medio de la entrega del bono canjeable por alimentos. Además, se implementaron en jardines infantiles y casas de pensamiento intercultural los esquemas de atención presencial, alternancia y educación inicial en casa, logrando incrementar la atención presencial en cada una de las unidades operativas de las modalidades jardines infantiles y casas de pensamiento intercultural, y de manera paralela se promovió la atención en presencialidad en el marco de las características, necesidades y particularidades de las diferentes localidades, así como, la corresponsabilidad con las familia y el desarrollo psicosocial de las niñas y los niños.</t>
  </si>
  <si>
    <t xml:space="preserve">En la vigencia 2021, el indicador presento una tendencia creciente y un resultado sobresaliente al registrarse un porcentaje de avance para la vigencia de 108%, es decir un porcentaje de cumplimiento del indicador con relación a la meta anual superior al 90%, se precisa que la sobre ejecución de ocho puntos porcentuales obedece a los cambios que se han venido presentando en el proceso del ingreso voluntario, gradual y seguro de las niñas y los niños en cada una de las unidades operativas de las modalidades jardines infantiles diurnos, nocturnos y casas de pensamiento intercultural.
Se logró la implementación de diversos esquemas de atención a través de los cuales se respondió a las necesidades identificadas en las niñas, los niños y sus familias y contribuyo a la garantía de sus derechos.  
Se proyecta para la vigencia 2022 avanzar en la atención de participantes a través del esquema presencial en los jardines infantiles operados de manera directa por la Entidad, así como, en aquellos que funcionan por medio de convenios celebrados con Cajas de Compensación Familiar o ESALES. De igual forma, en el marco de la transformación de los servicios se implementa la educación flexible en 275 unidades operativas propias garantizando la atención en 50 jardines nocturnos, 156 flexibles y horarios de atención en la tarde con los cuales se proyecta aumentar la el número de niñas y niños atendidos.
</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</si>
  <si>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</si>
  <si>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</si>
  <si>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</si>
  <si>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 la ficha SIRBE y su registro oportuno en el Sistema de Información Misional SIRBE.
Formalización del ingreso de gestantes, niñas y niños de primera infancia en la modalidad creciendo juntos.</t>
  </si>
  <si>
    <t>(No. de gestantes, niñas y niños de primera infancia en estados: atendido, en atención y suspendido en la modalidad creciendo juntos en el periodo / No. de cupos ofertados en la modalidad creciendo juntos) * 100</t>
  </si>
  <si>
    <t>Numerador: aplicativo SIRBE
Denominador: directorio unidades operativas Subdirección para la Infancia</t>
  </si>
  <si>
    <t>Identificar en el aplicativo SIRBE el número de gestantes, niñas y niños de primera infancia de la modalidad creciendo juntos atendidos en el mes en estados: atendido, en atención y suspendido y dividirlo entre el número de cupos ofertados en la modalidad creciendo juntos registrado en el directorio de unidades operativas de la Subdirección para la Infancia.</t>
  </si>
  <si>
    <t>Numerador: reporte aplicativo SIRBE.
Denominador: directorio unidades operativas Subdirección para la Infancia</t>
  </si>
  <si>
    <t>En el mes de enero el indicador presenta una sobre ejecución de 7 puntos porcentuales debido a la permanencia de niñas y niños mayores de 2 años en el servicio en razón a los ajustes realizados a este para dar respuesta a las necesidades de la población ocasionadas por la pandemia de COVID-19, así como, a que el conteo del denominador incluye participantes en estado atendido. Durante el periodo reportado no se superaron los 15.000 participantes en estado en atención.
Adicionalmente, para la vigencia 2021 se diseñó una nueva propuesta de acompañamiento del servicio que comprende actividades presenciales y acompañamiento telefónico, en las cuales las interacciones y orientaciones en relación con los procesos de desarrollo infantil y el fortalecimiento de capacidades de las familias para educar, cuidar y proteger, serán favorecidos desde la organización pedagógica promovida por la Subdirección para la Infancia.</t>
  </si>
  <si>
    <t>16/04/2021. No se generan observaciones o recomendaciones respecto al análisis y soportes presentados en el seguimiento al indicador de gestión.
Se recomienda evaluar si es necesario actualizar el método de cálculo del indicador, teniendo en cuenta las dificultades presentadas por los estados que se consideran en el mismo.</t>
  </si>
  <si>
    <t>En febrero el indicador presenta una sobre ejecución de 4 puntos porcentuales debido a la permanencia de niñas y niños mayores de 2 años en el servicio en razón a los ajustes realizados a este para dar respuesta a las necesidades que genero en la población la situación ocasionada por la COVID-19 en el distrito. Sin embargo, durante febrero se dio inicio al tránsito de niñas y niños a jardines infantiles, por tal razón se presenta una disminución de 3 puntos porcentuales en la relación con la sobre ejecución registrada el mes anterior. Dicha sobre ejecución obedece también a que el conteo del denominador incluye participantes en estado atendido. Durante el periodo reportado no se superaron los 15.000 participantes en estado en atención.
Así mismo, para la vigencia 2021 se ha diseñado una nueva propuesta de acompañamiento que comprende actividades presenciales y acompañamiento telefónico, en la que las interacciones y orientaciones relacionadas con los procesos de desarrollo infantil y el fortalecimiento de capacidades de las familias para educar, cuidar y proteger, serán favorecidos desde la organización pedagógica propuesta por la Subdirección para la Infancia.</t>
  </si>
  <si>
    <t>En marzo el indicador presenta una sobre ejecución de 4 puntos porcentuales debido a la permanencia de niñas y niños mayores de 2 años en el servicio en razón a los ajustes realizados para dar respuesta a las necesidades que generó en la población la situación ocasionada por la COVID-19 en el Distrito. Sin embargo, durante el mes se continuó el tránsito de niñas y niños a jardines infantiles, por tal razón no aumentan los puntos porcentuales de sobre ejecución en relación con lo registrado el mes anterior. Dicha sobre ejecución obedece también a que el conteo del denominador incluye participantes en estado atendido. Durante el periodo reportado no se superaron los 15.000 participantes en estado en atención.
Adicionalmente, se brindó acompañamiento a través de acciones telefónicas desarrolladas para la atención de las gestantes, niñas y niños por los profesionales de las 16 Subdirecciones Locales para la Integración Social a fin de promover el desarrollo infantil en el marco del aislamiento preventivo.</t>
  </si>
  <si>
    <t>En el mes de abril, el indicador presenta una sobre ejecución de 5 puntos porcentuales debido a la permanencia de niñas y niños mayores de 2 años en el servicio en razón a los ajustes realizados para dar respuesta a las necesidades que generó en la población la situación ocasionada por la COVID-19, y a la entrada en rigor de la Resolución 509 del 20 de abril de 2021, que establece que las niñas y los niños serán atendidos en la modalidad hasta los 3 años. En este sentido, durante el mes se suspendió el tránsito de niñas y niños a jardines infantiles, por tal razón aumentan los puntos porcentuales de sobre ejecución en relación con lo registrado el mes anterior. Sin embargo, se aclara que durante el periodo reportado no se superaron los 15.000 participantes en estado en atención.
Adicionalmente, se brindó acompañamiento a través de acciones telefónicas desarrolladas para la atención de gestantes, niñas y niños por los profesionales de las 16 Subdirecciones Locales para la Integración Social a fin de promover el desarrollo infantil en el marco del aislamiento preventivo.</t>
  </si>
  <si>
    <t>18/05/2021. No se generan observaciones o recomendaciones respecto al análisis y soportes presentados en el seguimiento al indicador de gestión.</t>
  </si>
  <si>
    <t>En mayo, el indicador presentó un resultado de 109%, es decir, una sobre ejecución de 9 puntos porcentuales debido al aumento de la edad de permanencia máxima en la modalidad, en el marco de la Resolución 0509 del 20 de abril de 2021 que estableció la edad de permanencia en la modalidad creciendo juntos hasta los 3 años. Por lo anterior, se suspendió el tránsito de niñas y niños a jardines infantiles, lo que aumentó los puntos porcentuales de sobre ejecución en relación con lo registrado el mes anterior. Sin embargo, se precisa que no se superaron los 15.000 participantes en estado en atención.
En el mes, se acompañó a las gestantes, niñas y niños por medió de llamadas telefónicas realizadas por el equipo interdisciplinario de profesionales de las Subdirecciones Locales para la Integración Social para promover el desarrollo infantil, en cumplimiento de las medidas preventivas decretadas en el orden Distrital para reducir el contagio de la COVID-19.</t>
  </si>
  <si>
    <t>30/06/2021. No se generan observaciones o recomendaciones  adicionales respecto al análisis y soportes presentados en el seguimiento al indicador de gestión.
21/06/2021. No se generan observaciones o recomendaciones respecto al análisis y soportes presentados en el seguimiento al indicador de gestión. Sin embargo se encontró que en la evidencia aportada en el periodo de enero a abril el número total de niños atendidos es mayor que lo registrado en el formato de reporte. Si esta diferencia se debe a un subregistro realizado, se puede reportar la diferencia de aquellos meses en el reporte de mayo explicando las razones del incremento. También se puede reportar de manera distribuida en abril, mayo y junio, lo que implicaría modificar el reporte que se hizo en abril y mayo. Esta justificación debe incluir la manera en que se identificó el subregistro o la diferencia y las acciones realizadas para corregir este hecho. Otra opción es reportar la diferencia en junio, sustentando con rigor el aumento de los niños atendidos y la razón para ello.</t>
  </si>
  <si>
    <t>En junio, el indicador presentó un resultado de 111%, es decir, una sobre ejecución de 11 puntos porcentuales debido al aumento de la edad de permanencia máxima en la modalidad, definida por la Resolución 0509 del 20 de abril de 2021, la cual estableció como edad de permanencia de las y los participantes en la modalidad creciendo juntos, los 3 años. Por lo anterior, se suspendió el tránsito de niñas y niños a jardines infantiles, lo que aumentó los puntos porcentuales de sobre ejecución en relación con lo registrado el mes anterior. Sin embargo, se precisa que no se superaron los 15.000 participantes en estado en atención.
En el mes, se acompañó a las gestantes, niñas y niños por medio de llamadas telefónicas realizadas por el equipo interdisciplinario de profesionales de las Subdirecciones Locales para la Integración Social para promover el desarrollo infantil, en cumplimiento de las medidas preventivas decretadas en el orden Distrital para reducir el contagio de la COVID-19.</t>
  </si>
  <si>
    <t>En julio, el indicador presentó un resultado de 116%, es decir, una sobre ejecución de 6 puntos porcentuales debido al aumento de la edad de permanencia máxima en la modalidad creciendo juntos hasta los 3 años, establecido por la Resolución 0509 del 20 de abril de 2021. Por lo anterior, se suspendió el tránsito de niñas y niños a jardines infantiles, lo que aumentó los puntos porcentuales de sobre ejecución en relación con lo registrado el mes anterior. Sin embargo, se precisa que no se superaron los 15.000 participantes en estado en atención.
En el mes, se acompañó a las gestantes, niñas y niños por medio de llamadas telefónicas realizadas por el equipo interdisciplinario de profesionales de las Subdirecciones Locales para la Integración Social para promover el desarrollo infantil, en cumplimiento de las medidas preventivas decretadas en el orden Distrital para reducir el contagio de la COVID-19.</t>
  </si>
  <si>
    <t>En agosto, el indicador presentó un resultado de 125%, es decir, una sobre ejecución de 25 puntos porcentuales, en razón a que la Resolución 0509 del 20 de abril de 2021 aumentó la edad de permanencia máxima de las y los participantes en la modalidad "Creciendo juntos" hasta los 3 años generando la suspensión del tránsito de niñas y niños a jardines infantiles. Así mismo, eliminó el proceso de focalización agilizando el ingreso de participantes a la modalidad. Sin embargo, durante el periodo no se superaron los 15.000 participantes en estado en atención. Se proyecta egresar a las y los participantes en estado suspendido que cumplen los criterios de egreso definidos en la Entidad. 
Así mismo, en el mes, se brindó atención a gestantes, niñas y niños a través de acompañamientos telefónicos realizados por el equipo interdisciplinario de profesionales de las dieciséis (16) Subdirecciones Locales para la Integración Social, los cuales permitieron promover el desarrollo infantil y fortalecer las capacidades para educar, cuidar y proteger de las familias, por medio de acciones intencionadas desde diversas disciplinas y cumplir las medidas preventivas decretadas en la ciudad para reducir el contagio de la COVID-19.</t>
  </si>
  <si>
    <t>En septiembre, el indicador presentó un resultado de 138%, es decir, una sobre ejecución de 38 puntos porcentuales, debido a que la Resolución 0509 del 20 de abril de 2021 aumentó la edad de permanencia máxima de las y los participantes en la modalidad "Creciendo juntos" hasta los 3 años, lo que ocasionó la suspensión del tránsito de niñas y niños a jardines infantiles; y eliminó el proceso de focalización agilizando el ingreso de participantes a la modalidad. Sin embargo, se precisa que durante el periodo no se excedieron los 15.000 participantes en atención. Se proyecta continuar el egreso de los participantes en estado suspendido que cumplen los criterios de egreso.
Además, en cada localidad se adelantó una primera etapa de re-identificación de participantes, inducción y reinducción de los profesionales del equipo interdisciplinario de las dieciséis (16) Subdirecciones Locales para la Integración Social. Así mismo, en atención al incremento de la cobertura de potenciales participantes, se realizaron actividades con la Tropa Social y búsqueda activa de niños, niñas y gestantes, cumpliendo las medidas preventivas decretadas en la ciudad para reducir el contagio de la COVID-19.</t>
  </si>
  <si>
    <t>En octubre, el indicador presentó un resultado de 141%, es decir, una sobre ejecución de 41 puntos porcentuales, que obedecen a que la Resolución 0509 del 20 de abril de 2021 aumentó la edad de permanencia máxima de las y los participantes en la modalidad creciendo juntos hasta los 3 años, lo que generó la suspensión del tránsito de niñas y niños a jardines infantiles públicos y privados de la ciudad; y  además eliminó el proceso de focalización agilizando el ingreso de participantes a la modalidad. No obstante, se aclara que no se excedieron los 15.000 participantes en estado de 'atención'. Se proyecta continuar el egreso de las y los participantes en estado 'suspendido' que cumplen los criterios de egreso.
Así mismo, se continuo la reidentificación de participantes para poder iniciar la atención presencial en las dieciséis (16) Subdirecciones Locales para la Integración Social. Además, en respuesta al incremento de la cobertura de potenciales participantes, se realizaron durante las dos primeras semanas de octubre actividades con la Tropa Social y búsqueda activa de niñas, niños y gestantes, cumpliendo las medidas de bioseguridad decretadas en la ciudad para reducir el contagio de COVID-19. Por otra parte, se adelantaron acciones con las Subdirecciones Locales para la Integración Social en relación con los tránsitos efectivos y armoniosos de 2283 participantes, en el marco de la Resolución 1913 del 2021. De igual manera, se realizó en las localidades la activación de bonos rescate social de 5566 participantes.</t>
  </si>
  <si>
    <t>En noviembre, el indicador presentó un resultado de 144%, es decir, 44 puntos porcentuales por encima de la meta anual, que obedecen a que la Resolución 0509 del 20 de abril de 2021 aumentó la edad de permanencia máxima de las y los participantes en la modalidad Creciendo Juntos hasta los 3 años, lo que generó la suspensión del tránsito de niñas y niños a jardines infantiles públicos y privados de la ciudad, y  además eliminó el proceso de focalización agilizando el ingreso de participantes a la modalidad. No obstante, se aclara que no se excedieron los 15.000 participantes en estado “en atención”. Se proyecta continuar el egreso de las y los participantes en estado “suspendido” que cumplen los criterios de egreso de la modalidad definidos en la Resolución vigente.
Así mismo, se inició la atención presencial en las dieciséis (16) Subdirecciones Locales para la Integración Social, cumpliendo las medidas de bioseguridad decretadas en la ciudad para reducir el contagio de COVID-19, a partir de encuentros en casa, encuentros grupales, atenciones individuales psicosociales, en salud y nutrición a fin de prevenir situaciones de vulneración de derechos.
Así mismo, se adelantaron acciones con las Subdirecciones Locales para la Integración Social relacionadas con tránsitos efectivos y armoniosos de forma gradual, en el marco de la Resolución 1913 de 2021. De igual manera, se activaron y entregaron bonos de rescate social a 5566 participantes y los bonos regulares de la modalidad; se realizó la toma de datos antropométricos y la validación de 153 casos de desnutrición identificados en tamizaje para activar la ruta y la atención inmediata en beneficio de la salud de las niñas y los niños.</t>
  </si>
  <si>
    <t>En diciembre, el indicador presentó un resultado de 147%, es decir una sobre ejecución de 47 puntos porcentuales, en razón a que a que la Resolución 0509 del 20 de abril de 2021 aumentó la edad de permanencia máxima de las y los participantes en la modalidad Creciendo Juntos hasta los 3 años, lo que generó la suspensión del tránsito de niñas y niños a jardines infantiles públicos y privados de la ciudad, así como, la eliminación del proceso de focalización, lo que agilizó el ingreso de participantes a la modalidad. No obstante, se aclara que no se excedieron los 15.000 participantes en estado “en atención”. Se proyecta continuar el egreso de las y los participantes en estado “suspendido” que cumplen los criterios de egreso de la modalidad definidos en la Resolución vigente.
Adicionalmente, se realizaron atenciones directas a las y los participantes hasta el 10 de diciembre, a través de encuentros en casa, encuentros grupales, atenciones de cuidado, atenciones individuales en los componentes salud y psicosocial. Así mismo, algunas localidades completaron sus jornadas de tamizaje del proceso de segunda toma de datos antropométricos de la vigencia. Las dos últimas semanas del mes, se realizó seguimiento a casos de malnutrición y activaciones de ruta por vulneración de derechos. Además, las y los profesionales realizaron seguimiento al proceso administrativo de historias sociales de participantes de la modalidad.</t>
  </si>
  <si>
    <t>El indicador presentó tendencia creciente y un porcentaje de avance para la vigencia de 121%, es decir, una sobre ejecución de 21 puntos porcentuales debido a la permanencia de niñas y niños mayores de dos años en la modalidad, quienes aunque excedían la edad de permanencia no pudieron ser egresados por las situaciones de riesgo de vulneración de derechos que presentaban a causa de la pandemia, algunos transitaron a jardines infantiles según la disponibilidad de cupos, sin embargo, el remante ocasionó la sobre ejecución que se empezó a evidenciar hacia el mes de abril. 
Es importante precisar, que en ningún mes se superaron los 15000 participantes asignados. Entre enero y septiembre, se realizaron atenciones telefónicas a las y los participantes a través de la estrategia "voz a voz por la niñez". A mediados de septiembre se inició la re-identificación de participantes en atención a fin de iniciar la atención presencial. 
Así mismo, en razón a la ampliación de cobertura en la modalidad, se inició la búsqueda activa en los territorios hasta mediados de octubre; posteriormente se retomó la re-identificación para aumentar el número de participantes y el alistamiento para brindar atención presencial, y el 16 de noviembre se logró iniciar las actividades presenciales en todas las localidades, en el marco del encuentro de acogida.  
Además, en noviembre, se logró realizar la jornada distrital de toma de datos antropométricos a participantes con diagnósticos de malnutrición, como resultado del ejercicio de dos tomas de talla y peso realizadas durante el año en curso. 
Adicionalmente, en septiembre se logró la articulación con la Secretaría Distrital de Salud a fin de completar esquemas de vacunación y refuerzos de sarampión a los participantes de la modalidad. 
Cabe precisar, que se proyecta analizar la modificación del indicador para la vigencia 2022, así mismo, promover el egreso de participantes en estado suspendido por más de un mes en el sistema para febrero de la presente vigencia y realizar una socialización del procedimiento de egreso vigente con las y los profesionales de la modalidad de las diferentes localidades.</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</si>
  <si>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</si>
  <si>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</si>
  <si>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</si>
  <si>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los participantes de la modalidad creciendo juntos.
Seguimiento a la permanencia de las gestantes, niñas y niños de la modalidad creciendo juntos.</t>
  </si>
  <si>
    <t>(No. de gestantes, niñas y niños de primera infancia en estados: atendido, en atención y suspendido (con motivo diferente a notificación de egreso) que permanecen mínimo 90 días en la modalidad creciendo juntos / No. de gestantes, niñas y niños de primera infancia en estados: atendido, en atención y suspendido (con motivo diferente a notificación de egreso) durante la vigencia en la modalidad creciendo juntos) * 100</t>
  </si>
  <si>
    <t>Identificar en el aplicativo SIRBE el número de gestantes, niñas y niños de primera infancia en estados: atendido, en atención y suspendido (con motivo diferente a notificación de egreso) con mínimo 90 días de permanencia en la modalidad creciendo juntos y dividirlo entre el número de gestantes, niñas y niños de primera infancia en estados: atendido, en atención y suspendido (con motivo diferente a notificación de egreso) durante la vigencia (acumulados) en la modalidad creciendo juntos identificados en el aplicativo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</si>
  <si>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Numerador: reporte aplicativo SIRBE 
Denominador: reporte aplicativo SIRBE</t>
  </si>
  <si>
    <t>En el mes de enero, se inició el diseñó de una nueva propuesta de acompañamiento del servicio para la vigencia 2021, que comprende actividades presenciales y acompañamiento telefónico, en las cuales las interacciones y orientaciones en relación con los procesos de desarrollo infantil y el fortalecimiento de capacidades de las familias para educar, cuidar y proteger, serán favorecidos desde la organización pedagógica promovida por la Subdirección para la Infancia.
Así mismo, se continuó la atención de gestantes, niñas y niños para contribuir a la garantía de sus derechos, al potenciamiento de su desarrollo, al fortalecimiento de las capacidades de las familias para educar, cuidar y proteger, así como, para dar respuesta a las necesidades de esta población ocasionadas por la pandemia de COVID-19.</t>
  </si>
  <si>
    <t>En febrero, se diseñó una nueva propuesta de acompañamiento del servicio para la vigencia 2021, que contempla actividades presenciales y acompañamiento telefónico, que favorecen las interacciones y las orientaciones relacionadas con los procesos de desarrollo infantil y el fortalecimiento de capacidades de las familias para educar, cuidar y proteger, las cuales serán potenciadas desde la organización pedagógica promovida por la Subdirección para la Infancia.
Adicionalmente, se dio continuidad a la atención de gestantes, niñas y niños para contribuir a la garantía de sus derechos, al potenciamiento de su desarrollo, al fortalecimiento de las capacidades de las familias para educar, cuidar y proteger, así como, para dar respuesta a las necesidades de esta población ocasionadas por la pandemia de COVID-19.</t>
  </si>
  <si>
    <t>Con corte a marzo el indicador de permanencia del servicio creciendo en familia reporta un resultado de 85%, que representa los participantes que fueron atendidos en un periodo consecutivo mínimo de 90 días a lo largo del trimestre a través del acompañamiento efectuado por medio de acciones telefónicas desarrolladas con gestantes, niñas y niños y sus familias por los profesionales de las 16 Subdirecciones Locales para la Integración Social. El resultado del indicador obedece a que, aunque se presentaron algunos casos de permanencia de niñas y niños mayores de 2 años en el servicio debido a dificultades para transitar a jardines infantiles públicos o privados por la pandemia y el índice de rotación de los participantes menores de dos años, disminuyó por el posicionamiento del servicio como una alternativa de promoción del desarrollo infantil durante el aislamiento preventivo obligatorio; se realiza en lo posible el proceso de tránsito armonioso a jardines infantiles de niñas y niños que superaron la edad máxima de permanencia en el servicio.</t>
  </si>
  <si>
    <t>En abril, se avanza en el alistamiento para implementar la nueva propuesta de acompañamiento, diseñada a partir de febrero, la cual contempla actividades presenciales y acompañamiento telefónico que favorecen interacciones y orientaciones relacionadas con los procesos de desarrollo infantil y el fortalecimiento de capacidades de las familias para educar, cuidar y proteger, que se potenciarán a través de la organización pedagógica promovida por la Subdirección para la Infancia. Cabe resaltar, que con corte al mes de reporte se adelantaron acciones de acompañamiento virtuales y no presenciales, dado que se avanza de manera progresiva en la contratación del talento humano en las Subdirecciones Locales para la Integración Social y por las medidas preventivas implementadas en la ciudad para reducir la velocidad de contagio durante el tercer pico de la pandemia. Se proyecta en la medida en que la situación epidemiológica en el Distrito lo permita, iniciar las acciones de acompañamiento presencial el mes próximo. 
Adicionalmente, se dio continuidad a la atención de gestantes, niñas y niños para contribuir a la garantía de sus derechos, al potenciamiento de su desarrollo, al fortalecimiento de las capacidades de las familias para educar, cuidar y proteger, así como, para dar respuesta a las necesidades de esta población ocasionadas por la pandemia de COVID-19.</t>
  </si>
  <si>
    <t xml:space="preserve">En mayo, se continuó el alistamiento de la propuesta de acompañamiento que incluye actividades presenciales y telefónicas para generar interacciones y orientaciones en desarrollo infantil; fortalecimiento y potenciamiento de capacidades de las familias para educar, cuidar y proteger por medio de la organización pedagógica emitida por la Subdirección para la Infancia. 
Así mismo, se realizó acompañamiento virtual y telefónico a las y los participantes para contribuir a la garantía de sus derechos, al potenciamiento de su desarrollo y al fortalecimiento de capacidades de las familias; se dio continuidad a la contratación progresiva del talento humano de las Subdirecciones Locales para la Integración Social; y se proyectó iniciar acciones de acompañamiento presencial cuando así lo disponga la normatividad emitida en el orden Distrital. </t>
  </si>
  <si>
    <t>Con corte a junio el indicador de permanencia del servicio creciendo en familia reporta un resultado de 92%, que representa los participantes que fueron atendidos en un periodo consecutivo mínimo de 90 días a lo largo del semestre a través del acompañamiento efectuado a gestantes, niñas y niños y sus familias por medio de acciones telefónicas realizadas por los profesionales de las 16 Subdirecciones Locales para la Integración Social. El resultado del indicador obedece a que en el marco de la Resolución 0509 del 20 de abril de 2021 se amplió la edad de permanencia en la modalidad creciendo juntos hasta los 3 años, ocasionando que el índice de rotación de los participantes disminuya; adicionalmente, la modalidad creciendo juntos se ha posicionado como una alternativa de promoción del desarrollo infantil desde el establecimiento de las medidas preventivas decretadas en el orden Distrital para reducir el contagio de la COVID-19. Así mismo, se realizó el proceso de tránsito armonioso de niñas y niños que superaron la edad máxima de permanencia en la modalidad, a jardines infantiles.</t>
  </si>
  <si>
    <t>En julio, se continuó el alistamiento de la propuesta de retorno a la presencialidad en el marco del esquema operativo de la modalidad creciendo juntos, que incluye actividades presenciales para generar interacciones y orientaciones en desarrollo infantil, fortalecimiento y potenciamiento para desarrollar en las familias capacidades para educar, cuidar y proteger por medio de la organización pedagógica emitida por la Subdirección para la Infancia. 
Así mismo, se realizó acompañamiento virtual y telefónico a las y los participantes para contribuir a la garantía de sus derechos, al potenciamiento de su desarrollo y al fortalecimiento de capacidades de las familias; Además se dio continuidad a la contratación progresiva del talento humano de las Subdirecciones Locales para la Integración Social.</t>
  </si>
  <si>
    <t>En agosto, se dio continuidad a las acciones de alistamiento de la propuesta de retorno a la presencialidad proyectada en el marco del esquema operativo de la modalidad creciendo juntos, la cual incluye actividades presenciales que permiten propiciar interacciones y brindar orientaciones en desarrollo infantil, fortalecimiento y potenciamiento de capacidades para educar, cuidar y proteger en las familias a través de la organización pedagógica y las directrices emitida por la Subdirección para la Infancia. 
Así mismo, se realizó acompañamiento telefónico a las y los participantes para contribuir a la garantía de sus derechos, al potenciamiento de su desarrollo y al fortalecimiento de capacidades de las familias. Además, se continuó avanzando en el proceso progresivo de contratación del talento humano de las dieciséis (16) Subdirecciones Locales para la Integración Social.</t>
  </si>
  <si>
    <t>En septiembre, el indicador presentó un resultado de 84%, dado que durante los dos primeros meses del trimestre, en las dieciséis (16) Subdirecciones Locales para la Integración Social se continuó el acompañamiento telefónico a las y los participantes; y en el último mes se enviaron a las familias infoayudas a fin de promover el desarrollo infantil, fortalecer capacidades para educar, cuidar, proteger y cumplir las medidas preventivas decretadas para reducir el contagio de COVID-19. Se proyecta continuar el alistamiento para el retorno voluntario, gradual y seguro a la presencialidad, que incluye actividades pedagógicas presenciales para potenciar el desarrollo de niñas y niños y fortalecer las capacidades de las familias para cuidarlos y protegerlos. 
Cabe precisar, que las infoayudas enviadas a las familias abordaron temas relacionados con: reconocimiento de las niñas y los niños como sujetos de derechos y la ley en el marco del desarrollo integral, identificación de señales de alarma y activación de rutas de atención ante situaciones de amenaza o vulneración de derechos. Además, se continuó avanzando en el proceso progresivo de contratación del talento humano de las dieciséis (16) Subdirecciones Locales para la Integración Social y se efectuó el proceso de re-identificación de participantes potenciales.</t>
  </si>
  <si>
    <t>En octubre, se realizó en las dieciséis (16) Subdirecciones Locales para la Integración Social el acompañamiento técnico a las y los profesionales para la acogida de los participantes que iniciarán presencialidad; se enviaron a las familias infoayudas para promover el desarrollo infantil, fortalecer capacidades para educar, cuidar, proteger y socializar las medidas preventivas decretadas para reducir el contagio de COVID-19.
Cabe precisar que las infoayudas enviadas a las familias abordaron temas relacionados con: reconocimiento de las niñas y los niños como sujetos de derechos y la ley en el marco del desarrollo integral, identificación de señales de alarma y activación de rutas de atención ante situaciones de amenaza o vulneración de derechos. Así mismo, se continuó el proceso progresivo de contratación del talento humano de las dieciséis (16) Subdirecciones Locales para la Integración Social y la reidentificación de participantes en atención para verificar la permanencia en la modalidad.</t>
  </si>
  <si>
    <t>En noviembre, se realizó en las dieciséis (16) Subdirecciones Locales para la Integración Social el acompañamiento técnico a las y los profesionales para orientar la acogida de las y los participantes que iniciaron atención presencial; se enviaron a las familias infoayudas para promover estilos de vida saludable a fin de fortalecer sus capacidades para educar, cuidar, proteger a las niñas y los niños, así como, socializar las medidas preventivas decretadas en la ciudad para reducir el contagio de la COVID-19.
Cabe precisar que las infoayudas enviadas a las familias abordaron temas relacionados con: reconocimiento de las niñas y los niños como sujetos de derechos y la ley en el marco del desarrollo integral, identificación de señales de alarma y activación de rutas de atención ante situaciones de amenaza o vulneración de derechos y estilos de vida saludable. Además, se efectuó seguimiento a la calidad de la información registrada por los profesionales en el sistema de información misional SIRBE.</t>
  </si>
  <si>
    <t>En diciembre, el indicador presento una ejecución de 92% es decir 19 puntos porcentuales por encima de la meta anual del indicador, en razón al aumento de participantes en estado suspendido, dado que se solicitaron retiros voluntarios y suspensiones por incumplimiento a los acuerdos de corresponsabilidad y traslados de ciudad. 
Adicionalmente, inició el proceso de tránsitos efectivos y armoniosos de las niñas y los niños a jardines infantiles, para activar nuevos y nuevas participantes en la modalidad con la disponibilidad de cupos de las unidades operativas. Así mismo, los equipos territoriales adelantaron acciones frente al diligenciamiento de ficha SIRBE con el ánimo de aumentar los inscritos, quienes se constituyen en potenciales participantes de la modalidad.</t>
  </si>
  <si>
    <t>En la vigencia 2021, el indicador presenta una tendencia creciente y un porcentaje de avance para la vigencia de 127%, es decir 27 puntos porcentuales de sobre ejecución en razón a los participantes en estado SUSPENDIDO y el ingreso de nuevos participantes que requerían la atención dadas las situaciones de vulneración de derechos identificadas como resultado de la pandemia de la COVID-19.
Cabe resaltar, que de enero a julio se logró el ingreso de nuevos participantes remitidos por la Secretaría Distrital de Salud en el marco de las acciones de articulación acordadas. Así mismo, se logró retirar el uso del aplicativo de focalización de participantes como resultado de la entrada en vigor de la Resolución 0509 de 2021. Además, se logró implementar la estrategia de seguimiento al debido proceso, en el marco del procedimiento de egreso, en articulación con la Oficina Asesora Jurídica de la Entidad que permitió la identificación de participantes en estado suspendido por tiempo prolongado a fin de efectuar las gestiones correspondientes para su ágil y adecuado egreso.
Se proyecta mantener el indicador para la vigencia 2022, así como, implementar acciones de seguimiento que permitan identificar participantes en estado suspendido durante un tiempo superior a un mes y la implementación de asistencias técnicas y acompañamiento técnico, a fin de reducir la probabilidad de sobre ejecución del indicador.</t>
  </si>
  <si>
    <t>PSS-7744-004</t>
  </si>
  <si>
    <t>Gestantes, niñas y niños de primera infancia atendidos en las modalidades espacios rurales y crecemos en la ruralidad.</t>
  </si>
  <si>
    <t xml:space="preserve">Monitorear la atención de gestantes, niñas y niños de primera infancia que participan en las modalidades espacios rurales y crecemos en la ruralidad. </t>
  </si>
  <si>
    <t>Diligenciamiento de la ficha SIRBE y su registro oportuno en el Sistema de Información Misional SIRBE.</t>
  </si>
  <si>
    <t>(No. de gestantes, niñas y niños de primera infancia en estados: atendido, en atención y suspendido en las modalidades espacios rurales y crecemos en la ruralidad en el periodo / No. de cupos ofertados en las modalidades espacios rurales y crecemos en la ruralidad) * 100</t>
  </si>
  <si>
    <t>Identificar en el aplicativo SIRBE el número de gestantes, niñas y niños de primera infancia de las modalidades espacios rurales y  crecemos en la ruralidad en estados: atendido, en atención y suspendido en el periodo y dividirlo entre el número de cupos ofertados en las modalidades espacios rurales y crecemos en la ruralidad registrado en el directorio unidades operativas Subdirección para la Infancia.</t>
  </si>
  <si>
    <t>Numerador: reporte aplicativo SIRBE.
Denominador: directorio unidades operativas Subdirección para la Infancia.</t>
  </si>
  <si>
    <t>En enero, el indicador presentó una ejecución de 97% en razón a que las actividades en el servicio iniciaron a partir del desarrollo de procesos de inducción y reinducción con los profesionales, y en la última semana se logró la actualización de datos de las familias y su ratificación en las localidades Suba, Chapinero, Ciudad Bolívar, Usme y Sumapaz. Así mismo, se atendieron a las niñas y a los niños en el marco de los compromisos y responsabilidades del servicio para contribuir a la garantía de sus derechos</t>
  </si>
  <si>
    <t>En febrero, el indicador presentó un resultado de 93% en razón al transito de niñas y niños a los colegios de la Secretaría de Educación Distrital. Así mismo, en las modalidades Crecemos en la Ruralidad y Espacios Rurales se atendieron a las niñas y los niños en las localidades Suba, Chapinero, Usme, Sumapaz y Ciudad Bolívar, orientados en la educación inicial con énfasis en su atención integral a través de acompañamientos pedagógicos, psicosociales y nutricionales por medio del esquema de atención multimodal (llamadas y WhatsApp). Las atenciones se registraron diariamente en el formulario generado en la herramienta tecnológica habilitada en Google Forms. Adicionalmente, durante este periodo se realizó la búsqueda activa de niñas y niños y la elaboración conjunta con las familias de los pactos de corresponsabilidad.</t>
  </si>
  <si>
    <t xml:space="preserve">En marzo, el indicador presentó un resultado de 93% en razón al transito de niñas y niños a los colegios de la Secretaría de Educación Distrital y a la implementación progresiva de la búsqueda activa de participantes nuevos. Adicionalmente, en las modalidades Crecemos en la Ruralidad y Espacios Rurales se atendieron a las niñas y los niños en las localidades Suba, Chapinero, Usme, Sumapaz y Ciudad Bolívar, orientados en la educación inicial con énfasis en su atención integral a través de acompañamientos pedagógicos, psicosociales y nutricionales por medio del esquema de atención multimodal (llamadas y WhatsApp). Las atenciones se registraron diariamente en el formulario generado en la herramienta tecnológica habilitada en Google Forms. Cabe resaltar, que las actividades desarrolladas con los participantes se centraron en el fortalecimiento del proceso de desarrollo de las niñas y los niños y actividades puntuales lúdicas, artísticas y literarias en torno a la conmemoración del día internacional de la mujer. </t>
  </si>
  <si>
    <t>En abril, el indicador presentó un resultado de 96% en razón a que las búsquedas activas de nuevos participantes se han realizado paulatinamente en las modalidades Crecemos en la ruralidad – Espacios Rurales, debido a las medidas de aislamiento social y cuarentenas para mitigar el contagió de COVID-19 durante el tercer pico de la pandemia.  
Se realizó la atención de 476 niñas y niños de las localidades Suba, Chapinero, Ciudad Bolívar, Usme y Sumapaz con un esquema multimodal (a través de llamadas y mensajes de WhatsApp). Se logró brindar atenciones interdisciplinarias a cada una de las gestantes, las niñas y los niños, las cuales se registraron diariamente en la herramienta tecnológica habilitada en el formulario Google Forms, se lograron acompañamientos pedagógicos, psicosociales y nutricionales. 
Así mismo, los profesionales de las modalidades de atención realizaron actividades de búsquedas activas presenciales en momentos puntuales, tales como, situaciones de presunta vulneración de derechos, entrega de apoyo alimentario y toma de medidas antropométricas; se identificaron e ingresaron nuevas niñas y niños habitantes de los territorios rurales, como parte del alistamiento de apertura en un Espacio Rural de Ciudad Bolívar. 
Adicionalmente, en el marco de la celebración del día de la niñez se realizaron actividades virtuales de fortalecimiento en articulación con el Instituto Distrital de las Artes -IDARTES-, orientadas a fortalecer la comunicación entre madres, padres, cuidadores, niñas y niños a través de una de las actividades rectoras de la primera infancia, el juego, el arte y la literatura. Además, se fortalecieron en las familias las medidas de prevención del contagio de COVID-19 orientadas a promover cuidados extremos en los nuevos picos de contagio que presenta Bogotá.</t>
  </si>
  <si>
    <t>En mayo, el indicador presentó un resultado de 98%, es decir, cinco puntos porcentuales más que los reportados el mes anterior, en razón los procesos de búsqueda activa y alistamiento desarrollados en las modalidades crecemos en la ruralidad y espacios rurales, a fin de contribuir al regreso seguro, voluntario y afectivo de las familias.  
Se atendieron las niñas y los niños de Suba, Chapinero, Ciudad Bolívar, Usme y Sumapaz a través del esquema multimodal (llamadas y mensajes de WhatsApp). Se lograron brindar atenciones interdisciplinarias a gestantes, niñas y niños, las cuales se registraron diariamente en la herramienta tecnológica habilitada en el formulario Google Forms. Las atenciones de niñas y niños se centraron en aspectos pedagógicos, psicosociales y nutricionales, como en, la identificación de situaciones de presunta vulneración de derechos, la entrega de apoyo en alimentos y la toma de medidas antropométricas. Se identificaron e ingresaron nuevas niñas y niños habitantes de los territorios rurales, en un espacio rural abierto en Ciudad Bolívar y en los espacios rurales de Nazareth, San Juan y La Unión reabiertos en alternancia. 
Así mismo, el 15 de mayo se realizaron actividades virtuales a fin de conmemorar el día de la familia, en las cuales se visibilizó el cuidado como eje articulador en las familias y la sociedad, con el lema “en mi familia el cuidado lo es todo” y se fortalecieron vínculos afectivos a través del arte y la literatura, actividades rectoras de la primera infancia.</t>
  </si>
  <si>
    <t>30/06/2021. No se generan observaciones o recomendaciones  adicionales respecto al análisis y soportes presentados en el seguimiento al indicador de gestión.
21/06/2021. No se generan observaciones o recomendaciones  adicionales respecto al análisis y soportes presentados en el seguimiento al indicador de gestión. Sin embargo se encontró que en la evidencia aportada en el periodo de enero a abril el número total de niños atendidos es mayor que lo registrado en el formato de reporte. Si esta diferencia se debe a un subregistro realizado, se puede reportar la diferencia de aquellos meses en el reporte de mayo explicando las razones del incremento. También se puede reportar de manera distribuida en abril, mayo y junio, lo que implicaría modificar el reporte que se hizo en abril y mayo. Esta justificación debe incluir la manera en que se identificó el subregistro o la diferencia y las acciones realizadas para corregir este hecho. Otra opción es reportar la diferencia en junio, sustentando con rigor el aumento de los niños atendidos y la razón para ello.</t>
  </si>
  <si>
    <t>En junio, el indicador presentó un resultado de 107%, siete puntos porcentuales de sobre ejecución como consecuencia del incremento de los procesos de búsqueda activa y los avances en el alistamiento efectuado en las modalidades crecemos en la ruralidad y espacios rurales, los cuales contribuyen al regreso voluntario, gradual y seguro de las niñas y los niños. Se proyecta para el mes siguiente, efectuar los egresos de las y los participantes en proceso de transito a colegios de la Secretaría de Educación Distrital.  
En el mes reportado, se atendieron en los cinco territorios rurales en las modalidades crecemos en la ruralidad y espacios rurales, a niñas, niños y gestantes a través del esquema de atención multimodal (llamadas y WhatsApp), en cumplimiento de las medidas preventivas decretadas en el Distrito a causa  de la COVID-19, a fin de fortalecer en madres, padres, cuidadoras  y cuidadores habilidades para promover el desarrollo infantil con estrategias y acompañamiento desde las perspectivas pedagógica, psicosocial y nutricional, las cuales se registraron a diario en la herramienta tecnológica habilitada en Google formas. Así mismo, se continuó la atención de niñas y niños de manera presencial en el espacio rural Montaña de Colores, mediante el esquema de atención en alternancia. Cabe aclarar, que en las actividades virtuales desarrolladas también se abordó la transformación de imaginarios de género, masculinidades no hegemónicas o alternativas.</t>
  </si>
  <si>
    <t>En julio, el indicador presentó un resultado de 115%, es decir, quince (15) puntos porcentuales de sobre ejecución, en razón al proceso de regreso voluntario, gradual y seguro de las niñas y los niños, y al ingreso de nuevos participantes de primera infancia en la ruralidad, por lo cual se proyecta realizar el proceso de ingreso y egreso de participantes de los territorios rurales en el sistema de información misional. 
Así mismo, en cumplimiento de las medidas preventivas decretadas en el orden distrital a causa de la COVID-19, y en acuerdo con las familias se atendieron a niñas, niños y gestantes en el esquema de atención en alternancia en los espacios rurales y atención en casa, en la ruralidad (caminos a tu hogar), multimodal (llamadas y WhatsApp), con el propósito de acompañar los procesos de desarrollo de las niñas y los niños de la ruralidad a través de la promoción de la exploración del mundo físico, natural y social, así como, la expresión de lenguajes e intereses con estrategias interdisciplinarias desde la perspectiva pedagógica, psicosocial y nutricional. Dichas acciones se registraron a diario en la herramienta tecnológica habilitada en Google Forms. Adicionalmente, se abrió otra unidad operativa en la localidad Sumapaz, que brinda atención en presencialidad y en alternancia a las niñas y los niños.</t>
  </si>
  <si>
    <t>Nota: en agosto el denominador reportado es 632, dado que aumentaron en 42 los cupos ofertados, en razón a la apertura del espacio rural Montaña de Colores en la localidad Ciudad Bolívar que tiene capacidad para atender a 42 niñas y niños.
En agosto, el indicador presentó un resultado de 95%, como producto del regreso voluntario, gradual y seguro de las y los participantes a las modalidades crecemos en la ruralidad y espacios rurales en el esquema de atención en alternancia, a la apertura del espacio rural Montaña de Colores y al egreso de participantes en estado suspendido que cumplían los criterios de egreso definidos por la Entidad. 
En el periodo reportado se inició el regreso voluntario, gradual y seguro de las niñas, los niños y gestantes en las modalidades espacios rurales  y crecemos en la ruralidad de los cinco territorios rurales, así: se iniciaron las atenciones en el esquema educación inicial en alternancia; se realizaron acompañamientos cumpliendo las medidas de bioseguridad para prevenir el contagio de la COVID-19; se promovieron acciones de autocuidado con el fin de transformar imaginarios entorno al cuidado en la familia. Además, se atendieron participantes a través del esquema multimodal (llamadas y WhatsApp) acogiendo la voluntad de las familias que decidieron continuar el cuidado en casa. Se precisa que, las atenciones interdisciplinarias realizadas se registraron a diario en la herramienta tecnológica habilitada en Google forms.</t>
  </si>
  <si>
    <t>En septiembre, el indicador presentó un resultado de 105%, dado que, en el periodo reportado, se posicionó con niñas, niños y gestantes de las modalidades espacios rurales y crecemos en la ruralidad, la atención en alternancia en Suba, Chapinero, Ciudad Bolívar, Usme y Sumapaz, así como, el ingreso de nuevos participantes en el espacio rural Montaña de Colores. Se proyecta continuar el proceso de egreso de los participantes que cumplen los criterios definidos por la Entidad.  
Adicionalmente, se promovieron acciones para transformar imaginarios de género con madres, padres, cuidadoras, cuidadores y comunidad; se desarrollaron acompañamientos al proceso de desarrollo de niñas y niños a través de la promoción de la exploración del mundo físico, la expresión de lenguajes e intereses con estrategias interdisciplinarias desde la perspectiva pedagógica, psicosocial y nutricional.  Además, se atendieron participantes por medio del esquema multimodal (llamadas y WhatsApp) acogiendo la voluntad de las familias que decidieron continuar el cuidado en casa; y las atenciones interdisciplinarias se registraron en la herramienta tecnológica habilitada en Google forms.</t>
  </si>
  <si>
    <t>En octubre, el indicador presentó un resultado del 103%, en razón a que se han armonizado los estados de atención de las y los participantes de las modalidades crecemos en la ruralidad y espacios rurales en las localidades Usme, Sumapaz, Ciudad Bolívar, Chapinero y Suba.  
Durante este periodo, se realizaron actividades orientadas a propiciar experiencias psicosociales para las niñas, los niños y sus familias, con el propósito de fortalecer vínculos afectivos y cuidado entre los miembros de la familia y la comunidad, en el marco de la conmemoración del día de la niña y en especial de las niñas rurales; el desarrollo de estas acciones colectivas permitió la construcción de elementos esenciales para el equilibrio emocional  y confianza en el proceso de retorno a la presencialidad en los territorios rurales.
Los participantes se acompañaron principalmente de forma presencial con el cumplimiento de los protocolos de bioseguridad definidos, por parte del equipo interdisciplinar. El 10 % de las familias han sido acompañadas a través del esquema de atención primera infancia flexible en alternancia; se precisa que las atenciones interdisciplinarias se registraron en la herramienta tecnológica habilitada en Google forms.</t>
  </si>
  <si>
    <t>En noviembre, el indicador presentó un resultado de 104% en razón a las graduales transiciones de niñas y niños que participan en las modalidades Crecemos en la Ruralidad y Espacios Rurales a las instituciones educativas de la Secretaría de Educación Distrital.
Durante este periodo se realizaron experiencias pedagógicas, psicosociales y nutricionales orientadas a la prevención de violencias basadas en género y en la construcción de acciones lúdico-pedagógicas de buen trato con la familia y la comunidad, logrando instalar dichas acciones en la vida cotidiana de niñas y niños.
Las acciones se orientaron en el esquema de atención presencial en las modalidades crecemos en la ruralidad y espacios rurales, cumpliendo las medidas de bioseguridad, el 20% de las actividades se realizaron a través del esquema de atención primera infancia flexible en alternancia; se precisa que las atenciones interdisciplinarias se registraron en la herramienta tecnológica habilitada en Google forms.</t>
  </si>
  <si>
    <t xml:space="preserve">En diciembre, el indicador presentó un resultado de 101% en razón a las transiciones graduales de las niñas y los niños que cumplen la edad en las modalidades crecemos en la ruralidad y espacios rurales a las instituciones educativas de la Secretaría de Educación Distrital. 
Durante este periodo se realizaron experiencias pedagógicas, psicosociales con acciones de acompañamiento para la transición logrando el proceso de manera armónica para las niñas y los niños.  Así mismo, durante este periodo se realizaron acciones en familia a fin de generar espacios para compartir, reconocer y visibilizar los logros en el desarrollo infantil de las niñas y los niños y ratificar las proyecciones del próximo año. 
Las acciones se orientaron en el esquema de atención presencial con los participantes en las modalidades crecemos en la ruralidad y espacios rurales, cumpliendo las medidas de bioseguridad a través del esquema de atención primera infancia flexible en alternancia, así mismo, se precisa que las atenciones interdisciplinarias se registraron en la herramienta tecnológica habilitada en Google Forms.
</t>
  </si>
  <si>
    <t>En la vigencia 2021, el indicador presento una tendencia creciente y un resultado sobresaliente al registrarse un porcentaje de avance para la vigencia de 105%, es decir un porcentaje de cumplimiento del indicador con relación a la meta anual superior al 90%, se precisa que la sobre ejecución de cinco puntos porcentuales obedece a las acciones que se realizaron como preparación y armonización para el proceso de ingreso y egreso de niñas y niños en el marco de la atención brindada en la ruralidad. 
Cabe precisar, que durante la vigencia se logró la armonización entre creciendo en familia en la ruralidad y crecemos en la ruralidad y espacios rurales a fin de continuar la atención integral a las niñas y los niños que habitan en las zonas rurales de la ciudad; además se logró la construcción colectiva de una propuesta de transversalización de género en los proyectos educativos comunitarios. 
Así mismo, se logró consolidar la confianza con las familias rurales a partir de una alianza de acompañamiento que beneficia a las niñas y a los niños a través del regreso voluntario, gradual y seguro a la presencialidad, que inició con el esquema de atención en alternancia y continuo con la presencialidad media y completa cumpliendo los protocolos de bioseguridad. 
Se proyecta mantener el indicador para la vigencia 2022, así como, implementar acciones de acompañamiento y seguimiento en los tiempos acordes con los estados de atención a fin de reducir la probabilidad de sobre ejecución.</t>
  </si>
  <si>
    <t>PSS-7744-005</t>
  </si>
  <si>
    <t>Gestantes, niñas y niños de primera infancia con permanencia mínima de 90 días en las modalidades espacios rurales y crecemos en la ruralidad.</t>
  </si>
  <si>
    <t xml:space="preserve">Monitorear la permanencia mínima de 90 días de gestantes, niñas y niños de primera infancia que participan en las modalidades espacios rurales y crecemos en la ruralidad. </t>
  </si>
  <si>
    <t>Seguimiento a la permanencia de gestantes, niñas y niños que participan en las modalidades espacios rurales y crecemos en la ruralidad.</t>
  </si>
  <si>
    <t>(No. de gestantes, niñas y niños de primera infancia en estados: atendido, en atención y suspendido (con motivo diferente a notificación de egreso) que permanecen mínimo 90 días en las modalidades espacios rurales y crecemos en la ruralidad / No. de gestantes, niñas y niños de primera infancia en estados: atendido, en atención y suspendido (con motivo diferente a notificación de egreso) durante la vigencia en las modalidades espacios rurales y crecemos en la ruralidad) * 100</t>
  </si>
  <si>
    <t>Identificar en el aplicativo SIRBE el número de gestantes, niñas y niños de primera infancia en estados: atendido, en atención y suspendido (con motivo diferente a notificación de egreso) con mínimo 90 días de permanencia en las modalidades espacios rurales y crecemos en la ruralidad y dividirlo entre el número de gestantes, niñas y niños de primera infancia en estados: atendido, en atención y suspendido (con motivo diferente a notificación de egreso) durante la vigencia (acumulados) en las modalidades espacios rurales y crecemos en la ruralidad identificado en el aplicativo SIRBE.
Se toma la permanencia de 90 días dado que es el tiempo mínimo en el que gestantes, niñas y niños reciben la totalidad de atenciones ofrecidas por las modalidades espacios rurales y crecemos en la ruralidad.
El denominador se registrará de manera trimestral dado que obedece a un dato suministrado por la DADE.
La línea base no es registrada dado que el presente indicador no había sido medido y tampoco se cuenta con reportes de la permanencia de los participantes en las modalidades. Sin embargo, se proyecta que el 60% de los participantes permanezca mínimo 90 días en las modalidades.</t>
  </si>
  <si>
    <t>En el mes de enero, se iniciaron las actividades en el servicio a partir de procesos de inducción y reinducción del talento humano, la actualización de información de las familias, así como, su ratificación en Suba, Chapinero, Ciudad Bolívar, Usme y Sumapaz. Así mismo, se atendieron niñas y niños, en cumplimiento de los compromisos y responsabilidades del servicio para contribuir a la garantía de sus derechos.</t>
  </si>
  <si>
    <t>En el mes de febrero, en las modalidades crecemos en la ruralidad y espacios rurales se atendieron a las niñas y a los niños en las áreas pedagógica, psicosocial y nutricional por medio del esquema multimodal, es decir, llamadas telefónicas y mensajes de WhatsApp. Además, se resolvieron inquietudes y se efectuó seguimiento a situaciones asociadas a la salud, aspectos psicosociales y la garantía de sus derechos; dichas acciones se registraron de manera semanal en el formulario habilitado en Google Apps.
Así mismo, se garantizó la entrega de paquetes alimentarios a las niñas y los niños de Sumapaz y de bonos canjeables por alimentos a las niñas y los niños que habitan en Ciudad Bolívar, Suba y Usme, a fin de mantener o mejorar el adecuado estado nutricional de los participantes.</t>
  </si>
  <si>
    <t>En marzo, el indicador presentó una ejecución de 80% que obedece al tránsito de participantes a los colegios de la Secretaría de Educación Distrital y al traslado temporal del sitio de domicilio a otras ciudades para solucionar situaciones de cuidado y económicas de las familias a través de sus redes de apoyo. Así mismo, en las modalidades crecemos en la ruralidad y espacios rurales se atendieron a las niñas y a los niños en las áreas pedagógica, psicosocial y nutricional por medio del esquema multimodal, es decir, llamadas telefónicas y mensajes de WhatsApp. Adicionalmente, se resolvieron inquietudes y se efectuó seguimiento a situaciones asociadas a la salud, aspectos psicosociales y la garantía de sus derechos; estas acciones se registraron semanalmente en el formulario habilitado en Google Apps.</t>
  </si>
  <si>
    <t>En abril, se efectuaron procesos de búsqueda y procesos administrativos para el ingreso de nuevos participantes de manera escalonada en el territorio a causa de las medidas adoptadas en la ciudad para reducir la velocidad de contagio de COVID-19 durante el tercer pico de la pandemia. Así mismo, en las modalidades crecemos en la ruralidad y espacios rurales se atendieron a niñas y niños en las áreas pedagógica, psicosocial y nutricional por medio del esquema multimodal, es decir, llamadas telefónicas y mensajes de WhatsApp. 
Además, se ejecutaron en los territorios rurales diferentes actividades para la celebración del día de la niña y el  niño, las cuales tuvieron como propósito visibilizar la fraternidad y la comprensión entre las niñas y los niños a través de actividades para la promoción del bienestar y de los derechos de ellas y ellos, logrando movilizar acciones colectivas para sensibilizar a madres, padres, cuidadores y diversos actores de la sociedad, acerca de la atención especial que debe proporcionarse a niñas y niños para gozar de un desarrollo sano.</t>
  </si>
  <si>
    <t>En mayo, se conformaron los grupos de participantes y los equipos de trabajo para la atención en las modalidades crecemos en la ruralidad y espacios rurales, en el marco de las disposiciones distritales adoptadas debido a  los nuevos picos de contagio de la COVID-19. 
En el marco de la educación inicial, se desarrollaron acompañamientos a las niñas y los niños por medio del esquema multimodal, es decir, llamadas telefónicas y mensajes de WhatsApp. En los diferentes territorios rurales, se realizaron actividades para celebrar el día internacional de la familia, con el propósito de visibilizar los lazos de afecto, comprensión y amor que unen a los miembros de una familia, los cuales son elementos esenciales para el desarrollo saludable de niñas y niños. 
Así mismo, en algunos territorios, se celebró el día de la madre con actividades pedagógicas orientadas a fortalecer el reconocimiento de las mujeres en el rol de cuidadora. Por otra parte, la Subdirección para la Infancia realizó la apertura del espacio rural Montaña de Colores de atención a la primera infancia, en el marco de la atención integral en la ruralidad de Ciudad Bolívar, corregimiento Pasquilla, a fin de garantizar la atención calificada de las niñas y los niños, mientras, madres, padres, cuidadoras y cuidadores se enfocan en la búsqueda de oportunidades laborales y académicas.</t>
  </si>
  <si>
    <t>En junio, el indicador presentó una ejecución de 83% dado que la permanencia de gestantes, niñas y niños en las modalidades crecemos en la ruralidad y espacios rurales aumenta de manera gradual por las disposiciones distritales adoptadas en respuesta al pico de contagios de la COVID-19 y por la movilidad de las familias en los territorios rurales en virtud de situaciones socioeconómicas, como, oferta laboral, disponibilidad de fincas para administrar y condiciones de reacomodación de las familias. 
Así mismo, la atención de gestantes, niñas y niños en la ruralidad por medio del esquema multimodal (llamadas telefónicas y mensajes de WhatsApp) favorecieron interacciones y orientaciones asociadas a los procesos de desarrollo infantil y el fortalecimiento de capacidades de las familias para acompañar el proceso de desarrollo infantil; se desarrollaron actividades para fortalecer vínculos afectivos en las familias, atenciones interdisciplinarias en aspectos pedagógicos, psicosociales y nutricionales; identificación de situaciones de presunta vulneración de derechos; y entrega de apoyo alimentario.</t>
  </si>
  <si>
    <t>En julio, se atendieron niñas y niños que habitan en las zonas rurales de las localidades Suba, Chapinero, Ciudad Bolívar, Usme y Sumapaz. Así mismo, se inició la atención en presencialidad y se continuó con los esquemas de alternancia, atención en casa (caminos a tu hogar) en las zonas rurales dispersas y multimodal (llamadas y mensajes de WhatsApp), dichas atenciones fueron consensuadas con las familias a través de la socialización de los protocolos de bioseguridad y la ratificación con la firma de los consentimientos informados. 
Adicionalmente, se logró acompañar a las familias en el proceso progresivo de ampliación y fortalecimiento de capacidades y oportunidades de participación de las niñas y los niños, como actores sociales, ciudadanos que habitan los territorios rurales, que se expresan en espacios de diálogo, búsqueda y resignificación para construir su propia identidad. Las atenciones interdisciplinarias brindadas a niñas, niños y gestantes se registraron a diario en la herramienta tecnológica habilitada en Google formas. Así mismo, se realizaron acciones de movilización social en temas orientados a transformar imaginarios de género en los roles asignados tradicionalmente a hombres y mujeres con el propósito de prevenir violencias de género.</t>
  </si>
  <si>
    <t>En agosto, en el marco del regreso voluntario, gradual y seguro, se atendieron en presencialidad y en el esquema de atención educación inicial en alternancia al 62% de las niñas y los niños de las modalidades crecemos en la ruralidad y espacios rurales; en espacios rurales las niñas y los niños asistieron de manera presencial media jornada de lunes a jueves; y en crecemos en la ruralidad se atendieron a niñas, niños y gestante en el esquema de atención educación inicial en casa una vez a la semana o cada dos semanas, según las condiciones geográficas y dispersión del territorio. 
Cabe resaltar que, con el regreso voluntario, gradual y seguro se logró recuperar la confianza de las familias; el contacto propiciado a través de las actividades pedagógicas desarrolladas con las niñas y los niños permitió identificar avances y retrocesos en el proceso de desarrollo, y se identificaron algunas situaciones asociadas a presunta vulneración de derechos a las cuales se inició acompañamiento psicosocial y las remisiones correspondientes. 
Adicionalmente, al 38% de las niñas, los niños y las gestantes se les brindo atención en el esquema multimodal (llamadas y WhatsApp) acogiendo su voluntad de permanecer en casa, recibieron acompañamiento y seguimiento de un equipo interdisciplinario complementado con visitas domiciliarias al identificar situaciones asociadas a riesgo de vulneración de derechos.</t>
  </si>
  <si>
    <t xml:space="preserve">En septiembre, el indicador presento un comportamiento de 81%, en razón a la implementación del regreso voluntario, gradual y seguro de las niñas y los niños de las modalidades crecemos en la ruralidad y espacios rurales; en espacios rurales las niñas y los niños continuaron asistiendo media jornada de lunes a jueves; y en crecemos en la ruralidad se realizaron acompañamientos a niñas, niños y gestantes por medio del esquema multimodal (llamadas y WhatsApp) acogiendo la voluntad de las familias que decidieron continuar el cuidado en casa. Se proyecta seguir la implementación del regreso voluntario, gradual y seguro de niñas y niños. 
Los acompañamientos interdisciplinarios a los procesos de crecimiento y desarrollo de niñas y niños permitieron identificar cambios físicos, emocionales, intelectuales y sociales, a partir de los cuales se brindó orientación a las familias y se fortalecieron habilidades como, hablar, saltar, ponerse y atarse los zapatos, y socializar con otros.                       </t>
  </si>
  <si>
    <t>En octubre, las niñas, los niños y gestantes que habitan en la ruralidad de la ciudad, han permanecido en el servicio de primera infancia en las modalidades crecemos en la ruralidad y espacios rurales, en respuesta a las atenciones interdisciplinarias brindadas de manera presencial en los territorios rurales, con el cumplimiento de los protocolos de bioseguridad. El 10% de los participantes continúa en el esquema flexible en casa, con quienes se favorecieron interacciones y experiencias orientadas al fortalecimiento de capacidades de las familias para acompañar el proceso de desarrollo de la primera infancia rural. Cabe precisar, que en los espacios rurales las niñas y los niños asistieron de manera presencial en jornada completa en el corregimiento Nazareth de la localidad Sumapaz y en media jornada en los otros en horarios de lunes a viernes.</t>
  </si>
  <si>
    <t>En noviembre las niñas, los niños y gestantes habitantes de las zonas rurales de la ciudad, que participan en las modalidades Crecemos en la Ruralidad y Espacios Rurales, según sus necesidades y las características propias de los territorios rurales, recibieron atención en los esquemas presencial y primera infancia flexible en alternancia, en los cuales se realizaron experiencias pedagógicas, psicosociales y nutricionales orientadas a la prevención de violencias basadas en género y en la construcción de acciones lúdico-pedagógicas de buen trato con la familia y la comunidad, a fin de favorecer interacciones y experiencias orientadas al fortalecimiento de capacidades de las familias para promover el desarrollo infantil, educar, cuidar y proteger a las niñas y los niños.</t>
  </si>
  <si>
    <t xml:space="preserve">En diciembre, el indicador presento un resultado de 93% las niñas, los niños y gestantes habitantes de las zonas rurales de la ciudad, que participan en las modalidades Crecemos en la Ruralidad y Espacios Rurales, de acuerdo con las características propias de los territorios rurales, en los esquemas atención presencial y primera infancia flexible en alternancia, se realizaron las experiencias en duplas pedagógicas - nutricionales, pedagógicas -  psicosociales orientados en procesos de transición y  actividades para compartir en familia a través de recetas dulces, construcción de  objetos de navidad con materiales reciclables, así mismo, actividades lúdicas artísticas y compartir de regalos. Por otra parte, se realizó la identificación e inscripción de nuevas niñas y niños en las modalidades rurales. </t>
  </si>
  <si>
    <t>En la vigencia 2021, el indicador presentó una tendencia creciente y un resultado sobresaliente al registrarse un porcentaje de avance para la vigencia de 119%, es decir, un porcentaje de cumplimiento del indicador con relación a la meta anual superior al 90%, se precisa que la sobre ejecución de diecinueve puntos porcentuales obedece la alta demanda del servicio por las familias con niñas y niñas de primera infancia que habitan en los cinco territorios rural de la ciudad. 
Cabe precisar, que durante la vigencia se logró la entrega de paquetes alimentarios a las y los participantes de Sumapaz y de bonos canjeables por alimentos a las niñas y los niños que habitan en Ciudad Bolívar, Suba y Usme. Adicionalmente, se logró implementar el seguimiento a situaciones asociadas a salud, aspectos psicosociales y a la garantía de sus derechos. Así mismo, se logró la apertura de un nuevo espacio rural en Ciudad Bolívar, corregimiento Pasquilla llamado Montaña de Colores, donde se atendieron 42 niñas y niños a fin de que padres, madres o cuidadores accedieran a espacios de cuidado y oportunidades laborales. 
Cabe precisar, que se proyecta mantener el indicador para la vigencia 2022, así como, implementar acciones de acompañamiento para lograr la permanencia y disminuir la probabilidad de sobre ejecución del indicador.</t>
  </si>
  <si>
    <t>PSS-7744-006</t>
  </si>
  <si>
    <t>Desincentivación de niños, niñas y adolescentes identificados en situación de trabajo infantil.</t>
  </si>
  <si>
    <t>Medir y monitorear la desincentivación de niños, niñas y adolescentes identificados en situación de trabajo infantil en cada vigencia.</t>
  </si>
  <si>
    <t>Estrategias oportunas de atención a los niños, las niñas los/las adolescentes y las familias en situación de trabajo infantil vinculados a las modalidades centro AMAR diurno y centro AMAR nocturno.
Cambio del estado de seguimiento en el Sistema de Información Misional SIRBE.</t>
  </si>
  <si>
    <t>(No. De niños, niñas y adolescentes que culminan el plan de atención integral de acuerdo al modelo de atención / No. Total de niños, niñas y adolescentes en estado atendido en el período)*100</t>
  </si>
  <si>
    <t>Aplicativo SIRBE</t>
  </si>
  <si>
    <t>Identificar el número de niños, niñas y adolescentes que egresaron de las modalidades centro Amar diurno y centro AMAR nocturno en la vigencia "estado ATENDIDO" con motivo de egreso "finalización proceso de atención" en el aplicativo SIRBE; y dividirlo entre el número total de niños, niñas y adolescentes en "estado ATENDIDO" en el aplicativo SIRBE del mismo periodo.
Se entiende por "Culminar el plan de atención integral" al estado en el cual el niño, la niña o adolescente se encuentra fuera de situación o riesgo de trabajo infantil, en el marco de las estrategias de atención integral de los componentes del modelo de atención. La culminación del plan de atención integral tiene una duración variable y puede durar un tiempo de dos años.
El indicador tiene tendencia creciente respecto a la vigencia anterior.</t>
  </si>
  <si>
    <t>Numerador: Reporte oficial SIRBE de niños, niñas y adolescentes en estado atendido con motivo de egreso "finalización proceso de atención" al cierre de la vigencia (31 diciembre).
Denominador: Reporte oficial SIRBE de niños, niñas y adolescentes en estado atendido al cierre de la vigencia (31 diciembre).</t>
  </si>
  <si>
    <t>En el mes de enero, se continuó la atención de niñas, niños y adolescentes en situación o riesgo de trabajo infantil en el servicio Centros Amar a través del esquema atención mixta desde la alternancia en Chapinero, Mártires I y Mártires II, con un promedio de asistencia de 42 participantes, con quienes se realizaron acciones de fortalecimiento pedagógico, fortalecimiento al desarrollo psicosocial, identificación de la situación biopsicosocial del participante, entrega de refrigerios, toma de datos antropométricos por lo menos una (1) vez en la vigencia y fortalecimiento de acciones de autocuidado de conformidad con el protocolo de bioseguridad. 
Así mismo, en las 10 unidades operativas que no operan en el esquema atención mixta desde la alternancia se desarrollaron acciones de acompañamiento y monitoreo virtual y telefónico a los participantes, a través, de la estrategia “Aprendamos jugando para cuidarnos en casa” fundamentados en la permanente comunicación con niñas, niños, adolescentes y sus familias a través de llamadas telefónicas, plataformas web, mensajes de texto, WhatsApp o correo electrónico para orientar, resolver inquietudes y hacer seguimiento al estado y garantía de sus derechos. Estas acciones se registraron de manera semanal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aporte nutricional acorde con su edad.
Así mismo, los 10 Centros Amar que realizan acciones de acompañamiento y monitoreo virtual y telefónico a los participantes, se encuentran en la fase de prealistamiento para la apertura paulatina en alternancia.</t>
  </si>
  <si>
    <t>En el mes de febrero, se continuó la atención de niñas, niños y adolescentes en situación o riesgo de trabajo infantil en el servicio Centros Amar a través del esquema atención mixta desde la alternancia en Chapinero, Mártires I y Mártires II, con un promedio de asistencia de 42 participantes, con quienes se realizaron acciones de fortalecimiento pedagógico, fortalecimiento al desarrollo psicosocial, identificación de la situación biopsicosocial del participante, entrega de refrigerios, toma de datos antropométricos por lo menos una (1) vez en la vigencia y fortalecimiento de acciones de autocuidado de conformidad con el protocolo de bioseguridad. 
Así mismo, en las 10 unidades operativas que no operan el esquema atención mixta desde la alternancia se desarrollaron acciones de acompañamiento y monitoreo virtual y telefónico a los participantes, a través, de la estrategia “Aprendamos jugando para cuidarnos en casa” centrados en la permanente comunicación con niñas, niños, adolescentes y sus familias mediante llamadas telefónicas, plataformas web, mensajes de texto, WhatsApp o correo electrónico para orientar, resolver inquietudes y hacer seguimiento al estado y garantía de sus derechos. Las mencionadas acciones se registraron de manera semanal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aporte nutricional acorde con su edad.
Adicionalmente, los 10 Centros Amar que desarrollan acciones de acompañamiento y monitoreo virtual y telefónico a los participantes, continuaron la fase de prealistamiento para la apertura paulatina en alternancia.</t>
  </si>
  <si>
    <t>En marzo, se brindó atención a niñas, niños y adolescentes en situación o riesgo de trabajo infantil a través del servicio Centros Amar mediante el esquema atención virtual, en las 13 unidades operativas.
De manera paralela y en el marco de las acciones piloto para la atención en alternancia se contó con la apertura de los Centros Amar de la localidad Los Mártires, con un promedio de asistencia de 30 participantes, con quienes se realizó fortalecimiento pedagógico, fortalecimiento al desarrollo psicosocial, identificación de la situación biopsicosocial y fortalecimiento de acciones de autocuidado de acuerdo con el protocolo de bioseguridad. 
Así mismo, en el marco de la atención virtual se desarrollaron acompañamiento y monitoreo virtual y telefónico a los participantes por medio de la estrategia “Aprendamos jugando para cuidarnos en casa” a partir de la comunicación permanente con niñas, niños, adolescentes y sus familias mediante llamadas telefónicas, plataformas web, mensajes de texto, WhatsApp o correo electrónico para orientar, resolver inquietudes y hacer seguimiento al estado y garantía de sus derechos. Dichas acciones se registraron cada semana en el formulario habilitado en Google Apps. 
Además, se continuó la entrega de apoyos alimentarios a las y los participantes de acuerdo con el cronograma de la Subdirección de Nutrición y Abastecimiento de la Entidad para aportar a la garantía de la seguridad alimentaria y brindar el aporte nutricional acorde con su edad.
Adicionalmente, se adelantaron apoyo y seguimiento al proceso de contratación de los profesionales de las unidades operativas a fin de dar continuidad a las acciones de prealistamiento para la atención en alternancia como respuesta a las necesidades asociadas a las situaciones de riesgo de trabajo infantil.</t>
  </si>
  <si>
    <t>En abril, se avanzó de manera progresiva en la contratación del talento humano de los centros amar, llegando al 40% de las personas contratadas de los equipos interdisciplinarios que atienden a las y los participantes de los centros. En este sentido, se continuó el apoyo y seguimiento al proceso de contratación de los profesionales de las unidades operativas a fin de avanzar en las acciones de prealistamiento para la atención en alternancia de niñas, niños y adolescentes como respuesta a las necesidades asociadas a situaciones de riesgo de trabajo infantil.
Se dio continuidad a las acciones de atención virtual en las 13 unidades operativas, con el fin de mitigar el riesgo de contagio de COVID-19 en el tercer pico de la pandemia, por medio del monitoreo telefónico semanal y la articulación de acciones con entidades públicas y privadas que permitieron el fortalecimiento de los procesos con actividades lúdicas, deportivas y recreativas. 
Además, se continuó la entrega de apoyos alimentarios a las y los participantes de acuerdo con el cronograma de la Subdirección de Nutrición y Abastecimiento de la Entidad, para aportar a la garantía de su seguridad alimentaria mediante bonos canjeables por alimentos.
Adicionalmente, se continuaron las acciones de atención enmarcadas en los componentes psicosocial, desarrollo pedagógico, nutrición y salubridad y gestión para la articulación, para contribuir a la mitigación y erradicación de situaciones de riesgo y vulneración de derechos asociadas al trabajo infantil ampliado, las cuales se han agudizado en la pandemia, imponiendo mayor costo a la superación de las causas de dichas situaciones. Por lo anterior, el equipo interdisciplinario de los centros ha identificado a través de estudios de caso que los participantes requieren continuar en el proceso de atención aún después de haber cumplido el tiempo máximo de dos (2) años, definido en el modelo del servicio, a fin de garantizar el interés superior de niñas, niños y adolescentes.</t>
  </si>
  <si>
    <t>En mayo, se inició la reapertura de los Centros Amar para atender a niñas, niños y adolescentes de manera presencial a través de un esquema de alternancia que consiste en el regreso paulatino del 35% de la cobertura, cinco (5) días de atención presencial en las unidades operativas, de lunes a viernes en la jornada en que la que la o el participante está vinculado, en un tiempo de cuatro (4) horas, organizados en dos grupos que se alternan (15 días un grupo y 15 días otro grupo).
Las reaperturas de los Centros Amar se enmarcan en la nueva normalidad generada por la pandemia de la COVID-19 y en el avance progresivo del proceso de contratación del talento humano de los equipos interdisciplinarios que atienden a las y los participantes. En el mes se reabrieron en presencialidad las unidades operativas de: Mártires II, Candelaria, Chapinero y Ciudad Bolívar. 
Las niñas, los niños, las y los adolescentes que se atienden de manera virtual por la COVID-19, dado que por decisión y voluntad de las familias permanecen en casa, recibieron monitoreo telefónico semanal, talleres y actividades virtuales, y acciones articuladas con entidades públicas y privadas que permitieron el fortalecimiento de los procesos a través de la lúdicas, el deporte y la recreación; aportando a los componentes de atención: psicosocial, desarrollo pedagógico, nutrición y salubridad y gestión para la articulación, a fin de contribuir a la mitigación y erradicación de situaciones de riesgo y vulneración de derechos asociadas al trabajo infantil ampliado.
Además, se continuó la entrega de apoyos alimentarios a las y los participantes de acuerdo con el cronograma de la Subdirección de Nutrición y Abastecimiento de la Entidad, para aportar a la garantía de su seguridad alimentaria mediante bonos canjeables por alimentos.</t>
  </si>
  <si>
    <t>En junio, siete (7) de los trece Centros Amar brinda atención a las niñas, niños y adolescentes en presencialidad a través de la atención máximo del 35% de la cobertura asignada a cada espacio, esto ha permitido que las y los participantes en quienes se ha identificado mayor riesgo de vulneración de derechos, retornen de manera voluntaria. El 65% restante permanece en casa como medida preventiva ante el contagio de COVID-19, con ellas y ellos se continuará el seguimiento virtual y las visitas domiciliarias en el marco del proceso de atención y necesidades de la población.
El esquema de atención presencial está dirigido a niñas, niños y adolescentes cuyos padres, madres y cuidadores no pueden cuidarlos en casa por el retorno al trabajo, no cuentan con redes de apoyo y se encuentran en alto grado de vulnerabilidad y riesgos asociados a situaciones asociadas al trabajo infantil e inciden directamente en la garantía y protección de sus derechos.
Cabe precisar que seis (6) Centros Amar continúan la atención virtual mediante el monitoreo telefónico semanal, talleres y actividades virtuales, acciones articuladas con entidades públicas y privadas que permitieron el fortalecimiento de los procesos a través de lúdica, deporte y recreación; aportando a los componentes de atención: psicosocial, desarrollo pedagógico, nutrición y salubridad y gestión para la articulación, a fin de contribuir a la mitigación y erradicación de situaciones de riesgo y vulneración de derechos asociadas al trabajo infantil ampliado.
Atendiendo a las acciones enmarcadas en el proceso de atención de niñas, niños y adolescentes, los equipos interdisciplinarios realizan estudios de casos, con el fin de determinar los avances en relación con la situación y/o riesgo de trabajo infantil, así como, los factores asociados. Lo anterior, permite determinar la continuidad o el egreso de las y los participantes del Centro Amar de acuerdo con la particularidad del proceso de atención de ellas y ellos.
Se continuó, la entrega de apoyos alimentarios a niñas, niños y adolescentes de acuerdo con el cronograma de la Subdirección de Nutrición y Abastecimiento de la Entidad, para aportar a la garantía de su seguridad alimentaria, mediante bonos canjeables por alimentos a quienes se brinda atención virtual, y a través de refrigerios a los participantes atendidos en presencialidad.</t>
  </si>
  <si>
    <t>En julio, se da continuidad a la atención en siete Centros Amar bajo el esquema de atención en alternancia, donde el 35% de los participantes de la cobertura total asignada a cada unidad operativa acuden al espacio a desarrollar actividades planeadas por el equipo interdisciplinar, y con el 65% restante que permanece en casa se realizan acompañamiento y seguimiento remoto, complementado con visita domiciliaria en caso de identificar situaciones de riesgo y vulneración de derechos. Esta dinámica se ajusta a las medidas establecidas a nivel local y nacional derivadas de la emergencia sanitaria generada por la COVID–19.
Por su parte, los seis Centros Amar restantes, mantienen el esquema de atención virtual, con monitoreo telefónico semanal, talleres y actividades virtuales en las que se vinculan a niñas, niños y adolescentes a fin de fortalecer habilidades y capacidades que contribuir a la mitigación de situaciones de riesgo asociadas al trabajo infantil. 
Además, se desarrollaron actividades extramurales en articulación con las Subdirecciones Locales para la Integración Social, Instituto Distrital de Recreación y Deporte, Fundaciones y Organizaciones Sociales, con las cuales se responde a gustos e intereses de las y los participantes, vinculándolos a la oferta cultural, deportiva y artística que se ha venido abriendo de manera gradual en la ciudad para proteger y atender a la población infantil y adolescente, en garantía y ejercicio de sus derechos.
De otra parte, se realizó una encuesta a las familias, a fin de indagar por el interés en el retorno progresivo, gradual y seguro, bajo esquemas que garanticen la protección de niñas, niños y adolescentes, acogiendo las dinámicas escolares, así como, precisando condiciones de las unidades operativas que garantizan la atención integral.  
Adicionalmente, en relación con el aporte nutricional del servicio, se entregó refrigerio a los participantes que acuden a actividades presenciales, se entregaron bonos canjeables por alimentos a los participantes activos, según lo definido por la Subdirección de Nutrición y Abastecimiento, para aportar a la garantía de su seguridad alimentaria.</t>
  </si>
  <si>
    <t>En agosto, se continuó el retorno progresivo de las y los participantes a las unidades operativas de los centros amar, considerando el cumplimiento de variables como: contar con el talento humano necesario para la prestación del servicio, talento humano con esquema de vacunación contra COVID-19 completo, mantenimiento de elementos de cocina para la preparación de alimentos crudos, mantenimiento de la infraestructura y salubridad y aprobación voluntaria de madres, padres, cuidadoras y cuidadores.
En este sentido, retornaron las y los participantes de once (11) centros amar en el esquema de atención en alternancia, donde niñas, niños y adolescentes asisten de manera presencial a las unidades operativas tres días a la semana para continuar y fortalecer su proceso en el marco de la eliminación del trabajo infantil ampliado.
Así mismo, un (1) centro amar que cumplió las variables enunciadas, inició su atención normal en presencialidad de lunes a sábado 6 horas en contra jornada escolar, y prepara y entrega alimentos calientes en la unidad operativa a las niñas, niños y adolescentes.
Por su parte, un (1) centro amar al que se le están realizando mejoras en la infraestructura, mantuvo el esquema de atención virtual, con monitoreo telefónico semanal, talleres y actividades virtuales en las que participan niñas, niños y adolescentes a fin de fortalecer habilidades y capacidades que permitan contribuir a la mitigación de situaciones de riesgo asociadas al trabajo infantil ampliado.  
Adicionalmente, con el fin de desarrollar el componente desarrollo pedagógico, se fortalecieron las actividades extramurales en articulación con las Subdirecciones Locales para la Integración Social, el Instituto Distrital de Recreación y Deporte, Fundaciones y Organizaciones Sociales, con las cuales se responde a gustos e intereses de las y los participantes, a través de su vinculación a la oferta cultural, deportiva y artística, que ha presentado apertura gradualmente en la ciudad para proteger y atender a la población infantil y adolescente, en garantía y ejercicio de sus derechos.
Durante el desarrollo de las acciones para el retorno progresivo, seguro y voluntario de las y los participantes, se realizan estudios de caso, que permiten verificar su proceso de atención integral y el cumplimiento del objetivo final del servicio que se enmarcan en la desincentivación del trabajo infantil ampliado.</t>
  </si>
  <si>
    <t>En septiembre, se continuó el retorno voluntario, gradual y seguro de las y los participantes a las unidades operativas, en (5) centros amar retornaron niñas, niños y adolescentes a la atención presencial en horario de contra jornada escolar. Los Centros Amar que brindan atención en presencialidad son: Candelaria, Mártires I, Mártires II, Ciudad Bolívar y Usme; se ha logrado la asistencia presencial del 45% de los participantes, equivalente a un total promedio de 532 participantes.
En el marco de las acciones para el retorno voluntario, gradual y seguro, se realizaron estudios de caso para la verificación del proceso de atención integral a los participantes y su objetivo final, orientado a desincentivar el trabajo infantil y reducir situaciones de riesgo relacionadas con este.
En ocho (8) centros amar se brindó atención en el esquema alternancia, que consistió en desarrollar actividades presenciales tres días a la semana, en espacios y acciones extramurales; las y los participantes que no asistieron de manera presencial fueron atendidos de manera virtual, con monitoreo telefónico semanal, talleres y actividades virtuales en las que se vincularon a niñas, niños y adolescentes a fin de fortalecer habilidades y capacidades para contribuir a la mitigación de situaciones de riesgo asociadas al trabajo infantil.
Además, se inició la atención presencial en horario nocturno (domingos y festivos) en el Centro Amar de Ciudad Bolívar. En los (5) cinco Centros Amar restantes donde se brindará atención nocturna a las y los participantes, se avanza de manera progresiva en el proceso de contratación del talento humano y en los arreglos locativos, necesarios para la utilización de los espacios nocturnos, de acuerdo con la normativa vigente en el marco de la situación por la Pandemia del COVID-19.</t>
  </si>
  <si>
    <t>En octubre, avanza el regreso a la presencialidad de las y los participantes de los Centros Amar, se cuenta con 8 unidades operativas que funcionan en sus horarios habituales en contra jornada escolar, sábados, domingos, festivos y horarios nocturnos según las características y particularidades de cada localidad.
Así mismo, las unidades operativas que han retornado de manera total a la normalidad realizaron la verificación de aforos de cada espacio e hicieron sensibilización frente a los protocolos de bioseguridad. Cabe precisar que los Centros Amar de Candelaria, Mártires I, Mártires II, Ciudad Bolívar, Engativá, Usme Fontibón y Corabastos realizaron acciones para el retorno voluntario, gradual y seguro.
En los Centros Amar Suba, Chapinero, Usaquén, San Cristóbal y Bosa se brindó atención en el esquema alternancia, que consistió en desarrollar actividades presenciales tres días a la semana, en espacios y acciones extramurales; las y los participantes que no asistieron de manera presencial fueron atendidos de manera virtual, con monitoreo telefónico semanal, talleres y actividades virtuales en las que se vincularon a niñas, niños y adolescentes para fortalecer capacidades para mitigar situaciones de riesgo asociadas al trabajo infantil. Así mismo, estos Centros Amar se preparan para brindar un retorno seguro a la presencialidad completa.
Cabe precisar que, de acuerdo con el proceso de atención integral que se brinda en centro amar y que tiene por objetivo impactar el trabajo infantil a través de un modelo de atención durante los últimos meses y bajo acciones de retorno, se han fortalecido los procesos y componentes: i. atención psicosocial, buscando identificar recursos personales, familiares, sociales e institucionales como factores protectores y desestimulantes del trabajo infantil y de problemáticas asociadas, por medio del reconocimiento y promoción de derechos, grupos de apoyo individual y familiar, procesos de intervención y activación de rutas; ii. desarrollo pedagógico, con la identificación de intereses, necesidades y demandas de niñas, niños y adolescentes de modo que su desarrollo conjugue la expansión de sus ciudadanías por medio de nuevas y nuevos sujetos sociales y políticos; iii. nutrición y salubridad, a través de la garantía de la seguridad alimentaria, seguimiento al estado nutricional y actividades de promoción de hábitos saludables; iv. gestión y articulación a través de rutas de atención para el restablecimiento de derechos de niñas, niños, adolescentes y sus familias.</t>
  </si>
  <si>
    <t>En noviembre, en cinco (5) unidades operativas de los Centros Amar se mantuvo el esquema de alternancia obedeciendo al retorno gradual y la verificación de los estándares de calidad, desde el mantenimiento de los elementos de cocina hasta la reparación y arreglo de requerimientos y reparaciones de la infraestructura. En estas unidades operativas se continuó brindando atención en esquema alternancia, que consistió en el desarrollo de actividades presenciales tres días a la semana, así como salidas pedagógicas a espacios extramurales; las y los participantes que no asistieron de manera presencial fueron atendidos de manera virtual, con monitoreo telefónico semanal, talleres y actividades virtuales en las que se vincularon a niñas, niños y adolescentes para fortalecer capacidades para mitigar situaciones de riesgo asociadas al trabajo infantil.
Las ocho (8) unidades operativas restantes, ubicadas en Candelaria, Mártires I, Mártires II, Ciudad Bolívar, Engativá, Usme Fontibón y Corabastos, continúan con la prestación del servicio en presencialidad, de manera que se atienden a las y los participantes a través de los componentes atención psicosocial, desarrollo pedagógico, acompañamiento nutricional y gestión para la articulación,  con la participación y corresponsabilidad familiar, así mismo, se continuaron las jornadas de vacunación contra la COVID-19 en articulación con la Secretaría Distrital de Salud, lo cual permite avanzar en el cuidado y protección de participantes, talento humano y sus familias. Estas unidades operativas han empezado a funcionar en sus horarios habituales en contra jornada escolar, sábados, domingos, festivos y horarios nocturnos (los horarios nocturnos se han abierto de manera gradual) según las características y particularidades de cada localidad.
En el marco del retorno gradual, seguro y voluntario se ha logrado continuar los procesos de atención integral que tienen por objetivo impactar en la mitigación del  trabajo infantil; así mismo, la continuación de los procesos de forma presencial ha permitido finalizar el ciclo de atención de las y los participantes en el servicio, lo cual permite egresar participantes previo análisis de los estudios de caso, para ofertas cupos en respuestas a las necesidades que enfrenta la ciudad ante el incremento del trabajo infantil ampliado, como consecuencia de la Pandemia por COVID-19.</t>
  </si>
  <si>
    <t>En diciembre, el indicador presento un resultado de 57 %, es decir, 32 puntos porcentuales por encima de la meta anual, en razón a que los centros amar flexibilizaron su esquema de atención en cumplimiento de la normativa distrital y nacional asociada a las medidas para el retorno progresivo, gradual y seguro a fin de retomar de manera presencial los procesos de atención, en los componentes: i) acompañamiento psicosocial; ii) desarrollo pedagógico; iii) gestión para la articulación; y iv) nutrición y salubridad. Así mismo, el retorno a la presencialidad y la reactivación económica de las familias contribuyó a la culminación de los procesos de atención que habían sido aplazados la vigencia anterior, por las situaciones de riesgo de trabajo infantil y de vulneración de derechos de niñas, niños y adolescentes agudizados a causa de la pandemia. 
Además, una vez implementado el regreso gradual a la presencialidad en los centros amar, los equipos interdisciplinarios realizaron estudios de caso de las y los participantes, en corresponsabilidad con las familias a partir de actividades en alternancia que consistieron en tres días de atención presencial en el Centro y cuatro días de atención en casa, pasando luego, a cinco días de lunes a viernes en concordancia con la jornada en la que el participante está vinculando, manteniendo la franja de tiempo de cuatro (4) horas en el servicio, y dos grupos alternados cada 15 días, iniciando con el 25% de la cobertura, pasando al 35%, hasta llegar al 100%, teniendo en cuenta los aforos definidos en las plantas físicas en visitas técnicas adelantadas durante el año. 
Por su parte, Centro Amar Usaquén y San Cristóbal, acogieron el esquema de espacios de atención grupal, debido a los arreglos locativos que se están adelantando a las infraestructuras, de manera que planearon y desarrollaron talleres y actividades en espacios alternos a la unidad operativa y a los requisitos exigidos por el esquema de atención en alternancia. 
Cabe precisar, que las unidades operativas ubicadas en Candelaria, Mártires I, Mártires II, Ciudad Bolívar, Engativá, Usme, Fontibón y Kennedy continuaron la prestación del servicio en presencialidad, en sus horarios habituales en contra jornada escolar, sábados, domingos, festivos y horarios nocturnos (los horarios nocturnos se han abierto de manera gradual) según las características y particularidades de cada localidad.
Así mismo, cuatro  (4) unidades operativas continuaron en alternancia a partir del desarrollo de actividades presenciales tres días a la semana y salidas pedagógicas a espacios extramurales; las y los participantes que no asistieron de manera presencial, se atendieron de manera virtual, con monitoreo telefónico semanal, talleres y actividades virtuales en las que se vincularon a niñas, niños y adolescentes para fortalecer capacidades y mitigar situaciones de riesgo asociadas al trabajo infantil.
De esta manera, se atiende la necesidad de las familias, derivada de la reactivación económica de la ciudad, frente al cuidado de niñas, niños y adolescentes en situación o riesgo de trabajo infantil por ausencia de redes de apoyo, garantizando el derecho a la protección.</t>
  </si>
  <si>
    <t>En la vigencia 2021, el indicador presento un resultado sobresaliente dado que el porcentaje de avance para la vigencia fue 228%, es decir, que en relación con la meta anual fue superior al 90%, se precisa que la sobre ejecución de 128 puntos porcentuales, obedece a las acciones implementadas para el retorno gradual, voluntario y seguro, así como, a la continuación de los procesos de forma presencial en las localidades que se requería y se cumplían los requisitos, lo que permitió a las y los participantes finalizar el ciclo de atención y ser egresados previo análisis de los estudios de caso, contribuyendo a la mitigación del trabajo infantil y a la ofertar de cupos en respuestas a las necesidades de las familias de la ciudad.
Se logró diseñar e implementar metodologías, temáticas y materiales innovadores para responder y disminuir las situaciones de riesgo de trabajo infantil ampliado y de vulneración de derechos de niñas, niños y adolescentes, así como, la promoción y garantía de los derechos de la infancia y la adolescencia y la sensibilización frente a los riesgos del trabajo infantil para su erradicación progresiva. Lo anterior, permitió alcanzar en los centros amar los logros que se enuncian a continuación:
• Disminución de encierro parentalizado y acompañamiento laboral
• Participación de las familias y de los líderes comunitarios y/o responsables de las fundaciones o entidades privadas con las que se articuló y visibilizó la problemática del trabajo infantil.
• Movilización de la corresponsabilidad y el reconocimiento de entornos protectores en madres, padres y cuidadores.
• Prevención de la deserción escolar, se incentivó en niñas, niños y adolescentes el deseo de retomar las clases presenciales. En las visitas domiciliarias y en los puestos de trabajo se orientó a padres, madres y cuidadores frente a la importancia de establecer horarios y rutinas al interior del hogar durante la semana, acompañar el proceso de aprendizaje y manejar la frustración por las inconvenientes en el proceso de readaptación al contexto escolar, la desmotivación, apatía o bajo desempeño escolar.
• Promoción de espacios para la socialización y entornos seguro, lo que evidenció la necesidad y gusto por compartir con pares e interactuar en espacios de socialización. 
• Fortalecimiento de habilidades socio emocionales, en espacios grupales presenciales y virtuales donde se promovieron el trabajo en equipo, la resiliencia y la empatía a fin de estimular la recuperación de habilidades socio emocionales afectadas durante el aislamiento.
• Construcción e implementación de herramientas para el desarrollo de habilidades en la toma de decisiones, desde la definición del proyecto de vida y hábitos de vida saludable. 
• Identificación de entornos protectores y redes primarias de apoyo. 
• Verificación del acceso al derecho a la salud, educación e identidad; acciones de restablecimiento en los casos necesarios, ante las entidades competentes con la participación de familiares y tutores.
• Orientación enfocada en los objetivos del plan de intervención inicial individual y familiar, brindando posibilidades de mejoramiento de la calidad de vida. 
• Reconocimiento de emociones asociadas a las condiciones socio económicas derivadas de la pandemia. 
• Caracterización de necesidades de las familias frente a la crianza y el ejercicio de la autoridad a fin de construir estrategias para el fortalecimiento de vínculos afectivos, comunicación asertiva y el buen trato. 
• Lectura de las realidades personales, familiares, sociales y culturales que rodean a niños, niñas y adolescentes desde el enfoque diferencial, otorgando sentido a sus experiencias y valorando sus expresiones.
• Prevención del abuso sexual infantil y el consumo de SPA abordando temáticas como derechos sexuales y reproductivos, prevención del consumo de sustancias psicoactivas y promoción de acciones que contribuyen a la salud mental y a la prevención de violencias. 
Para finalizar y teniendo en cuenta los retos que la pandemia ha dejado en el marco de la problemática del trabajo infantil ampliado se proyecta mantener el indicador para la vigencia 2022, evaluando un incremento en la meta anual en coherencia con la dinámica encontrada durante el año 2021.</t>
  </si>
  <si>
    <t>PSS-7744-007</t>
  </si>
  <si>
    <t>Unidades operativas de la Subdirección para la Infancia cualificadas por la estrategia atrapasueños para la atención de niñas, niños y adolescentes victimas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</si>
  <si>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</si>
  <si>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de unidades operativas de la Subdirección para la Infancia.</t>
  </si>
  <si>
    <t>(No. de unidades operativas de la Subdirección para la Infancia cualificadas en un ciclo de cuatro (4) sesiones por la estrategia atrapasueños (acumulado) / No. total de unidades operativas de la Subdirección para la Infancia que operan en el periodo de reporte)*100</t>
  </si>
  <si>
    <t>Numerador: base de datos de asistencia a las cualificaciones de la estrategia atrapasueños.
Denominador: directorio de unidades operativas de la Subdirección para la Infancia.</t>
  </si>
  <si>
    <t>Identificar en la base de datos de cualificación de la estrategia atrapasueños, las unidades operativas de la Subdirección para la Infancia que participaron en un ciclo de cualificación de cuatro (4) sesiones de la atención de niñas, niños y adolescentes víctimas y afectados por el conflicto armado desarrollados por la estrategia atrapasueños (acumulado) y dividirlo entre el número total de unidades operativas que operan en el periodo de reporte según el directorio de unidades operativas de la Subdirección para la Infancia.
El denominador se registrará de manera mensual dado que las unidades operativas pueden estar sujetas a cierres temporales, definitivos o nuevas aperturas.
El cálculo anual del indicador se realiza con las unidades operativas únicas que participaron en un clico de cualificación de cuatro (4) sesiones en el numerador y las unidades operativas que operan en diciembre según el directorio de la Subdirección para la Infancia, en el denominador.
El indicador se medirá de febrero a noviembre dadas las dinámicas de atención de las unidades operativas.</t>
  </si>
  <si>
    <t>Numerador: base de datos de cualificación de la estrategia atrapasueños.
Denominador: directorio unidades operativas de la Subdirección para la Infancia.</t>
  </si>
  <si>
    <t>No aplica. Indicador de gestión oficializado el 28/04/2021, mediante la circular No. 013.</t>
  </si>
  <si>
    <t>En abril, el indicador presentó una ejecución de 7% dado que fue el mes de inició del proceso de cualificación de las unidades operativas a cargo técnicamente de la Subdirección para la Infancia, las cuales se proyecta que aumenten de manera progresiva durante la vigencia, en la medida en que se avance con las cualificaciones. 
Así mismo, durante el mes se realizó la selección de las unidades operativas que en la vigencia 2021, recibirán la cualificación, la cual se organizó en dos ciclos, cada uno de estos se proyecta cualificar 40 unidades operativas. Cabe precisar, que, de las 40 unidades operativas programadas en el primer ciclo, se logró la concertación de 3 encuentros en los que se cualificó en la estrategia atrapasueños a un total de 26 unidades operativas ubicadas en las localidades Antonio Nariño, Bosa, Ciudad Bolívar, Engativá, Fontibón, Kennedy, Los Mártires, Rafael Uribe Uribe, San Cristóbal, Santafé, Suba, Usme y Usaquén.
Cabe aclarar, que en las cualificaciones se fortalecieron las capacidades del talento humano de las unidades operativas para atender integralmente a las niñas y los niños víctimas y afectados por el conflicto armado, a través, de un proceso que aborda la contextualización de las acciones que realiza la estrategia atrapasueños, el acompañamiento de las practicas pedagógicas para la memoria, el uso de una caja de herramientas que se puede articular con el proyecto pedagógico de la unidad operativa y con el proyecto de aula, la construcción de paz y el cuidado emocional de sí mismo y del otro.</t>
  </si>
  <si>
    <t>En mayo, el indicador presentó una ejecución de 7%, debido a que el ciclo de fortalecimiento técnico que inició el mes anterior aún continua, dado que, está compuesto por cuatro sesiones.
Se desarrollaron dos encuentros de fortalecimiento técnico, el primero con 11 unidades operativas nuevas donde se desarrolló la sesión uno, a través, de la presentación de la Estrategia Atrapasueños y la concertación de los próximos encuentros; y el segundo con 28 unidades operativas (las 11 nuevas y 17 de las unidades operativas que iniciaron el mes anterior y decidieron continuar el ciclo) de las localidades Antonio Nariño, Tunjuelito, Kennedy, Ciudad Bolívar, Usme, Engativá, Usaquén, Bosa, Santafé, Rafael Uribe Uribe y San Cristóbal; con dichas unidades operativas se desarrolló la sesión dos, por medio, del abordaje de prácticas pedagógicas asociadas a la memoria, desde acciones vivenciales que permitieron a las y los agentes educativos aumentar la comprensión de la estrategia Atrapasueños y de la forma en que se implementa con el apoyo de la caja de herramientas.
Al segundo encuentro, asistieron aproximadamente 80 agentes educativos con quienes en la acogida se realizó un ejercicio en el que se invitó a recordar momentos significativos de su infancia, para dar apertura a las prácticas pedagógicas asociadas a la memoria, posteriormente, se socializó el funcionamiento de la estrategia Atrapasueños, se profundizó en el eje memoria y en su implementación a partir de acciones pedagógicas, artísticas y psicosociales, que pueden ser incluidas por las y los agentes educativos en sus proyectos de aula, en el marco de la atención diferencial de las niñas y los niños de su nivel, así como, socializarlas a los otros agentes educativos de su unidad operativa.</t>
  </si>
  <si>
    <t>21/06/2021. No se generan observaciones o recomendaciones respecto al análisis y soportes presentados en el seguimiento al indicador de gestión.</t>
  </si>
  <si>
    <t>En junio, el indicador presentó una ejecución de 9% logrando llegar a 35 unidades operativas de la subdirección para la infancia cualificadas.
Como se ha referido en meses anteriores el fortalecimiento tiene dos ciclos de 4 encuentros cada uno, durante este mes se desarrollaron 3 fortalecimientos del primer ciclo, al primero asistieron 3 unidades operativas con las cuales se realizó la presentación de la Estrategia Atrapasueños  y se concertaron los próximos encuentros; al segundo fortalecimiento denominado Conociéndonos “recordando y aprendiendo” participaron 7 unidades operativas; y al tercer fortalecimiento denominado “Tejiendo Paz” participaron 33 unidades operativas de Los Mártires, Antonio Nariño, Tunjuelito, Kennedy, Ciudad Bolívar, Usme, Engativá, Usaquén, Bosa, Santafé, Rafael Uribe Uribe y San Cristóbal.
A los fortalecimientos mencionados, asistieron 53 agentes educativos, cabe resaltar el impacto generado por los fortalecimientos, como, el encuentro denominado “Tejiendo Paz”, en el cual se abordaron los procesos de construcción de paz desde el espacio de atención de educación inicial, el territorio y la ciudad; durante el ejercicio las profesionales de la estrategia Atrapasueños contextualizaron a las maestras acerca de los laboratorios de paz desarrollados con las niñas y niños víctimas del conflicto. 
En estos espacios, las maestras socializaron su experiencia en las unidades operativas, como fue el caso del Jardín Infantil Engativá, que compartió la propuesta trabajada en relación con ejercicios de memoria y manejo de emociones con un video creativo que evidenció el proceso desarrollado con las niñas y niños. Estos espacios han permitido fortalecer los procesos pedagógicos de las unidades operativas para atender integralmente a las niñas y los niños víctimas y afectados por el conflicto armado.</t>
  </si>
  <si>
    <t>En julio, el indicador presentó una ejecución de 14%, se logró cualificar 53 unidades operativas de la Subdirección para la Infancia en temas asociados la atención de niñas, niños y adolescentes víctimas y afectados por el conflicto armado. 
Para lo anterior, este mes se desarrollaron 3 encuentros del primer ciclo. Al primer encuentro asistieron las maestras de 1 unidad operativa con quienes se abordaron los ejes de trabajo conversacional para celebrar la diferencia, cuerpo y territorio, y procesos de construcción de paz desde el espacio de atención de educación inicial, el territorio y la ciudad; así mismo, las profesionales de la estrategia atrapasueños contextualizaron acerca de los laboratorios de paz realizados con niñas y niños víctimas y afectados por el conflicto armado. En el segundo y tercer encuentro participaron maestras de 19 unidades operativas a quienes se fortaleció en cuidado emocional en el marco de la escuela del cuidado a partir de un ejercicio simbólico que permitió generar compromisos en torno al cuidado emocional de niñas y niños afectados y victimas por el conflicto armado en su quehacer cotidiano en las unidades operativas. Además, del segundo ciclo se realizó 1 encuentro con la participación de las maestras de 14 unidades operativas con quienes se abordaron temáticas propias de la estrategia atrapasueños y se concertaron los próximos encuentros. Se precisa que el fortalecimiento brindado por la estrategia atrapasueños consta de dos ciclos que se componen de 4 encuentros.</t>
  </si>
  <si>
    <t>En agosto, el indicador presentó un comportamiento de 22% en virtud de la respuesta a las convocatorias y la activa participación en las sesiones del ciclo de fortalecimiento técnico. Dado que en este mes se alcanzó la meta anual programada para diciembre de 2021, una vez analizado el comportamiento del indicador, se proyecta incorporar un ajuste consistente en contar, en el numerador, el número de unidades operativas cualificadas en un ciclo de 4 sesiones, no en una sesión (como se hace actualmente) dado que con el ciclo de las cuatro sesiones se logra fortalecer las capacidades de las colaboradoras y los colabores de las unidades operativas para atender a las niñas y los niños víctimas y afectados por el conflicto armado. 
Así mismo, se realizaron las sesiones 1 y 2 del segundo ciclo de fortalecimiento técnico, logrando convocar a 40 unidades operativas, con las cuales se llega a 83 unidades operativas que se espera culminen el ciclo de fortalecimiento técnico en el transcurso de la vigencia. También se logró generar un espacio de confianza entre la Estrategia Atrapasueños y las personas participantes, que permite fortalecer redes y estrategias pedagógicas a fin de mejorar el accionar con las niñas y los niños víctimas o afectadas por el conflicto armado. De igual manera, se logró crear un espacio de construcción de memoria individual, partiendo del reconocimiento de las historias de vida, se aportó al tejido de nuevas experiencias pedagógicas donde se reconoce la existencia de población víctima y afectada por el conflicto armado.</t>
  </si>
  <si>
    <t>En septiembre, el indicador presentó un comportamiento del 8%, debido a que 32 unidades operativas de Bosa, Usme, Kennedy, Engativá, San Cristóbal, Ciudad Bolívar, Usaquén, Antonio Nariño, Los Mártires, Rafael Uribe Uribe, Tunjuelito y Santafé, culminaron el ciclo de cualificación al recibir las cuatro sesiones que les permiten fortalecer su quehacer pedagógico y psicosocial para atender a las niñas y los niños víctimas y afectados por el conflicto armado. En el ciclo se realizaron aportes a las propuestas pedagógicas generando herramientas metodológicas frente a la memoria y la construcción de paz. Así mismo, se fortaleció el reconocimiento de las particulares de la población víctima generando una transformación de imaginarios que posibilita la atención oportuna de niñas, niños y familias víctimas o afectados por el conflicto armado.
Cabe resaltar que en uno de los encuentros una de las maestras manifestó “yo opino que las actividades fueron interesantes, se retroalimento el proceso y cada una de las actividades que se plantearon para la institución, las cuales hemos llevado a cabo dentro de la planeación en articulación y hemos involucrado a los padres al proceso y ha sido bonito”, este tipo de narrativas visibiliza el impacto del fortalecimiento generando un reconocimiento al ciclo de cualificación por parte de las y los participantes. 
Por otra parte, se avanzó con el ciclo 2 a través del desarrollo del encuentro tejiendo paz, en el cual se generaron diálogos conversacionales donde se destacó el compromiso de escuchar expresiones artísticas, literatura como vehículos de paz desde la mirada particular de las docentes en sus respectivas unidades operativas.
Se precisa, que la diferencia presentada por el resultado del indicador frente al reportado el mes anterior, obedece a la actualización efectuada mediante la Circular No. 043 del 28/09/2021, a la fórmula y a la descripción del método de cálculo del indicador, según  la cual en adelante en el numerador se contará el número de unidades operativas de la Subdirección para la Infancia cualificadas en un ciclo de cuatro (4) sesiones por la estrategia atrapasueños, y no el número de unidades operativas que participa en alguna de las sesiones; dado que con el ciclo de cuatro sesiones se fortalecen las capacidades de las y los colabores de las unidades operativas para atender a niñas y niños víctimas y afectados por el conflicto armado.</t>
  </si>
  <si>
    <t>12/10/2021. Se recomienda que el proyecto considere medidas adicionales para garantizar el cumplimiento de la meta en el año pues en el próximo trimestre se debe avanzar 12 puntos porcentuales y la tasa mensual de avance parece insuficiente para conseguir la meta anual de 20%.</t>
  </si>
  <si>
    <t>En octubre, el indicador presentó un comportamiento de 19%, dado que se desarrollaron 3 jornadas de fortalecimientos a las cuales asistieron 41 unidades operativas, como se enuncia a continuación, a la primera jornada asistieron 27 unidades operativas; en la segunda participaron 6 unidades operativas y a la tercera asistieron 14 unidades operativas. Obteniendo así, un total de 73 unidades operativas acumuladas, que a la fecha han completado el ciclo de fortalecimiento de sus capacidades (compuesto de 4 sesiones) para atender integralmente a las niñas y los niños víctimas y afectados por el conflicto armado. Cabe precisar, que en el ciclo se realizaron aportes a las propuestas pedagógicas de las unidades operativas y se brindaron herramientas metodológicas asociadas a la memoria y a la construcción de paz. Así mismo, se fortaleció el reconocimiento de las particulares de la población víctima generando transformación de imaginarios que posibilita la atención oportuna de niñas, niños y familias víctimas o afectados por el conflicto armado.</t>
  </si>
  <si>
    <t>11/11/2021. Se resalta la gestión realizada por el proyecto para lograr un avance sobresaliente  -en comparación con el mes anterior- para la consecución de la meta propuesta. Por lo demás, no se generan observaciones o recomendaciones  adicionales respecto al análisis y soportes presentados en el seguimiento al indicador de gestión.</t>
  </si>
  <si>
    <t>En noviembre, el indicador presentó un comportamiento de 22%, es decir, dos puntos porcentuales por encima de la meta anual dada la acogida del talento humano de las unidades operativas a los ciclos de cualificación para la atención integral de niñas, niños y adolescentes víctimas y afectados por el conflicto armado, en los cuales participaron 82 unidades operativas. Se precisa que dichas unidades operativas se ubican en Bosa, Usme, Kennedy, Engativá, San Cristóbal, Ciudad Bolívar, Usaquén, Antonio Nariño, Los Mártires, Rafael Uribe Uribe, Tunjuelito, Santafé, Fontibón, Suba, Candelaria, Chapinero; y que durante el presente mes se desarrollaron 3 sesiones en las cuales participaron agentes educativos y profesionales de 9 unidades operativas diferentes.
Frente al proceso de cualificación, las y los agentes educativos y profesionales refirieron que “la estrategia aporta a la humanización y resignificación de la labor pedagógica y enriquece su quehacer” lo cual visibiliza el impacto generado en el fortalecimiento de la práctica pedagógico en relación con la atención de niñas, niños y adolescentes víctimas y afectados por el conflicto armado que habitan en la ciudad.</t>
  </si>
  <si>
    <t xml:space="preserve">El indicador se medirá de febrero a noviembre dadas las dinámicas de atención de las unidades operativas de la Subdirección para la Infancia, según lo definido en la descripción del método de cálculo del indicador. Sin embargo, se resalta que en diciembre, se efectuó reunión de trabajo dónde se analizaron las acciones y gestiones desarrolladas en cumplimiento del objetivo del presente indicador y se identificó un balance positivo, que se enuncia a continuación: se realizaron 331 sesiones de cualificación de la Estrategia Atrapasueños, en las que 82 unidades operativas participaron y completaron el ciclo (compuesto de 4 sesiones) a través del cual su talento humano se fortaleció técnicamente para atender de manera integral y con enfoque diferencial a niñas, niños y adolescentes víctimas y afectados por el conflicto armado; dichas unidades operativas hacen parte de las modalidades jardines infantiles diurnos, casas de pensamiento intercultural, creciendo en la ruralidad, estrategia móvil y centros amar. Así mismo, se encontró que el ciclo de cualificación permitió fortalecer el quehacer pedagógico del talento humano de las unidades operativas y dar a conocer la Estrategia Atrapasueños. Por lo anterior, se proyecta continuar el ciclo de cualificación en la siguiente vigencia. </t>
  </si>
  <si>
    <t>En la vigencia 2021, el indicador presentó un comportamiento creciente dada la gradual acogida del ciclo de cualificación en el talento humano de las unidades operativas de la Subdirección para la Infancia, como producto de su interés por fortalecer su quehacer pedagógico para atender de manera integral y con enfoque diferencial a niñas, niños y adolescentes víctimas y afectados por el conflicto armado. 
Así mismo, se precisa que el indicador tuvo un resultado sobresaliente al presentar un porcentaje de cumplimiento superior al 90% en relación con la meta anual, el porcentaje de avance para la vigencia registró una sobre ejecución de 9 puntos porcentuales, en razón al interés del talento humano de las diferentes modalidades de atención de la Subdirección para la Infancia por participar en el proceso debido al conocimiento de este y a la necesidad por las acciones desarrolladas por la Estrategia Atrapasueños.    
Así mismo, se logró fortalecer al talento humano de las unidades operativas de diferentes modalidades de atención de la Subdirección para la Infancia, contribuyendo a la disminución de la segregación histórica en la que han estado inmersos niñas, niños y adolescentes víctimas y afectados por el conflicto armado, lo que impacta positivamente el servicio y aporta a la reparación integral a partir del reconocimiento y enfoque diferencial. 
Se proyecta la construcción y socialización de una caja de herramientas, que proporcione un insumo para el fortalecimiento del quehacer pedagógico y la construcción colectiva del conocimiento a fin de propiciar en el ciclo de cualificación un aumento en la apropiación de la lectura social y de acciones que aportan a la construcción de paz.
De igual forma, se proyecta ampliar la convocatoria al ciclo de cualificación de modo que cada vez más profesionales de las modalidades y estrategias de atención de la Subdirección para la Infancia, reciban este fortalecimiento y se impacte a niñas, niños, adolescentes víctimas y afectados por el conflicto armado y a sus familias en los diferentes ámbitos donde son atendidos. Se proyecta continuar con la medición del indicador en la próxima vigencia.</t>
  </si>
  <si>
    <t>PSS-7744-008</t>
  </si>
  <si>
    <t>Salas amigas de la familia lactante certificadas en el Distrito.</t>
  </si>
  <si>
    <t xml:space="preserve"> Medir y monitorear el número de salas amigas de la familia lactante certificadas en el Distrito.</t>
  </si>
  <si>
    <t>Cumplimiento mínimo de los criterios establecidos para la certificación de una sala amiga de la familia lactante en el Distrito.</t>
  </si>
  <si>
    <t>(No. de salas amigas de la familia lactante certificadas en el Distrito durante el período / No. de salas amigas de la familia lactante programadas  para certificar en el Distrito durante el período) *100</t>
  </si>
  <si>
    <t>Actas de evaluación y certificación</t>
  </si>
  <si>
    <t>Identificar en la base de datos oficial del equipo de lactancia materna el número de salas amigas de la familia lactante certificadas y dividirlo entre el número de salas amigas de la familia lactante programadas para certificar durante el periodo.
El término salas amigas de la familia lactante certificadas incluye salas certificadas y recertificadas durante la vigencia dado que el proceso es el mismo y en los dos casos se emite un "certificado".  
En la presente vigencia se proyectará únicamente la recertificación de salas amigas de la familia lactante en virtud a la atención no presencial de los servicios donde se ubican por la pandemia generada por el COVID19. 
El denominador se registrará de manera anual dado que depende de los ajustes que se requerirá efectuar a la dinámica de los servicios con ocasión del COVID19.</t>
  </si>
  <si>
    <t xml:space="preserve">Actas de verificación </t>
  </si>
  <si>
    <t>En el mes de enero, en cumplimiento de las medidas para prevenir el contagio de COVID 19, el equipo técnico de lactancia materna de la Subdirección para la Infancia continuó la implementación virtual de las acciones que se enuncian a continuación:
• Jornadas de fortalecimiento técnico dirigidas a responsables de jardines infantiles SDIS y docentes encargadas de salas amigas de la familia lactante institucionales.
•  Jornadas virtuales de cualificación en lactancia materna y alimentación infantil saludable dirigidas al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los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enero 2021 se logró realizar seguimiento a 6 grupos de apoyo conformados en el año 2021 en Usaquén (Fundación Amiguitos Royal) , Suba ( Fundación Tía Loren y CIF Botoncillo de agua -CIF Paulo Freiré), Kennedy (Fundación Crecer) y Bosa (CIF Apushi u Nutrydar); la socialización de los resultados del Pilotaje de GALM 2020 y el Instructivo de conformación de grupos de apoyo comunitarios para su implementación en el distrito; y se logró en trabajo coordinado con la profesional de la Secretaría Distrital de Salud la elaboración de un formato de articulación entre las dos entidades.
• Acompañamiento a salas amigas de la familia lactante en los tres entornos de vida cotidiana laboral, comunitario e institucional.
Por otra parte, se desarrollaron de forma presencial evaluaciones externas de salas amigas de la familia lactante en proceso de recertificación (1 institucional y 1 laboral).</t>
  </si>
  <si>
    <t>En febrero, en cumplimiento de las medidas para prevenir el contagio de COVID 19, el equipo técnico de lactancia materna de la Subdirección para la Infancia continuó la implementación virtual de las siguientes acciones:
• Jornadas de fortalecimiento técnico con responsables de jardines infantiles SDIS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febrero 2021 se logró realizar seguimiento a 3 grupos de apoyo conformados en el año 2020 de Suba (Fundación Tía Loren, CIF Botoncillo de agua -CIF Paulo Freiré y Fundación Jesús y María), sin embargo, uno de los grupos (el último) no logró continuar el proceso debido a que las lideresas cualificadas no manifestaron interés y empatía en dar continuidad, se realizó seguimiento en el cual no se consigue un resultado positivo para su conformación. Y se logró la socialización de los resultados del Pilotaje de GALM 2020 y retos para el 2021 en reunión coordinada entre la Secretaria Distrital de Salud y la Secretaría Distrital de Integración Social.
• Acompañamiento a salas amigas de la familia lactante en los tres entornos de vida cotidiana laboral, comunitario e institucional.
• Se recertificaron 2 salas amigas de la familia lactante: Jardín Infantil Trinidad Galán y Secretaría Distrital de Salud.</t>
  </si>
  <si>
    <t>En marzo, en cumplimiento de las medidas para prevenir el contagio de COVID 19, el equipo técnico de lactancia materna de la Subdirección para la Infancia dio continuidad a la implementación virtual de las acciones que se enuncian a continuación:
• Jornadas de fortalecimiento técnico con responsables de jardines infantiles SDIS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y generación de aportes técnicos.
• Se realizó reunión con las profesionales Gestoras de Lactancia Materna de la Secretaría Distrital de Salud el día 8 de marzo, en la cual se presentó el proceso de conformación de Grupos de Apoyo a la Lactancia Materna, articulando acciones al inicio de las fases de conformación de los grupos; se acordaron fechas de reuniones de trabajo entre profesionales del Equipo de Lactancia y Gestoras de cada subred. 
• Acompañamiento a salas amigas de la familia lactante en los tres entornos de vida cotidiana laboral, comunitario e institucional.</t>
  </si>
  <si>
    <t>En abril, en cumplimiento de las medidas emitidas en el Distrito para prevenir el contagio de COVID-19, el equipo técnico de lactancia materna de la Subdirección para la Infancia continuo la implementación virtual de las acciones que se enuncian a continuación: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y generación de aportes técnicos.
• Acompañamiento a salas amigas de la familia lactante en los tres entornos de vida cotidiana laboral, comunitario e institucional.</t>
  </si>
  <si>
    <t>En mayo, en cumplimiento de las medidas para prevenir contagio de la COVID 19, el equipo técnico de lactancia materna de la Subdirección para la Infancia dio continuidad a la realización virtual de las acciones que se enuncian a continuación:
• Jornadas de fortalecimiento técnico con responsables de jardines infantiles SDIS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mayo, se realizó seguimiento a los diferentes grupos de apoyo conformados en meses anteriores.  Adicionalmente, las profesionales del equipo de lactancia materna y gestoras de lactancia de la SDS realizaron reuniones de articulación en cada localidad a fin de organizar las dinámicas de trabajo.
• Acompañamiento a salas amigas de la familia lactante en los tres entornos de vida cotidiana laboral, comunitario e institucional.</t>
  </si>
  <si>
    <t>En junio, en cumplimiento de las medidas para prevenir el contagio de la COVID 19, el equipo técnico de lactancia materna de la Subdirección para la Infancia dio continuidad a la realización virtual de las acciones que se enuncian a continuación:
• Jornadas de fortalecimiento técnico con responsables de jardines infantiles SDIS, responsables de casas de integración familiar y espacios comunitarios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aportando técnicamente.
• Durante el mes de junio se realizó seguimiento a los diferentes grupos de apoyo conformados en meses anteriores.  Adicionalmente, las profesionales del equipo de lactancia materna y gestoras de lactancia de la SDS realizaron reuniones de articulación en cada localidad a fin de avanzar en la estandarización del instructivo de GALM.
• Acompañamiento a salas amigas de la familia lactante en los tres entornos de vida cotidiana laboral, comunitario e institucional. 
• Se realizó planeación de la semana mundial de la lactancia materna 2021.</t>
  </si>
  <si>
    <t>En julio, en cumplimiento de las medidas para reducir el contagio de la COVID-19 y el regreso voluntario a la presencialidad direccionado por la Entidad, el equipo técnico de lactancia materna de la Subdirección para la Infancia dio continuidad a la realización virtual o presencial de las acciones que se enuncian a continuación:
• Jornadas de fortalecimiento técnico con responsables de jardines infantiles SDIS, responsables de casas de integración familiar y espacios comunitarios y docentes encargadas de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con la generación de aportes técnicos.
• Se continúa la articulación con la Secretaría Distrital de Salud para propender por la conformación de grupos de apoyo a la lactancia materna. Se espera generar la revisión definitiva de las fichas técnicas el jueves 12 de agosto y se proyecta realizar próxima reunión de articulación el 24 de agosto.  Se gestiona la participación de la lideresa de Nutrydar de la localidad de Bosa en el Foro Académico Virtual a realizarse en la semana mundial de la lactancia materna vigencia 2021, con las experiencias de ONG’S que promueven y apoyan dicha práctica.
• Se efectuó acompañamiento a las salas amigas de la familia lactante en los entornos de vida cotidiana laboral, comunitario e institucional. 
• Se avanzó en la planeación de la celebración de la semana mundial de la lactancia materna vigencia 2021, a partir de tres actividades a realizarse por el equipo de lactancia materna de la Subdirección para la Infancia: estatuas lactantes- presencial, foro académico virtual y publicación fotografías lactatón en redes institucionales.</t>
  </si>
  <si>
    <t>En agosto, en cumplimiento de las medidas para reducir el contagio de la COVID-19 y avanzar en el regreso voluntario a la presencialidad direccionado por la Entidad, el equipo técnico de lactancia materna de la Subdirección para la Infancia continuó el desarrollo de las acciones virtuales y presenciales que se enuncian a continuación:
• Jornadas de fortalecimiento técnico con responsables de jardines infantiles SDIS, responsables de casas de integración familiar y espacios comunitarios y docentes encargadas de las salas amigas de la familia lactante institucionales.
•  Jornadas virtuales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las salas amigas de la familia lactante en relación con la práctica de la lactancia materna.
• Consejerías en lactancia materna y alimentación infantil saludable telefónica a familias usuarias de las salas amigas de la familia lactante.
• Registro de información de acompañamientos telefónicos realizados por localidad en bases de datos.
• Participación en espacios intersectoriales con la generación de aportes técnicos.
•  Se continuó la articulación con la Secretaría Distrital de Salud a través de la realización de reunión de trabajo para ajustar las Fichas Temáticas de Técnica de Amamantamiento y Consejería en Lactancia Materna, según los compromisos. Se recopilaron las fichas temáticas de: liderazgo comunitario; derechos humanos, sexuales y reproductivos en torno a la protección de la lactancia materna; beneficios de la lactancia materna; Código Internacional de Comercialización de Sucedáneos de la leche materna; riesgos y desventajas de la alimentación artificial, el uso del biberón y el chupo de entretención; alimentación infantil saludable en niñas y niños menores de 5 años - alimentación complementaria- alimentación de la gestante; Habilidades en consejería en lactancia materna y alimentación del niño pequeño; mitos y verdades en torno a la lactancia materna y la alimentación complementaria; técnicas de amamantamiento, técnicas de extracción, conservación, transporte y suministro de la leche humana; solución de problemáticas en lactancia materna, cuidados del bebé y de los niños y niñas menores de 5 años; signos de alarma del recién nacido y mujer posparto; enfermedades prevalentes de la infancia y sus signos de alarma. Además, la lideresa de GALM de la Fundación Nutrydar de Bosa participó en el foro virtual realizado en el marco de la semana mundial de lactancia materna 2021; se acompañó a un grupo de apoyo de la Fundación Amiguito Royal de Usaquén; y se realizó búsqueda de líderes comunitarios con algunas fundaciones y profesionales de la modalidad creciendo juntos en Kennedy y Tunjuelito.
• Se acompañó a las salas amigas de la familia lactante en los entornos vida cotidiana, laboral, comunitario e institucional. 
• Se conmemoró la semana mundial de la lactancia materna 2021, a través de tres actividades lideradas por el equipo de lactancia materna de la Subdirección para la Infancia: estatuas lactantes, foro académico y publicación de fotografías de la Lactatón en redes sociales institucionales.</t>
  </si>
  <si>
    <t>En septiembre, en cumplimiento de las medidas para reducir el contagio de la COVID-19 y avanzar en el regreso voluntario a la presencialidad direccionado por la Entidad, el equipo técnico de lactancia materna de la Subdirección para la Infancia continuó el desarrollo de las acciones virtuales y presenciales que se enuncian a continuación:
• Jornadas de fortalecimiento técnico con responsables de jardines infantiles SDIS, casas de integración familiar y espacios comunitarios y docentes encargadas de las salas amigas de la familia lactante institucionales.
•  Jornadas virtuales y presenciales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de inquietudes de familias usuarias de las salas amigas de la familia lactante en relación con la práctica de la lactancia materna.
• Consejerías en lactancia materna y alimentación infantil saludable telefónica a familias usuarias de las salas amigas de la familia lactante.
• Registro de información de acompañamientos telefónicos realizados por localidad en bases de datos.
• Participación en espacios intersectoriales con la generación de aportes técnicos.
• Se continuó la articulación entre la SDIS y SDS, a través de la cual se terminaron los ajustes a las fichas temáticas y el instructivo Grupos de apoyo a la Lactancia Materna comunitarios (GALMC); se decidió implementar el instructivo GALMC de manera independiente por parte de SDS y SDIS, de acuerdo con distribución de UPZ en el Distrito Capital para la búsqueda de líderes comunitarios; y se realizaron ajustes al documento de Información, educación y remisión en lactancia materna en los GALMC por parte de la SDIS y SDS.
• Se acompañó a las salas amigas de la familia lactante en los entornos vida cotidiana, laboral, comunitario e institucional. 
• Se generó el informe de la semana mundial de la lactancia materna 2021, a través de tres actividades lideradas por el equipo de lactancia materna de la Subdirección para la Infancia: estatuas lactantes, foro académico y publicación de fotografías de la Lactatón en redes sociales institucionales, así como, actividades locales apoyadas por el equipo de lactancia.</t>
  </si>
  <si>
    <t>En octubre, en cumplimiento de las medidas para reducir el contagio de la COVID-19 y avanzar en el regreso voluntario a la presencialidad, direccionado por la Entidad, el equipo técnico de lactancia materna de la Subdirección para la Infancia continuó el desarrollo de las acciones virtuales y presenciales que se enuncian a continuación:
• Jornadas de fortalecimiento técnico con responsables de jardines infantiles SDIS, casas de integración familiar y espacios comunitarios y docentes encargadas de salas amigas de la familia lactante institucionales.
•  Jornadas virtuales y presenciales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a niñas y niños de primera infancia en entornos de vida cotidiana.
• Solución virtual y presencial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con la generación de aportes técnicos.
• En cuanto a Grupos de Apoyo a la Lactancia Materna (GALM) se han desarrollado las cualificaciones a líderes identificados y fundaciones con las que se ha articulado desde hace varios meses. Además, se propusieron estrategias para la identificación de grupos masculinos que quieran fortalecer sus conocimientos en lactancia materna y alimentación infantil saludable, a través de piezas comunicativas que permitan la exploración de nuevos espacios con enfoque de género en el marco del Sistema Distrital de Cuidado. Se distribuyeron geográficamente los territorios a abordar por la SDS y la SDIS a fin de articular las acciones por UPZ.
• Se acompañó a las salas amigas de la familia lactante en los entornos vida cotidiana, laboral, comunitario e institucional.
• Se realizaron 7 evaluaciones externas al cumplimiento de los pasos en Salas Amigas de la Familia Lactante, generando calificaciones para su posterior certificación o recertificación, según sea el caso.
• Se inició la preparación de la ceremonia de certificación.</t>
  </si>
  <si>
    <t>En noviembre, en cumplimiento de las medidas para reducir el contagio de la COVID-19 y para avanzar en el regreso voluntario a la presencialidad direccionado por la Entidad, el equipo técnico de lactancia materna de la Subdirección para la Infancia continuó el desarrollo de las acciones virtuales y presenciales que se enuncian a continuación:
•  Jornadas virtuales y presenciales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con la generación de aportes técnicos.
• En cuanto a Grupos de Apoyo a la Lactancia Materna (GALM), se envió pieza comunicativa sobre los GALM Masculinos en apoyo de la promoción y defensa de la lactancia materna a Ciudad Bolívar, Mártires y Rafael Uribe Uribe; se generó articulación para fortalecer este espacio y los grupos propuestos en la vigencia 2022; en San Cristóbal, Santafé y Fontibón se realizó la indagación sobre grupos de apoyo que cuentan con presencia masculina, encontrando que en San Cristóbal y Fontibón se encuentra 1 hombre, respectivamente; en Kennedy se realizó convocatoria a líderes con la fundación amigos de Jesús y María, donde se inscribieron varias madres lactantes líderes; en Usme se actualizaron contactos para iniciar cualificación en la vigencia 2022; en el Jardín Infantil Samper Mendoza se realizó la segunda sesión del GALM orientada a Plan de Vida y Métodos de Anticoncepción, el día 22 de noviembre, con la participación de 5 mujeres quienes fortalecieron sus conocimientos en el tema a través del cuadernillo proyecto de vida y de la actividad lúdica “concéntrese” de los métodos de regulación de la fecundidad. Dichas actividades propiciaron el diálogo entorno a los mitos de la concepción y su planificación; así mismo, se orientó la reflexión hacia su proyecto de vida.
• Se acompañó a las salas amigas de la familia lactante en los entornos vida cotidiana, laboral, comunitario e institucional.
• Se realizaron 36 evaluaciones externas del cumplimiento de los pasos para la implementación de Salas Amigas de la Familia Lactante, generando calificaciones para su posterior certificación o recertificación, según corresponda.
• Se continúo la preparación de la ceremonia de certificación de Salas Amigas de la Familia Lactante a realizarse en diciembre de 2021, en articulación con el equipo enfoque diferencial a fin de posicionar la “lactancia inclusiva” y promover la “prevención de la violencia gineco obstétrica”.</t>
  </si>
  <si>
    <t>En diciembre, el indicador presentó un resultado de 97% dado que se realizaron 77 evaluaciones externas al cumplimiento de los pasos para implementar las Salas Amigas de la Familia Lactante, de las cuales 75 pasaron la evaluación y en consecuencia se certificaron o recertificaron el 16 de diciembre en la Biblioteca Virgilio Barco en la Ceremonia organizada por el equipo de lactancia materna. Se precisa que, se certificaron Salas Amigas de la Familia Lactante de los tres entornos de vida cotidiana: institucional, laboral y comunitario.  
Cabe resaltar que, el 16 de diciembre se realizó la ceremonia de Certificación y Recertificación de Salas Amigas de la Familia Lactante y el conversatorio de prevención de violencia Gineco Obstétrica en la Biblioteca Virgilio Barco; la ceremonia incluyó enfoque de género, enfoque intercultural y diverso, mostrando diversas formas de lactancia, así  mismo, se sensibilizó a los participantes en la promoción de la adecuada práctica de la lactancia materna y la prevención de todo tipo de violencia contra las mujeres y sus familias. En el evento se contó con más de 200 participantes presenciales y fue transmitido por Facebook Live.
Adicionalmente, en cumplimiento de las medidas para reducir el contagio de la COVID-19 y avanzar en el regreso voluntario a la presencialidad direccionado por la Entidad, el equipo técnico de lactancia materna de la Subdirección para la Infancia continuó las acciones virtuales y presenciales que se enuncian a continuación:
•  Jornadas virtuales y presenciales de cualificación en lactancia materna y alimentación infantil saludable con el talento humano de entidades laborales, jardines infantiles SDIS y jardines infantiles privados (profesionales psicosociales, salud, educación a primera infancia, técnicos en educación a primera infancia, entre otros).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en lactancia materna y alimentación infantil saludable telefónica a familias usuarias de salas amigas de la familia lactante.
• Registro de información de acompañamientos telefónicos realizados por localidad en bases de datos.
• Participación en espacios intersectoriales con la generación de aportes técnicos.
• Se continuó el seguimiento de los GALM conformados para el pilotaje del instructivo realizado en la vigencia 2020 y su fortalecimiento en el próximo año. De igual manera, se deja descrita la búsqueda activa, identificación y promoción de personas interesadas en la conformación de grupos de apoyo a la lactancia materna masculinos. Por último, se proyecta continuar con el proceso dispuesto en el instructivo durante el año 2022 de acuerdo con lo dispuesto en el trabajo de articulación interinstitucional
• Se acompañó a las salas amigas de la familia lactante en los entornos vida cotidiana, laboral, comunitario e institucional.</t>
  </si>
  <si>
    <t>El resultado del indicador para la vigencia es 97%, el cual es sobresaliente, dado que dicho porcentaje de cumplimiento con respecto a la meta anual es mayor al 90%. Este resultado obedece a que, entre enero y diciembre, se acompañó de forma presencial y/o virtual a 401 salas amigas de la familia lactante (SAFL), 291 SAFL institucionales, 93 SAFL laborales y 17 SAFL comunitarias. 
Así mismo, en cumplimiento de las medidas para reducir el contagio de la COVID-19 y para avanzar en el regreso voluntario a la presencialidad direccionado por la Entidad, se logró generar habilidades desde lo tecnológico para que el equipo lactancia materna avanzará en los acompañamientos desde plataformas virtuales, presenciales y llamadas telefónicas. 
Adicionalmente, se logró realizar 77 evaluaciones externas al cumplimiento de los pasos para implementar Salas Amigas de la Familia Lactante en los entornos de vida: institucional, laboral y comunitario, de las cuales 75 pasaron la evaluación y en consecuencia se certificaron o recertificaron.
Además, se logró realizar la ceremonia de Certificación y Recertificación de Salas Amigas de la Familia Lactante y el conversatorio de prevención de violencia Gineco Obstétrica el 16 de diciembre de 2021 en la Biblioteca Virgilio Barco. Durante la ceremonia se incluyó enfoque de género, enfoque intercultural y diverso, mostrando diversas formas de lactancia, sensibilizando a los participantes en la promoción de la adecuada práctica de la lactancia materna y la prevención de todo tipo de violencia contra las mujeres y sus familias.
De igual forma, se logró la participación presencial de 200 personas en el evento, la transmisión por Facebook Live y la certificación o recertificación (según el caso) de 75 Salas Amigas de la Familia Lactante, de las cuales 70 operan en entorno institucional, 4 en entorno laboral y 1 en entorno comunitario. De las 75 salas reconocidas 4 fueron certificadas por primera vez y 71 fueron recertificadas por cumplir los pasos definidos en el procedimiento y el manual publicados en el mapa de procesos de la Entidad.
Se proyecta mantener el indicador para la vigencia 2022, dada la responsabilidad de la Entidad en el cumplimiento del Acuerdo 480 de 2011 que dispone “la implementación progresiva de las Salas Amigas de la Familia Lactante en el ámbito laboral de las entidades del Distrito Capital, la cuales serán apoyadas logística y técnicamente por la Secretaría Distrital de Integración Social quien las acreditará”, el Acuerdo 722 de 2018 “Por el cual se establecen estrategias para la promoción, fomento y apoyo a la cultura de la lactancia materna y se apoyan los bancos de leche humana en el D.C” y la Resolución 2423 de 2018 “Por la cual se establecen los parámetros técnicos para la operación de la estrategia Salas Amigas de la Familia Lactante del Entorno Laboral.</t>
  </si>
  <si>
    <t>PSS-7744-009</t>
  </si>
  <si>
    <t xml:space="preserve">Jardines Infantiles SDIS, sociales, cofinanciados y Casas de Pensamiento Intercultural inscritos en el Sistema de Información y Registro de Servicios Sociales asesorados técnicamente. </t>
  </si>
  <si>
    <t>Monitorear el número de Jardines Infantiles SDIS, sociales, cofinanciados y Casas de Pensamiento Intercultural inscritos en el Sistema de Información y Registro de Servicios Sociales asesorados técnicamente.</t>
  </si>
  <si>
    <t xml:space="preserve">Registro oportuno y con calidad de la información de los jardines infantiles SDIS, sociales, cofinanciados y Casas de Pensamiento Intercultural asesorados, en el aplicativo SIRBE.
Garantizar la oferta y divulgación del servicio de asesoría técnica a los Jardines Infantiles SDIS, sociales, cofinanciados y Casas de Pensamiento Intercultural. </t>
  </si>
  <si>
    <t>(No. de Jardines Infantiles SDIS, sociales, cofinanciados y Casas de Pensamiento Intercultural inscritos en el Sistema de Información y Registro de Servicios Sociales que fueron asesorados técnicamente y registrados en el aplicativo SIRBE acumulados al mes de reporte / No. de Jardines Infantiles SDIS, sociales, cofinanciados y Casas de Pensamiento Intercultural inscritos en el Sistema de Información y Registro de Servicios Sociales durante la vigencia (acumulados)) *100</t>
  </si>
  <si>
    <t>Numerador: aplicativo SIRBE
Denominador: Sistema de Información y Registro de Servicios Sociales.</t>
  </si>
  <si>
    <t>Identificar en el aplicativo SIRBE el número de Jardines Infantiles SDIS, sociales, cofinanciados y Casas de Pensamiento Intercultural inscritos en el Sistema de Información y Registro de Servicios Sociales que fueron asesorados técnicamente acumulados al mes de reporte y dividirlo entre el número de Jardines Infantiles SDIS, sociales, cofinanciados y Casas de Pensamiento Intercultural inscritos en el Sistema de Información y Registro de Servicios Sociales durante la vigencia (acumulados).
El denominador se registrará de manera mensual dado que depende del número de Jardines Infantiles SDIS, sociales, cofinanciados y Casas de Pensamiento Intercultural inscritos en el Sistema de Información y Registro de Servicios Sociales en la vigencia (acumulados) y en la Entidad la inscripción de jardines infantiles y casas de pensamiento intercultural se efectúa en cualquier mes del año.
Se hará seguimiento al indicador de febrero a noviembre dado que los Jardines Infantiles y Casas de Pensamiento Intercultural inician servicio la tercera semana de enero y finalizan la segunda semana de diciembre.</t>
  </si>
  <si>
    <t>Numerador: Reporte de cargue en el aplicativo SIRBE por localidad.
Denominador: reporte de Jardines Infantiles SDIS, sociales, cofinanciados y Casas de Pensamiento Intercultural inscritos en el Sistema de Información y Registro de Servicios Sociales</t>
  </si>
  <si>
    <t>En atención a lo definido en la “Descripción del método de cálculo” se hará seguimiento al indicador a partir del mes de febrero dado que los Jardines Infantiles y Casas de Pensamiento Intercultural inician servicio la tercera semana de enero.</t>
  </si>
  <si>
    <t>En febrero el indicador presenta un avance del  9%, como resultado de las acciones que se requieren para dar  inicio a la presente anualidad, donde el equipo de fortalecimiento técnico enfoca su ejercicio en el  desarrollo de  la programación de asesorías técnicas partiendo de las temáticas que orientan el cumplimiento de los Estándares Técnicos para la Calidad de la Educación Inicial, así como, otros aspectos evidenciados por las y los profesionales y solicitados por las y los colaboradores de los servicios, que son necesarios para fortalecer o transformar las prácticas que se desarrollan con las niñas, los niños y las familias. Dado que, la educación es un proceso dinámico que requiere de reflexión análisis, diálogos, intercambios, investigación, que inciden en una orientación acorde a lo reconocido históricamente y a las necesidades que se generan en la actualidad.</t>
  </si>
  <si>
    <t>En marzo, el indicador presentó un resultado de 8% en razón a que la asesoría técnica grupal e individual especializada se brindó en respuesta a las solicitudes de las Subdirecciones Locales para la Integración Social. Adicionalmente, los espacios de asesoría técnica centraron sus orientaciones y diálogos en las actualizaciones normativas que enmarcan el regreso voluntario, gradual y seguro de las niñas y los niños a los jardines infantiles y casa de pensamiento intercultural, es importante precisar, que desde dichos espacios, se resaltaron aspectos fundamentales para el alistamiento, tales como, condiciones que garantizan seguridad y bienestar para la primera infancia que regresa en alternancia a las unidades operativas.</t>
  </si>
  <si>
    <t>En abril, el indicador presentó una ejecución de 12%, debido a la gradualidad en el proceso de contratación de los profesionales de atención directa de niñas y niños en jardines infantiles SDIS y casas de pensamiento intercultural; a la suscripción progresiva de convenios entre la entidad y Organizaciones Sin Ánimo de Lucro y Cajas de Compensación Familiar para la operación de jardines infantiles cofinanciados y sociales respectivamente; y a la gradualidad en la contratación de los profesionales del equipo fortalecimiento técnico de la Subdirección para la Infancia.
En este sentido, se proyecta priorizar las asesorías técnicas grupales, reducir la oferta de asesorías técnicas individuales y efectuar un análisis de la progresividad de la contratación de profesionales de atención directa, del equipo de fortalecimiento técnico de la Subdirección para la Infancia y de la suscripción de convenios durante el primer semestre de la vigencia, y de acuerdo con los resultados encontrados evaluar la pertinencia de la reprogramación de la meta anual del indicador, de modo que incorpore las particularidades y necesidades del contexto.
Adicionalmente, se brindó asesoría técnica integral y grupal especializada atendiendo las solicitudes efectuadas por las Subdirecciones Locales para la Integración Social. En este sentido, los espacios de asesoría técnica se centraron en la realización de orientaciones y diálogos acerca de temáticas relacionadas con las condiciones derivadas del proceso pedagógico, ambientes adecuados y seguros, nutrición y salubridad y la ruta para el regreso voluntario gradual y seguro de las niñas y los niños a los jardines infantiles diurnos, nocturnos y casas de pensamiento intercultural.</t>
  </si>
  <si>
    <t>18/05/2021. Se recomienda profundizar en el análisis del resultado alcanzado respecto a la meta definida, pues dado el tiempo transcurrido de la vigencia, el avance debería ser mayor, por tanto es importante que el proyecto considere tomar medidas adicionales para garantizar el cumplimiento de la meta en el año (90%).</t>
  </si>
  <si>
    <t>En mayo, el indicador presentó una ejecución de 86%. Este resultado obedece a que se realizó un análisis con la Dirección de Análisis y Diseño Estratégico frente al comportamiento registrado los meses anteriores, en dónde se identificó la necesidad de ajustar el procesamiento de la información del Sistema de Información Misional-SIRBE-, toda vez, que en la fórmula del método de cálculo del indicador  se había omitido de manera  involuntaria una variable necesaria para el procesamiento. En consecuencia, se procedió a gestionar la oficialización del ajuste en la redacción de dicho aspecto y a ajustar el proceso desarrollado para la generación del reporte.
En el mes, se realizaron acompañamientos y orientaciones en la implementación de las condiciones requeridas para el regreso voluntario, gradual y seguro de las niñas y los niños a los jardines infantiles SDIS, sociales, cofinanciados y casas de pensamiento intercultural; y se efectuaron asesorías técnicas en los componentes del documento Estándares Técnicos para la Calidad de la Educación Inicial, en respuesta a las solicitudes del talento humano de los jardines infantiles SDIS, sociales, cofinanciados y casas de pensamiento intercultural.</t>
  </si>
  <si>
    <t>22/06/2021. No se generan observaciones o recomendaciones respecto al análisis y soportes presentados en el seguimiento al indicador de gestión.</t>
  </si>
  <si>
    <t>En junio, el indicador presenta un avance del 97%, debido al incremento de la participación de colaboradoras y colaboradores de jardines infantiles púbicos diurnos, nocturnos y casas de pensamiento intercultural en las asesorías grupales realizadas por el equipo de fortalecimiento técnico de la Subdirección para la Infancia.
En las asesorías realizadas durante el mes, se brindaron a las y los participantes herramientas que posibilitan la implementación de los esquemas flexibles de atención: educación inicial en casa y educación inicial en alternancia, de acuerdo con lo definido normativamente en relación con las medidas de bioseguridad que en la actualidad rigen para brindar la atención en instituciones educativas; dichas jornadas convocaron a responsables del servicio, referentes de infancia , gestoras y gestores locales y comunitarios de las cuatro zonas en las que el equipo organizó a las 16 Subdirecciones Locales para la Integración Social.</t>
  </si>
  <si>
    <t>En julio, el indicador presentó un avance de 97%, dado que, el equipo de fortalecimiento técnico de la Subdirección para la infancia planteó como principal estrategia de abordaje territorial el desarrollo de asesorías grupales en cada uno de los componentes de atención que enmarcan la prestación del servicio en jardines infantiles y casas de pensamiento intercultural.
De igual forma, en los diferentes espacios de asesoría técnica se acompañó la implementación de las condiciones definidas en los esquemas de educación inicial flexible (educación inicial en alternancia y educación inicial en casa) y las implicaciones de la atención presencial en jornada completa, en dichos encuentros se privilegió la participación de las y los responsables de las unidades operativas a fin que desde su rol se generen estructuras operativas y técnicas que respondan a las dinámicas de las familias, las niñas y los niños que participan en sus escenarios de atención.</t>
  </si>
  <si>
    <t>En agosto, el indicador presentó un resultado de 98%, dada la continuidad en la implementación de la estrategia grupal para el desarrollo de asesorías a cargo del equipo fortalecimiento técnico de la Subdirección para la Infancia, dirigidas a colaboradoras y colaboradores de jardines infantiles púbicos diurnos, nocturnos y casas de pensamiento intercultural. Además, las autoevaluaciones que cada escenario de atención realiza de manera continua, permiten conocer las necesidades técnicas y operativas de los equipos interdisciplinarios de las unidades operativas y de las y los profesionales de las Subdirecciones Locales para la Integración Social que acompañan la atención a fin de fortalecer sus capacidades técnicas y operativas de acuerdo con las orientaciones emitidas por el equipo fortalecimiento técnico de la Subdirección para la infancia.</t>
  </si>
  <si>
    <t>En septiembre, el indicador presento un resultado de 99%, debido al acompañamiento realizado por el equipo de fortalecimiento técnico de la Subdirección para la Infancia a los equipos de trabajo interdisciplinarios de los jardines infantiles diurnos, nocturnos y casas de pensamiento intercultural. Cabe precisar, que dicho proceso contempla la ejecución de varias etapas, en cada una de ellas, un factor determinante es la identificación de aspectos que se requiere fortalecer y de sujetos de transformación en los diversos escenarios de atención integral a la primera infancia, los cuales conducen al desarrollo de asesorías técnicas en los componentes nutrición y salubridad, ambientes adecuados y seguros, proceso pedagógico, talento humano y proceso administrativo, que se brindan con mayor frecuencia y donde se proporcionan herramientas para que cada actor que acompaña a las niñas y los niños fortalezca o ajuste sus prácticas.</t>
  </si>
  <si>
    <t>En octubre, el indicador presentó un avance del 99%, resultado que se mantiene desde septiembre y evidencia el acompañamiento técnico que se brinda de forma permanente a los equipos de trabajo interdisciplinarios de los jardines infantiles diurnos, nocturnos y casas de pensamiento intercultural. Dicho acompañamiento realizado durante la presente anualidad ha implicado el desarrollo de varias etapas, en cada una de las cuales un factor determinante ha sido la identificación de aspectos necesarios para fortalecer, así como de sujetos de transformación en los escenarios de atención a la primera infancia; aspectos que conducen al desarrollo de asesorías técnicas con mayor frecuencia, que se constituyen en espacios de encuentro donde se brindan herramientas a cada actor que acompaña a las niñas y los niños a fin de fortalecer o ajustar sus prácticas.</t>
  </si>
  <si>
    <t>En noviembre, el indicador presentó un avance del 99%, resultado que se ha mantenido desde septiembre y evidencia el acompañamiento técnico que se brinda de forma permanente a los equipos de trabajo que hacen parte de los jardines infantiles públicos diurnos, nocturnos y casas de pensamiento intercultural. Dicho acompañamiento se centra durante el mes del reporte en jornadas distritales de cierre dirigidas a profesionales en psicología; acompañamiento a cada Subdirección Local para la Integración Social en la sistematización de experiencias exitosas de educación inicial; el desarrollo de comités locales donde se realizó el balance de los avances derivados del acompañamiento técnico que se refleja en la atención a niñas, niños y familias. Para diciembrese proyecta el desarrollo de procesos evaluativos de los planes de acompañamiento técnico con cada Subdirección Local para la Integración Social a fin de redefinir las líneas de acción, las etapas y las estrategias de abordaje territorial para la vigencia 2022.</t>
  </si>
  <si>
    <t xml:space="preserve">Se hará seguimiento al indicador de febrero a noviembre dado que los jardines infantiles y casas de pensamiento intercultural inician servicio la tercera semana de enero y finalizan la segunda semana de diciembre, según lo registrado en la descripción del método de cálculo del indicador. Sin embargo, cabe resaltar que se efectuó un análisis de la gestión realizada durante la vigencia, el cual permitió identificar que el ejercicio de asesoría técnica desarrollado con los jardines infantiles diurnos, nocturnos y casas de pensamiento intercultural se fundamentó en la realización de valoraciones al plan de acompañamiento proyectado con el apoyo de las y los gestores locales comunitarios, lo cual permitió establecer avances, logros, dificultades y retos que permiten fortalecer el plan de acompañamiento que se proyecta para la vigencia 2022, así como, transformar los espacios de cualificación y continuar incentivando la sistematización de las experiencias en educación inicial.  </t>
  </si>
  <si>
    <t>El indicador presentó un comportamiento con tendencia creciente y un resultado para la vigencia sobresaliente dado que el porcentaje de cumplimiento del indicador con relación a la meta es mayor al 90%, se precisa que presento una sobre ejecución de 10 puntos porcentuales debido a la participación constante de los diferentes profesionales que acompañan las modalidades de atención institucionales: jardines infantiles diurnos, nocturnos y casas de pensamiento intercultural y al acompañamiento brindado por el equipo fortalecimiento técnico de la subdirección para la infancia.
Se logró vincular la participación constante del talento humano de jardines infantiles y casas de pensamiento intercultural en asesorías técnicas especializadas en tópicos relacionados con las condiciones de calidad y en otros temas resultantes de las nuevas dinámicas en la atención que provocaron interés por indagar y construir en la práctica diversas hipótesis que confrontan las formas en las que se desarrollan los procesos con niñas, niños y sus familias. 
Se logró propiciar y posicionar la sistematización de la cotidianidad en la educación inicial, la cual constituía una invitación que hace un par de vigencias se realizaba a los equipos y que en la actualidad se convirtió en una premisa para la atención.
De otro lado, se proyecta mantener el indicador para la vigencia 2022.</t>
  </si>
  <si>
    <t>PSS-7744-010</t>
  </si>
  <si>
    <t xml:space="preserve">Jardines Infantiles privados inscritos en el Sistema de Información y Registro de Servicios Sociales asesorados técnicamente. </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</si>
  <si>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</si>
  <si>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aplicativo SIRBE.
Garantizar la oferta y divulgación del servicio de asesoría técnica a los Jardines Infantiles privados. </t>
  </si>
  <si>
    <t>(No. de Jardines Infantiles privados inscritos en el Sistema de Información y Registro de Servicios Sociales que fueron asesorados técnicamente y registrados en el aplicativo SIRBE acumulado al mes de reporte / No. de Jardines Infantiles privados inscritos en el Sistema de Información y Registro de Servicios Sociales durante la vigencia (acumulados)) *100</t>
  </si>
  <si>
    <t>Identificar en el aplicativo SIRBE el número de Jardines Infantiles privados inscritos en el Sistema de Información y Registro de Servicios Sociales que fueron asesorados técnicamente acumulados al mes de reporte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en la Entidad la inscripción de jardines infantiles se efectúa en cualquier mes del año.
Se hará seguimiento al indicador de febrero a noviembre dado que los Jardines Infantiles privados inician servicio en la última semana de enero y finalizan la primera semana de diciembre.</t>
  </si>
  <si>
    <t>Numerador: Reporte de cargue en el aplicativo SIRBE por localidad.
Denominador: reporte de Jardines Infantiles privados inscritos en 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</si>
  <si>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</si>
  <si>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En febrero el indicador presenta una ejecución de 1%, dado que, en el sector privado durante el mes, se da a conocer la programación de las asesorías técnicas planteadas para el primer semestre de 2021. Comúnmente el equipo de fortalecimiento técnico de la subdirección para la infancia desarrolla las asesorías técnicas grupales en dos horarios (8:00 am a 12:00 pm y 2:00 pm a 5.00 pm). Para el mes del reporte, varios jardines infantiles manifestaron que acorde a sus dinámicas, el horario que se adaptaba con mayor facilidad es el establecido para la jornada de la tarde, situación que se traduce en menor participación mensual y un ajuste en la programación para abordar las temáticas en mayor tiempo del previsto.</t>
  </si>
  <si>
    <t xml:space="preserve">En marzo, el indicador presentó un resultado de 1% en razón a que los profesionales del equipo fortalecimiento técnico se encontraban en proceso de contratación, situación que conllevó a priorizar solicitudes de orientaciones relacionadas con el regreso voluntario, gradual y seguro de las niñas y los niños a jardines infantiles privados, aspectos de seguridad y nutrición y conceptos de no aval de proyectos pedagógicos.  
Así mismo, durante el mes se realizaron asesorías técnicas individuales y grupales especializadas solicitadas a finales del mes de febrero por los usuarios y las asesorías solicitadas en el transcurrir de marzo en temas diferentes a los enunciados anteriormente se registraron de manera temporal en lista de espera que se proyecta atender en el mes de abril. </t>
  </si>
  <si>
    <t>En abril, el indicador presentó una ejecución de 2%, en razón a la gradualidad en el proceso de contratación de los profesionales del equipo fortalecimiento técnico de la Subdirección para la Infancia. 
En este sentido, se proyecta priorizar las asesorías técnicas grupales y reducir la oferta de asesorías técnicas individuales; convocar a las asesoría de manera prioritaria a jardines infantiles que obtengan mayores incumplimientos en las visitas de inspección y vigilancia de la Entidad, que se retomaron a partir del primero de mayo; analizar la posibilidad de incluir las respuestas que se brindan a las inquietudes formuladas por el talento humano de los jardines infantiles a través de correo electrónico como asesorías técnicas; y efectuar un análisis de la progresividad de la contratación de profesionales del equipo de fortalecimiento técnico de la Subdirección para la Infancia, y de acuerdo con los resultados encontrados evaluar la pertinencia de la reprogramación de la meta anual del indicador, de modo que incorpore las particularidades y necesidades del contexto.
Adicionalmente, durante el periodo reportado se realizó un ciclo de asesorías técnicas integrales y asesorías técnicas grupales especializadas programadas en cada uno de los componentes de atención que enmarcan el servicio y las modalidades institucionales, las solicitudes de los interesados en las asesorías técnicas fueron recibidas a través del correo electrónico asesoria.tecnica@sdis.gov.co, canal establecido por el equipo de fortalecimiento técnico, que permite recibir y organizar los espacios de acuerdo con la agenda definida para la vigencia. Así mismo, las necesidades identificadas en los jardines infantiles privados parten de la autoevaluación que cada escenario de atención realiza a partir de las orientaciones y las condiciones establecidas en los documentos para el regreso voluntario, gradual y seguro de las niñas y los niños a dichas instituciones.</t>
  </si>
  <si>
    <t>18/05/2021. Se recomienda profundizar en el análisis del resultado alcanzado respecto a la meta definida, pues dado el tiempo transcurrido de la vigencia, el avance debería ser mayor, por tanto es importante que el proyecto considere tomar medidas adicionales para garantizar el cumplimiento de la meta en el año (25%).</t>
  </si>
  <si>
    <t>En mayo, el indicador presentó una ejecución de 9%. Este resultado obedece a que se realizó un análisis con la Dirección de Análisis y Diseño Estratégico frente al comportamiento registrado los meses anteriores, que permitió identificar la necesidad de ajustar el procesamiento de la información del Sistema de Información Misional-SIRBE-, toda vez, que en la fórmula del método de cálculo del indicador  se había omitido de manera  involuntaria una variable necesaria para el procesamiento, en consecuencia, se procedió a gestionar la oficialización del ajuste en la redacción de dicho aspecto y a ajustar el proceso desarrollado para la generación del reporte.
Así mismo, se proyecta priorizar en las convocatorias de las asesorías técnicas a jardines infantiles privados que no han asistido, que hayan obtenido mayores incumplimientos en las visitas de inspección y vigilancia que serán reanudadas por el área correspondiente de la Entidad al finalizar el primer semestre; priorizar asesorías técnicas grupales y reducir la oferta de asesorías técnicas individuales; y definir si las respuestas que brinda el equipo a las inquietudes remitidas por jardines infantiles privados por medio de correo electrónico serán válidas como asesorías técnicas. 
En el mes, se realizaron asesorías técnicas en los componentes del documento Estándares técnicos para la calidad de la educación inicial y se efectuaron orientaciones para el regreso voluntario gradual y seguro de las niñas y los niños, en respuesta a las solitudes de los jardines infantiles privados de la ciudad.</t>
  </si>
  <si>
    <t>En junio, el indicador presentó como resultado de avance el 10%, debido al aumento progresivo de la participación de los agentes educativos de los Jardines Infantiles Privados en las asesorías técnicas grupales programadas por el equipo de fortalecimiento técnico de la Subdirección para la Infancia.
Las asesorías técnicas grupales especializadas que se realizaron durante el mes de reporte, fueron programadas por cada uno de los componentes de atención que enmarcan el servicio y las respectivas modalidades institucionales, en respuesta a las peticiones de las y los interesados recibidas a través del correo electrónico asesoria.tecnica@sdis.gov.co, canal establecido por el equipo de fortalecimiento técnico, que permite recibir y organizar los espacios de acuerdo con la disponibilidad de la agenda definida para la vigencia.</t>
  </si>
  <si>
    <t>16/07/2021. No se generan observaciones o recomendaciones  adicionales respecto al análisis y soportes presentados en el seguimiento al indicador de gestión. 
Sin embargo, aunque no existe una brecha considerable entre el avance programado y el avance ejecutado en los primeros 6 meses (10%), se recomienda que el proyecto considere medidas adicionales para garantizar el cumplimiento de la meta en el año (15% de avance adicional en los siguientes 6 meses).</t>
  </si>
  <si>
    <t>En julio, el indicador presentó un avance de 12%, dado que, el regreso voluntario, gradual y seguro de niñas, niños y sus familias a los jardines infantiles privados, genera en dichos equipos de trabajo mayor necesidad de orientación respecto a la implementación de las condiciones definidas en los esquemas de atención educación inicial flexible y presencial. Lo anterior, conduce a que el equipo fortalecimiento técnico de la Subdirección para la Infancia defina espacios de asesoría grupal dirigidos puntualmente a las actualizaciones normativas del Ministerio de Salud y Protección Social y del Ministerio de Educación Nacional generadas a fin de adaptar el servicio a las medidas de bioseguridad y aspectos que garantizan calidad a quienes hacen parte de los escenarios de atención.
Así mismo, se presentó aumento progresivo en la participación de agentes educativos de jardines infantiles privados en los espacios de asesoría técnica grupal programados por el equipo fortalecimiento técnico de la Subdirección para la Infancia.
Además, durante el mes de reporte se realizaron asesorías técnicas grupales especializadas en cada uno de los componentes de atención que enmarcan el servicio y las respectivas modalidades institucionales, en respuesta a las peticiones de las y los interesados recibidas a través del correo electrónico asesoria.tecnica@sdis.gov.co, canal establecido por el equipo de fortalecimiento técnico que permite recibir y organizar los espacios de acuerdo con la disponibilidad de la agenda definida para la vigencia.</t>
  </si>
  <si>
    <t xml:space="preserve">En agosto, el indicador presentó un resultado de 15%, debido a las asesorías técnicas grupales especializadas donde se abordaron tópicos de cada uno de los componentes de atención de las modalidades institucionales (jardines infantiles diurnos). Adicionalmente, dando respuesta a las nuevas dinámicas que requiere la atención de las niñas y los niños en los jardines infantiles privados en el marco de la emergencia sanitaria generada por la COVID-19, se incluyó en los espacios de asesoría técnica el esquema educación inicial flexible propuesto por la Secretaría Distrital de Integración Social, dada la necesidad de su implementación.    </t>
  </si>
  <si>
    <t>En septiembre, el indicador presento un resultado de 16%, en razón a que la participación de los jardines infantiles privados en las asesorías técnicas es voluntaria, por lo tanto, se brindan principalmente en respuesta a las solicitudes recibidas y a jardines infantiles que participan de manera regular atendiendo a las convocatorias masivas que envían los profesionales del equipo fortalecimiento técnico de cada una de las zonas, en las que estos se tienen agrupados. Se proyecta la implementación de acciones que permitan incrementar la participación de jardines infantiles privados que no hayan asistido a las asesorías técnicas.  
Así mismo, cabe precisar que en comparación con el mes anterior, se presentó un incremento en las solicitudes de asesoría técnica de los jardines infantiles privados, estás, referidas especialmente a las temáticas derivadas de los componentes de atención de la modalidad: nutrición y salubridad, ambientes adecuados y seguros, proceso pedagógico, talento humano y proceso administrativo; dadas las necesidades generadas por el retorno voluntario, gradual y seguro a la atención presencial de las niñas, los niños, sus familias, que permiten evidenciar situaciones en las que se requiere orientación a fin de brindar atención de calidad.</t>
  </si>
  <si>
    <t>12/10/2021. Se recomienda que el proyecto considere medidas adicionales para garantizar el cumplimiento de la meta en el año pues en los próximos dos meses se debe avanzar 9 puntos porcentules y la tasa mensual de avance parece insuficiente para conseguir la meta anual de 25%.</t>
  </si>
  <si>
    <t>En octubre, el indicador presentó un avance del 19%, que aunque es significativo, dista en 6 puntos porcentuales de la meta anual del indicador, lo cual obedece a la ampliación de la oferta en diversos espacios de asesoría técnica, tales como el Foro de atención a la primera infancia y las mesas pedagógicas zonales desarrollados en el mes que se reporta a fin propiciar la participación de la totalidad de las personas convocadas, que a su vez se vio afectada por el carácter voluntario de la participación, dado que cada jardín infantil privado tiene la posibilidad de decidir acerca de su asistencia. Por consiguiente, desde la Subdirección para la Infancia, se proyecta para noviembre, la realización de acompañamientos técnicos en espacios tales como: jornadas de socialización de experiencias con jardines infantiles privados y el cierre de procesos pedagógicos, donde las y los profesionales del componente pedagógico acudirán a los escenarios gestionados y convocados de manera autónoma por los jardines infantiles privados.</t>
  </si>
  <si>
    <t>En noviembre, el indicador presentó un avance de 21% que, aunque es significativo, dista 4 puntos porcentuales de la meta anual del indicador, lo cual obedece a los cierres de actividades que se desarrollan en el sector privado por finalización de la vigencia, lo que conduce a la disminución de la participación de las y los profesionales y directivos en los diferentes espacios de asesoría y acompañamiento técnico; generando incluso que algunos espacios programados quedaran desiertos por la inasistencia de las personas convocadas. Para diciembre se proyecta el desarrollo de procesos evaluativos de las asesorías técnicas realizadas durante la presente anualidad con el propósito de diseñar el plan de acompañamiento para la vigencia 2022.</t>
  </si>
  <si>
    <t>15/12/2021. No se generan observaciones o recomendaciones  adicionales respecto al análisis y soportes presentados en el seguimiento al indicador de gestión.
Recomendación para el análisis de cierre de la vigencia: si debido a la finalización de actividades de los jardines privados en noviembre, el indicador de diciembre permanece sin variación se deben explicar las razones por la cuales durante el año los avances mensuales resultaron insuficientes para alcanzar la meta anual.</t>
  </si>
  <si>
    <t xml:space="preserve">Se hará seguimiento al indicador de febrero a noviembre dado que los jardines infantiles privados inician servicio en la última semana de enero y finalizan la primera semana de diciembre, según la descripción del método de cálculo. Sin embargo, cabe resaltar que en diciembre se propiciaron espacios de evaluación de las acciones de acompañamiento técnico realizadas en la vigencia 2021, en los cuales se contó con la participación de algunos jardines infantiles privados, y dado que para la Subdirección para la Infancia es imprescindible proyectar acciones que respondan a las realidades de dicha modalidad de atención, el espacio se generará nuevamente a finales de enero de 2022.    </t>
  </si>
  <si>
    <t>En la vigencia 2021, el indicador presento tendencia creciente y un resultado de 82% el cual es satisfactorio dado que este porcentaje con relación a la meta se encuentra entre el 70% y 90%, es decir, 18 puntos porcentuales por debajo del porcentaje de avance para la vigencia.
Lo anterior, responde a diversas situaciones particulares del sector privado. Una de ellas y la que se puede establecer como la principal es el bajo promedio de visitas realizadas por el área de inspección y vigilancia de la SDIS, aspecto fundamental para que los jardines infantiles privados soliciten asesoría técnica, dado que, a partir de dichos resultados se realizan observaciones que se pueden subsanar a través del acompañamiento técnico. Otra situación, es la baja participación en los espacios de cualificación generados por la Subdirección para la Infancia, tales como, ciclos, asesorías técnicas especializadas, mesas pedagógicas zonales, entre otros, a los cuales se inscribían entre 80 y 90 potenciales participantes, sin embargo, en la jornada se registraban entre 10 y 15 personas. 
Cabe señalar que, la modalidad virtual permitió continuar el acompañamiento dirigido a los jardines infantiles privados, no obstante, la conexión no se puede evaluar como efectiva, debido a la escaza participación de los asistentes al igual que la ausencia en la retroalimentación a los profesionales que lideraban las jornadas. 
Por lo tanto, se proyecta realizar espacios de evaluación de las acciones de acompañamiento técnico realizadas en la vigencia 2021 que permitan identificar acciones que respondan a las realidades de los jardines infantiles privados.  
Por otro lado, se proyecta mantener el indicador para la vigencia 2022.</t>
  </si>
  <si>
    <t>PSS-7745-001</t>
  </si>
  <si>
    <t>Circular No. 023 del 27/05/2021</t>
  </si>
  <si>
    <t>Población participante de los servicios sociales y apoyos de complementación alimentaria con clasificación de su estado nutricional.</t>
  </si>
  <si>
    <t>Analizar la eficacia de la vigilancia nutricional en la Secretaría Distrital de Integración Social al medir el porcentaje de población, participante (En estado en atención en el SIRBE) de los servicios y apoyos de complementación alimentaria, que cuenta con clasificación del estado nutricional.</t>
  </si>
  <si>
    <t>Calidad y oportunidad del dato de antropometría registrado</t>
  </si>
  <si>
    <t>(No de participantes en atención  en servicios sociales o apoyos de complementación alimentaria con clasificación del estado nutricional/Total de participantes en atención en servicios sociales o apoyos de complementación alimentaria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</si>
  <si>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</si>
  <si>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t>
  </si>
  <si>
    <t xml:space="preserve">Base de datos del Total de participantes en atención en servicios sociales o apoyos de complementación alimentaria con clasificación del estado nutricional en la SDIS.           </t>
  </si>
  <si>
    <t>Se realiza clasificación del estado nutricional de los participantes en atención con datos de peso y talla de los servicios sociales en los que se ofrece apoyo alimentario, esto con corte al ultimo día del mes. En estos se incluyen participantes que ingresaron como nuevos y de aquellos servicios en los que se inició jornadas de peso y talla masivas.
Adicionalmente, se continua con la identificación, seguimiento y cierre de casos de ruta especializada de atención a la desnutrición aguda en menores de cinco años.</t>
  </si>
  <si>
    <t>23/03/2021 No realizar reporte cuantitativo ya que este se registra según la periodicidad del indicador, para este caso es trimestral, se reportaría en los meses de marzo, junio , septiembre y diciembre.
07/04/2021
Una vez realizada la revisión los ajustes solicitados al reporte de avance cualitativo de los meses de enero y febrero del 2021 a los indicadores de gestión del proyecto de inversión 7745 - Compromiso por una alimentación integral en Bogotá, tengo aun las siguientes observaciones:
En el reporte del mes de enero en las casillas Enero ejecutado (U13) y Enero programado (V13) que es la sección cuantitativa del informe, según la periodicidad del indicador (trimestral) no se debe diligenciar o reportar. Solo debemos dejar la gestión realizada en la casilla Enero análisis mensual que es la parte cualitativa del indicador.</t>
  </si>
  <si>
    <t>23/03/2021 Se recomienda verificar el análisis reportado, ya que en este se debe reportar la gestión que se realizó en febrero, sin ser necesario avance cuantitativo.
07/04/2021
Una vez realizada la revisión los ajustes solicitados al reporte de avance cualitativo de los meses de enero y febrero del 2021 a los indicadores de gestión del proyecto de inversión 7745 - Compromiso por una alimentación integral en Bogotá, tengo aun las siguientes observaciones:
* En el reporte del mes de febrero la parte cualitativa lo que debemos registrar es los avances que se han realizado para cumplir con el cumplimiento del indicador. No podemos dejar lo que actualmente está registrado.</t>
  </si>
  <si>
    <t xml:space="preserve">Se atendieron a 6890 participantes con apoyo alimentario en los servicios sociales de la Secretaria Distrital de Integración Social con clasificación nutricional mediante indicadores antropométricos definidos para cada grupo etario, de 6910 participantes con apoyo alimentario en los servicios sociales de la Secretaria Distrital de Integración Social con clasificación nutricional mediante indicadores antropométricos definidos para cada grupo etario, para un cumplimiento del 99,7% </t>
  </si>
  <si>
    <t>13/04/2021 Luego de revisar el seguimiento de los indicadores de gestión, tengo las siguientes observaciones:
* El formato en el que actualmente están reportando no es el oficial del Sistema de Gestión.
* Evidencio que volvieron a reportar con la información que se les solicitó corregir en el reporte pasado.
* En las casillas del periodo del seguimiento debe ir De Enero A Marzo 2021 y en cada vigencia debemos cambiarlo para el próximo será De Enero A Abril 2021.
Con respecto al reporte de este mes, tengo las siguientes observaciones:
* Según la formula de calculo "(No. de participantes en atención en servicios sociales o apoyos de complementación alimentaria con clasificación del estado nutricional / Total de participantes en atención en servicios sociales o apoyos de complementación alimentaria con tamizaje nutricional)*100, lo que debemos reportar en las celdas Marzo ejecutado (AC19) y Marzo Programado (AD19) debe ser número de participantes no porcentajes.
*Con respecto a las evidencias según la formulación del indicador es "Base de datos del Total de participantes en atención en servicios sociales o apoyos de complementación alimentaria con clasificación del estado nutricional en la SDIS" y lo que se encuentra en lo compartido en la carpeta OneDrive es un informe. La evidencia debe ser la que se registro en la formulación.
* Frente al análisis cualitativo debemos especificar de forma especifica los valores que se registran en lo ejecutado, programado y resultado. Es un análisis valga la aclaración de la formula de calculo del indicador. Podemos también dejar lo que actualmente está. Pero lo más importante es el análisis mencionado anterior.
* Por favor revisar ortografía antes de enviar el reporte.
16/04/2021 No se generan observaciones y recomendaciones respecto al análisis presentados en el seguimiento al indicador de gestión.</t>
  </si>
  <si>
    <t xml:space="preserve">Dentro del periodo del 1 de abril al 30 de abril de 2021, se contaba con información de 2060 participantes en atención y con datos de peso y talla, de los cuales se logró clasificar a 2054 participantes frente a los diferentes indicadores de estado nutricional; sin embargo, se identificaron 6 casos con mediciones fuera de rango, para un cumplimiento del 99,7%. </t>
  </si>
  <si>
    <t>18/05/2021 No se generan observaciones respecto al análisis presentados en el seguimiento al indicador de gestión. Tengo la siguiente recomendación y es continuar con todas las acciones pertinentes para cumplir con la meta anual propuesta. Tengo las siguientes observaciones frente al formato:
* En las casillas llamadas "PERIODO DE SEGUIMIENTO" debemos registrar el periodo del reporte de los indicadores, en este caso Enero a Abril 2021.
* En la casilla "Objetivo estratégico al que aporta el Indicador" aun no debemos cambiarlo debemos dejar la información tal cual como está oficial hasta el día de hoy.    
31/05/2021 Luego de revisar los ajustes realizados no se tiene ninguna observación u recomendación frente al avance de los indicadores de gestión.</t>
  </si>
  <si>
    <t xml:space="preserve">Dentro del periodo del 1 de mayo al 31 de mayo de 2021, se contaba con información de 8728 participantes en atención y con datos de peso y talla, de los cuales se logró clasificar a 8707 participantes frente a los diferentes indicadores de estado nutricional; sin embargo, se identificaron 21 casos con mediciones fuera de rango, para un cumplimiento del 99,8%. </t>
  </si>
  <si>
    <t>15/06/2021 No se generan observaciones o recomendaciones respecto al análisis presentado en el seguimiento al indicador de gestión. Por otro lado, tengo las siguientes observaciones frente al formato en general: 
* En la casilla "código del indicador "en la actualización quedó PSS-7745-001.
* En la casilla fecha de oficialización del indicador debemos colocar es la nueva circular en la que se oficializó la actualización del indicador (Circular No.  023 del 27/05/2021). Está información la encuentran en el modulo web en la sección Administración del SG / Circulares SG / Año 2021.
* Debemos registrar la retroalimentación del mes de abril. Está se encuentra en el archivo compartido en la carpeta OneDrive del mes anterior. 17/06/2021 No tengo ninguna otra observación. Se realizaron todos los ajustes pertinentes.</t>
  </si>
  <si>
    <t>Dentro del periodo del 1 de abril al 30 de junio de 2021, se contaba con información de 38456 participantes en atención en servicios sociales o apoyos de complementación alimentaria con clasificación del estado nutricional, de los cuales se logró clasificar a 37856 participantes en atención en servicios sociales o apoyos de complementación alimentaria con clasificación del estado nutricional; sin embargo, se identificaron 114 casos con mediciones fuera de rango, para un cumplimiento del 98%.</t>
  </si>
  <si>
    <t>12/07/2021 No se generan observaciones o recomendaciones respecto al análisis presentado en el seguimiento al indicador de gestión. Por otro lado, tengo la siguiente observación que se ha realizado durante las últimas retroalimentaciones: es realizar los reportes, teniendo en cuenta la última versión (vigencia anterior) donde en está se han dado la retroalimentación pertinente para su versión final de dicha vigencia. Por lo tanto, se recomienda trasladar la información de está vigencia en el reporte final de la vigencia de enero a mayo.
En los cuadros de control 1 y 2 podrán consultar el avance del indicador según lo programado hasta el corte del informe y según la meta anual programado (está información se solicita incluirla en el ajuste).
13/07/2021 No se generan observaciones o recomendaciones a los ajustes realizados.</t>
  </si>
  <si>
    <t>Dentro del periodo del 1 de  julio al 30 de julio de 2021, se contaba con información de  4650 participantes en atención en servicios sociales o apoyos de complementación alimentaria con clasificación del estado nutricional, de los cuales se logró clasificar a  4634 participantes en atención en servicios sociales o apoyos de complementación alimentaria con clasificación del estado nutricional; sin embargo, se identificaron 1 6  casos con mediciones fuera de rango, para un cumplimiento del 99,7%.</t>
  </si>
  <si>
    <t>12/08/2021 No se generan observaciones o recomendaciones respecto al análisis presentado en el seguimiento al indicador de gestión.</t>
  </si>
  <si>
    <t>Dentro del periodo del 1 de  agosto al 30 de agosto de 2021, se contaba con información de  9766 participantes en atención en servicios sociales o apoyos de complementación alimentaria con clasificación del estado nutricional, de los cuales se logró clasificar a  9706 participantes en atención en servicios sociales o apoyos de complementación alimentaria con clasificación del estado nutricional; sin embargo, se identificaron 60  casos con mediciones fuera de rango, para un cumplimiento del 99,4%.</t>
  </si>
  <si>
    <t>15/09/2021 No se generan observaciones  respecto al análisis presentado en el seguimiento al indicador de gestión. Se tiene la siguiente recomendación y es adelantar todas las acciones pertinentes para lograr el cumplimiento de la meta propuesta.</t>
  </si>
  <si>
    <t>Dentro del periodo del 1 de julio al 30 de septiembre de 2021, se contaba con información de 22987 participantes en atención en servicios sociales o apoyos de complementación alimentaria con clasificación del estado nutricional, de los cuales se logró clasificar a 22901 participantes en atención en servicios sociales o apoyos de complementación alimentaria con clasificación del estado nutricional; sin embargo, se identificaron 86 casos con mediciones fuera de rango, para un cumplimiento del 99,6%.</t>
  </si>
  <si>
    <t>11/10/2021 No se generan observaciones  respecto al análisis presentado en el seguimiento al indicador de gestión.</t>
  </si>
  <si>
    <t>Dentro del periodo del 1 de octubre al 31 de octubre de 2021, se contaba con información de 20922 participantes en atención en servicios sociales o apoyos de complementación alimentaria con clasificación del estado nutricional, de los cuales se logró clasificar a 20851 participantes en atención en servicios sociales o apoyos de complementación alimentaria con clasificación del estado nutricional; sin embargo, se identificaron 72 casos con mediciones fuera de rango, para un cumplimiento del 99,7%.</t>
  </si>
  <si>
    <t>12/11/2021 No se generan observaciones respecto al análisis presentado en el seguimiento al indicador de gestión. Se deja la siguiente recomendación: adelantar todas las acciones para dar cumplimiento a la meta propuesta en este último trimestre de la vigencia.</t>
  </si>
  <si>
    <t>Dentro del periodo del 1 de noviembre al 30 de noviembre de 2021, se contaba con información de 23458  participantes en atención en servicios sociales o apoyos de complementación alimentaria con clasificación del estado nutricional, de los cuales se logró clasificar a 23386 participantes en atención en servicios sociales o apoyos de complementación alimentaria con clasificación del estado nutricional; sin embargo, se identificaron 72 casos con mediciones fuera de rango, para un cumplimiento del 99,7%</t>
  </si>
  <si>
    <r>
      <t xml:space="preserve">15/12/2021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</si>
  <si>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Dentro del periodo del 1 de octubre al 31 de diciembre de 2021, se contaba con información de 65889  participantes en atención en servicios sociales o apoyos de complementación alimentaria con clasificación del estado nutricional, de los cuales se logró clasificar a 65680 participantes en atención en servicios sociales o apoyos de complementación alimentaria con clasificación del estado nutricional; sin embargo, se identificaron 208 casos con mediciones fuera de rango, para un cumplimiento del 99,7%</t>
  </si>
  <si>
    <t>15/12/2021 No se generan observaciones y/o recomendaciones respecto al análisis presentado en el seguimiento al indicador de gestión.</t>
  </si>
  <si>
    <t>De acuerdo a los reportes parciales durante el año 2021 se tomaron 134341 datos de los cuales se clasificaron 133327, lo cual es un 99,3% de datos clasificados de acuerdo a la resolución 2465 de 2015.
LOGROS: 
*A través del tamizaje nutricional y clasificación del estado nutricional de los beneficiarios se hace posible la detección temprana de malnutrición y la activación de las rutas correspondientes.
*El proceso de clasificación nutricional permite identificar el aporte de los programas de apoyo alimentario en la atención de la inseguridad alimentaria en la ciudad.
Aunque el presente indicador presenta un comportamiento positivo durante el periodo un cumplimiento cercano al 100% es un indicador que debe ser permanente y mantenerse porque mantiene un adecuado proceso de vigilancia nutricional.</t>
  </si>
  <si>
    <t>7749 - Implementar una estrategia de territorios cuidadores en Bogotá</t>
  </si>
  <si>
    <t>PSS-7749-001</t>
  </si>
  <si>
    <t xml:space="preserve">Personas atendidas en emergencia social, referenciadas a servicios sociales </t>
  </si>
  <si>
    <t>Monitorear la referenciación de población a servicios sociales</t>
  </si>
  <si>
    <t>Diligenciamiento correcto del formato seguimiento a la referenciación (FOR-PSS-086) de población por parte de los equipos locales</t>
  </si>
  <si>
    <t>(No. de personas atendidas en emergencia social, referenciadas a los servicios sociales en el periodo / No. de personas atendidas en Emergencia Social en el periodo) *100</t>
  </si>
  <si>
    <t>Formato seguimiento a la referenciación de población (FOR-PSS-086)
Reporte SIRBE personas atendidas en Emergencia Social</t>
  </si>
  <si>
    <t>Numerador:
1. Solicitar a los equipos locales la información registrada en el formato seguimiento a la referenciación de población (FOR-PSS-086) con corte mensual.
2. Sumar y totalizar los reportes de cada equipo local.
3. El dato se extrae del total de registros de la columna A de la base consolidada del formato de seguimiento a la referenciación de población (FOR-PSS-086)
Denominador:
4. Solicitar a la Dirección de Análisis y Diseño Estratégico -DADE- el reporte del número de personas atendidas en la modalidad de emergencia social del período a medir
5. Dividir el número de personas referenciadas entre el número de personas atendidas en la modalidad de emergencia social en el período y multiplicar por 100
Nota: Para el cálculo del indicador de la vigencia tanto el numerador como el denominador corresponderá a la sumatoria de los períodos.</t>
  </si>
  <si>
    <t>Base consolidada del formato de seguimiento a la referenciación de población (FOR-PSS-086)
Reporte SIRBE personas atendidas en Emergencia Social</t>
  </si>
  <si>
    <t>Durante este periodo se realizó la atención a ciudadanas y ciudadanos de acuerdo con lo establecido en el procedimiento de Orientación, información y referenciación-OIR (código: PCD-PSS-006). Es importante anotar que por alertas de la tropa social generadas durante los meses de noviembre y diciembre de 2020 se solicita la atención a 12600 registros, de los cuales en el servicio de Enlace Social se realizan 4600 atenciones iniciales entre las cuales alrededor de 1200 se activaron con beneficios, lo cual puede tener un impacto sobre el número de referenciaciones realizadas durante el mes. Esa situación solo se podrá revisar detenidamente cuando se presenten los datos del primer trimestre del 2021.</t>
  </si>
  <si>
    <t>12/03/2021:
Sin observaciones.</t>
  </si>
  <si>
    <t xml:space="preserve">Para  el mes de febrero se realizó la atención a ciudadanas y ciudadanos de acuerdo con lo establecido en el procedimiento de Orientación, información y referenciación-OIR (código: PCD-PSS-006).
Durante este periodo se han presentado varias contingencias que han implicado la disposición de los equipos locales del servicio Enlace Social para su operación. Estas han sido: atención a demandas por bloqueos en las diferentes zonas de cuidado especial en Bogotá, avanzada tropa mayor y avanzada búsqueda activa NINIS; lo anterior ha significado una gran dedicación de estos equipos a estos operativos afectando el tiempo de atención y a su vez las referenciaciones a ciudadanas y ciudadanos en la ciudad. 
Es importante también anotar,  que durante este periodo (3 y 4 semana) aproximadamente el 30% de las personas  contratadas en  este servicio  finalizaron sus respectivos contratos, disminuyendo así la capacidad de respuesta del servicio dirigida a las atenciones. </t>
  </si>
  <si>
    <t>12/03/2021:
Sin observaciones.
Considerando que la entidad cuenta con objetivos estratégicos actualizados, es necesario actualizar los indicadores (columna D), para lo cual se informará el momento de realizar dicha actualización.</t>
  </si>
  <si>
    <t>Para el trimestre enero - marzo se referenciaron a los diferentes servicios sociales internos y externos a 654 personas, de un total de 4515 personas atendidas en emergencia social en el periodo, logrando así un 14,4 % de avance de la meta del indicador de gestión del servicio Enlace Social. 
El incumplimiento se debió a:
Durante este trimestre la contratación del talento humano no se ha consolidado de manera efectiva, esta situación condujo a que los equipos tuvieran que asumir diversas actividades diferentes al ejercicio de referenciación. 
Además durante el mes de marzo no se tuvo el contrato de Bonos de Ayuda Alimentaria que generó una contingencia operativa y una drástica limitación para la operación del servicio que hizo que las atenciones se redujeran y en consecuencia las  referenciaciones.
Estas situaciones plantean las siguientes acciones a partir del mes de abril:
Realizar encuentros mensuales por equipos para socializar el proceso de generación de información y concientizar la importancia de la remisión efectiva y oportuna de los datos para generar los reportes.
Para el equipo desde el mes de marzo, se cuenta con un refuerzo con una compañera de planta para el acompañamiento y seguimiento con quien se proyecta para el 2021 el ejercicio de realizar los procesos que den lugar a las referenciaciones y al cumplimiento de este indicador.</t>
  </si>
  <si>
    <t xml:space="preserve">15/04/2021:
Evidencias: no se adjuntan las evidencias del denominador para realizar la revisión.
Una vez se cuente con las evidencias del denominador, revisar si finalmente el avance es del 15% o del 9,9%.
</t>
  </si>
  <si>
    <t>Durante el mes de abril se continúa con el proceso de referenciar a las y los ciudadanos que lo requieren a los diferentes servicios y proyectos tanto de la SDIS como del Distrito Capital a través del formato “seguimiento a la referenciación de población” (Código: FOR-PSS-086) asociado al procedimiento de Orientación, Información y Referenciación (código: PCD-PSS-006) de la entidad.
Es importante anotar las situaciones que han facilitado este ejercicio por parte de los equipos locales y unidades operativas: 
1. Se ha realizado durante el mes un acompañamiento a los equipos locales del servicio lo que ha permitido el reconocimiento de la importancia de este indicador tanto para el servicio como para la entidad. 
2. El talento humano del servicio comienza a completarse en los territorios lo que genera una reorganización de este para que puedan ser atendidas las diferentes actividades a las que se ven abocados tanto a nivel local como Distrital: tropa social, participación en diferentes escenarios interinstitucionales, dinámicas locales, etc.
3. En este momento el servicio está en proceso de transformación pues va a pasar de tener 5 beneficios a tener 9 de acuerdo con la resolución 0509 del 20 de abril de 2021, lo que implicará también nuevas dinámicas en los equipos locales u operativos, lo que puede afectar el ejercicio de referenciación. 
4. Para el siguiente periodo se prevé el reforzamiento de la estrategia de motivación y operación del proceso relacionado con el cumplimiento de este indicador.</t>
  </si>
  <si>
    <t>13/05/2021:
No se generan observaciones o recomendaciones respecto al análisis  presentado en el seguimiento al indicador de gestión.</t>
  </si>
  <si>
    <t>Durante el mes de mayo se continuó con el proceso de referenciar a los diferentes servicios y proyectos tanto de la SDIS como del Distrito Capital, a las y los ciudadanos que lo requirieron a través del formato “seguimiento a la referenciación de población” (Código: FOR-PSS-086) asociado al procedimiento de Orientación, Información y Referenciación (código: PCD-PSS-006) de la entidad.
Los equipos, vienen fortaleciéndose en términos de conformación, capacitación y acompañamiento, y así mismo se ha realizado seguimiento a los resultados del proceso de referenciación, lo cual propició un aumento en las referenciaciones.  
Desde la coordinación del servicio se continuará con el acompañamiento y apoyo a los equipos locales, frente al seguimiento y fortalecimiento del proceso de referenciación de población, con el fin de impactar positivamente el indicador del servicio.</t>
  </si>
  <si>
    <t>15/06/2021:
No se generan observaciones o recomendaciones respecto al análisis  presentado en el seguimiento al indicador de gestión.</t>
  </si>
  <si>
    <t>En el mes de junio el servicio logró un número de referenciaciones de 821 mostrando un ligero descenso respecto al mes anterior en su reporte pero sigue siendo un dato importante que alimenta positivamente el indicador para el segundo trimestre de la vigencia 2021.
Para el trimestre abril-junio se referenciaron a los diferentes servicios sociales internos y externos a 2212 personas, de un total de 5733 personas atendidas en emergencia social en el mismo periodo, logrando así un 38,58 %  de avance de la meta del indicador de gestión del servicio Respuesta Social. Este resultado se debe principalmente a algunos factores tales como:
• El empoderamiento del equipo humano en las unidades operativas en la realización del proceso de referenciación. Los meses de mayo y junio reportan un aumento importante en el número de referenciaciones.
• El seguimiento y acompañamiento realizado a los equipos locales, por parte del equipo coordinador en relación con el diligenciamiento y consolidación de la información para el presente reporte.
• Ajuste del formato de seguimiento a la referenciación relacionado con el condicionamiento de algunas de sus variables (columnas), reduciendo así el tiempo de registro y facilitando la sistematización del reporte.</t>
  </si>
  <si>
    <t>13/07/2021:
No se generan observaciones o recomendaciones respecto al análisis, sin embargo referente a las evidencias, hace falta el Reporte SIRBE personas atendidas en Emergencia Social, para poder identificar el No. total de personas atendidas.
13/07/2021:
No se generan observaciones o recomendaciones respecto al análisis y evidencias presentados en el seguimiento al indicador de gestión.</t>
  </si>
  <si>
    <t>Para el periodo de julio, la atención regular por parte de los equipos a la ciudadanía se ha venido realizando. Durante este mes, se han sumado una serie de tareas, acciones y actividades enmarcadas en el desarrollo de los operativos de atenciones masivas para responder al direccionamiento hecho por la Dirección Territorial, la Subdirección Técnica y la Coordinación del proyecto 7749 de cubrir una demanda que llegue a los 12.400 bonos canjeables por alimentos en Bogotá; bajo este marco, el proceso de referenciación se ha disminuido debido a la carga que ha esto ha implicado y en consecuencia a las diferentes actividades en las que están comprometidos los equipos locales. Además, es importante mencionar que se han generado igualmente otros procesos como los que se efectúan con los diálogos exploratorios en las comunidades que requieren de la realización y preparación de 3 etapas de trabajo que, entre otras, demanda la generación de procesos que se desarrollan durante el mes a partir del uso de entre 3 y 5 jornadas de trabajo.
Pese a lo anterior, sigue siendo de gran importancia para este periodo que inicia, el seguimiento y el acompañamiento a los equipos locales en el fortalecimiento, registro y oportunidad de las referenciaciones de los ciudadanos y las ciudadanas. Igualmente, se identifica que es necesario enfatizar en el equipo el proceso atención en la prestación del Servicio Respuesta Social, de tal forma que haya una mayor apropiación en el diligenciamiento adecuado de los formatos de seguimiento a la referenciación de población, lo que requiere, hacerlo de acuerdo a las instrucciones del mismo; generando así una mejora constante y sólida en la calidad del dato.</t>
  </si>
  <si>
    <t>12/08/2021:
No se generan observaciones o recomendaciones respecto al análisis presentado en el seguimiento al indicador de gestión.</t>
  </si>
  <si>
    <t>En el mes de agosto la atención y el proceso de referenciación se ha venido realizando de manera permanente, siguiendo el procedimiento de Orientación, Información y Referenciación (código: PCD-PSS-006) de la entidad. En este periodo, pese a las diferentes acciones a las que tiene que responder el equipo que hace parte del servicio tales como: la organización de los operativos para las atenciones masivas y la garantía de las atenciones regulares, la participación en los procesos de apoyo y acompañamiento a las salidas de la Tropa Social, entre otras, en los equipos se mantiene de manera continua el proceso de referenciación.
Se evidencia entonces, la importancia de la referenciación y el constante seguimiento a los equipos que hacen parte del servicio, para que esta se realice de manera oportuna y con una buena calidad del dato.</t>
  </si>
  <si>
    <t>14/09/2021:
No se generan observaciones o recomendaciones respecto al análisis presentado en el seguimiento al indicador de gestión.</t>
  </si>
  <si>
    <r>
      <rPr>
        <sz val="9"/>
        <color theme="1"/>
        <rFont val="Arial"/>
        <family val="2"/>
      </rPr>
      <t xml:space="preserve">Para este periodo, se logra un aumento en el reporte de referenciaciones realizadas y reportadas por cada uno de los equipos locales y de unidades operativas, lo cual impacta positivamente el indicador de gestión del servicio.
Es importante resaltar que este es un logro resultante de los diferentes procesos de atención que se han presentado durante este periodo. Igualmente hay que reconocer que cada vez se avanza más en la calidad del dato de los reportes. El número de referenciaciones para septiembre es de 1007. 
Para el trimestre julio-agosto-septiembre, se referenciaron a los diferentes servicios sociales internos y externos a 2387 personas, de un total de 5287 personas atendidas en emergencia social en el mismo periodo, logrando así un 45%  de avance de la meta del indicador de gestión del servicio Respuesta Social. </t>
    </r>
    <r>
      <rPr>
        <sz val="11"/>
        <color theme="1"/>
        <rFont val="Calibri"/>
        <family val="2"/>
        <scheme val="minor"/>
      </rPr>
      <t xml:space="preserve">
.</t>
    </r>
  </si>
  <si>
    <t>12/10/2021:
No se generan observaciones o recomendaciones respecto al análisis y evidencias presentados en el seguimiento al indicador de gestión.</t>
  </si>
  <si>
    <t>En el mes de octubre el proceso de referenciación se ha venido realizando de manera permanente, siguiendo lo indicado en el procedimiento de Orientación, Información y Referenciación (código: PCD-PSS-006). Es importante anotar, que la calidad de la información suministrada ha presentado un constante mejoramiento y se han generado estrategias para fortalecer la entrega oportuna de los reportes desde cada una de las unidades operativas del servicio.
Se evidencia entonces, la importancia de la referenciación y el constante seguimiento a los equipos que hacen parte del servicio, para que esta se realice de manera oportuna y con una buena calidad del dato.</t>
  </si>
  <si>
    <t>16/11/2021:
No se generan observaciones o recomendaciones respecto al análisis presentado en el seguimiento al indicador de gestión. Sin embargo, se genera recomendación en cuanto al sobre cumplimiento que se está presentando en este indicador, es pertinente que revisen la formulación del mismo para la próxima vigencia.</t>
  </si>
  <si>
    <t>Para el mes de noviembre, se continúa con el proceso de referenciación a la población tanto a nivel interno como a  otros servicios y entidades distritales y nacionales, de acuerdo con lo indicado en el procedimiento de Orientación, Información y Referenciación (código: PCD-PSS-006). La calidad del dato y la entrega oportuna de la información por parte de los equipos ha venido fortaleciéndose. 
Se continuará, como se ha hecho hasta el momento, con la realización del seguimiento y el acompañamiento a los equipos locales en el fortalecimiento, oportunidad y registro en las referenciaciones a los ciudadanos y ciudadanas que solicitan apoyo.
Finalmente, se debe señalar que para el mes de noviembre se tuvo una disminución en la disponibilidad de bonos para hacer atenciones a partir del beneficio del Bono Canjeable por Alimentos, lo cual afectó la prestación del servicio.</t>
  </si>
  <si>
    <t>15/12/2021:
No se generan observaciones o recomendaciones respecto al análisis presentado en el seguimiento al indicador de gestión. Se recuerda que para el próximo reporte deben hacer el análisis anual e indicar que decisión se va a tomar sobre el indicador (tener en cuenta que el mismo presenta sobre cumplimiento).</t>
  </si>
  <si>
    <r>
      <t>En el mes de diciembre el proceso de referenciación se ha venido realizando de manera permanente, siguiendo lo indicado en el procedimiento de Orientación, Información y Referenciación (código: PCD-PSS-006). La calidad de la información suministrada continúa mejorando. Para el presente mes se realizan desde el servicio 603 referenciaciones tanto al interior de la entidad como a otras de carácter público y privado.
Para el trimestre octubre, noviembre y</t>
    </r>
    <r>
      <rPr>
        <sz val="9"/>
        <color theme="4"/>
        <rFont val="Arial"/>
        <family val="2"/>
      </rPr>
      <t xml:space="preserve"> </t>
    </r>
    <r>
      <rPr>
        <sz val="9"/>
        <rFont val="Arial"/>
        <family val="2"/>
      </rPr>
      <t xml:space="preserve">diciembre se refiere 2.387 personas, de un total de 10.047 personas atendidas en emergencia social en el mismo periodo, logrando así un 24 % de avance de la meta del indicador de gestión del servicio Respuesta Social. Este resultado se debe principalmente a que se realiza un proceso de verificación y  actualización de las historias sociales en sirbe relacionadas con los beneficios propios del servicio.
</t>
    </r>
  </si>
  <si>
    <t xml:space="preserve">12/01/2022:
Ajustar la redacción de acuerdo a lo solicitado. Además revisar evidencias enviadas, ya que al realizar la sumatoria no da 2.356, sino 2.387.
13/01/2022:
No se generan observaciones o recomendaciones respecto al análisis presentado en el seguimiento al indicador de gestión. </t>
  </si>
  <si>
    <t>Durante la vigencia 2021, entre los meses de enero y diciembre, se referenció desde el servicio de Respuesta Social a un total de 7.640 personas y se atendió un total de 25.582 según reporte DADE (resultante de la sumatoria total de personas atendidas así: 
Atenciones emergencia social bono alimentario: 23.026; Atención emergencia social-pasajes terrestres: 8; Atención emergencia social-Auxilio funerario: 1.717;Atención emergencia social-Suministros: 362; y Atención emergencia social-Alojamiento Transitorio: 469 personas), lo que equivale a un 30% del indicador, evidenciándose así un cumplimiento del 100% para la vigencia. 
Una vez realizado el análisis sobre el comportamiento del indicador durante el año 2021, se considera oportuno para el año 2022, mantener el indicador tanto en su denominación como en su magnitud</t>
  </si>
  <si>
    <t>PSS-7749-006</t>
  </si>
  <si>
    <t>Datos de la población afectada por emergencias de origen natural o antrópico recopilados correctamente durante la Evaluación de Daños, Riesgos Asociados y Análisis de Necesidades (EDRAN) Social</t>
  </si>
  <si>
    <t>Medir los datos correctamente diligenciados, recopilados en campo durante la Evaluación de Daños, Riesgos Asociados y Análisis de Necesidades (EDRAN) Social, realizado a la población afectada por emergencias de origen natural o antrópico.</t>
  </si>
  <si>
    <t>Correcta captura en campo, de los datos durante la Evaluación de Daños, Riesgos Asociados y Análisis de Necesidades (EDRAN) Social, por emergencias de origen natural o antrópico, de acuerdo con los lineamientos establecidos</t>
  </si>
  <si>
    <t xml:space="preserve">(# de datos correctamente diligenciados, tomado de  los formatos F05A y F06A / # total de datos verificados en los formatos F05A y F06A, en el período) * 100    </t>
  </si>
  <si>
    <t>Formatos diligenciados: 
* Formato F05A Acta de Verificación de Datos al registro F05 (FOR-PSS-021)
* F06A Acta de Verificación de Datos al registro F06 (FOR-PSS-022)</t>
  </si>
  <si>
    <t>1. Identificar en los formatos FOR-PSS-021 y FOR-PSS-022, el número de datos correctamente diligenciados en los formatos F05 y F06.
 2. Sumar los datos correctamente diligenciados,  identificados de los dos formatos F05A y F06A.
3.  Identificar en los formatos FOR-PSS-021 y FOR-PSS-022, el número total de datos verificados en los formatos F05 y F06.
 4. Sumar el numero total de datos verificados,  identificados en los dos formatos F05A y F06A.
5.  Dividir el número total de datos correctamente diligenciados, entre el número total de datos verificados 
Nota: Para el cálculo del indicador de la vigencia tanto el numerador como el denominador corresponderá a la sumatoria de los períodos.</t>
  </si>
  <si>
    <t>Consolidado en Excel con la siguiente información:
1.  Datos correctamente diligenciados, y 
2. Total de datos verificados,
 en los formatos FOR-PSS-021 y FOR-PSS-022</t>
  </si>
  <si>
    <t xml:space="preserve">porcentaje </t>
  </si>
  <si>
    <t xml:space="preserve">En el mes enero de 2021, se realizó la identificación de 14 hogares afectados por emergencias de origen natural o antrópico, en el marco de la Evaluación de Daños, Riesgo Asociado y Análisis de Necesidades - EDRAN Social. Se diligenciaron 14 registros en formato F05, de los cuales fueron revisados 378 datos, presentándose 1 error en su diligenciamiento, lo que resultó en 377 datos correctamente diligenciados.        </t>
  </si>
  <si>
    <t xml:space="preserve">En el mes febrero de 2021, se realizó la identificación de 37 hogares afectados por emergencias de origen natural o antrópico, en el marco de la Evaluación de Daños, Riesgo Asociado y Análisis de Necesidades - EDRAN Social. Se diligenciaron 37 registros en formato F05, de los cuales fueron revisados 999 datos, presentándose 6 errores en su diligenciamiento, lo que resultó en 993 datos correctamente diligenciados.        </t>
  </si>
  <si>
    <t>En el mes marzo de 2021, se realizó la identificación de 216 hogares afectados por emergencias de origen natural o antrópico, en el marco de la Evaluación de Daños, Riesgo Asociado y Análisis de Necesidades - EDRAN Social. 
Se diligenciaron 197 registros en formato F05 y 19 registros en formatos F06, de los cuales fueron revisados 5535 datos, presentándose 30 errores en su diligenciamiento, lo que resultó en 5505 datos correctamente diligenciados.
Durante el primer trimestre de 2021, entre los meses de enero a marzo, se identificaron un total de 267 hogares afectados por emergencias de origen natural o antrópico, se diligenciaron 267 registros, discriminados de la siguiente manera: 248 registros en formato F05 y 19 registros en formato F06, para un total de 6.912 datos revisados, de los cuales se presentaron 37 errores en su diligenciamiento, logrando un resultado de 6.875 datos correctamente diligenciados.
El porcentaje en marzo fue del 99,5%, contrastado con el de febrero que fue del 99,4% y el de enero de 99,7%, lo que redundó en un porcentaje trimestral de 99,5%</t>
  </si>
  <si>
    <t xml:space="preserve">15/04/2021:
Evidencias: no se adjuntan evidencias para verificar los datos reportados.
</t>
  </si>
  <si>
    <t>En el mes Abril de 2021, se realizó la identificación de 53 hogares afectados por emergencias de origen natural o antrópico, en el marco de la Evaluación de Daños, Riesgo Asociado y Análisis de Necesidades - EDRAN Social. 
Se diligenciaron 25 registros, discriminados de la siguiente manera:
20 registros en formato F05, de los cuales fueron verificados 540 datos, presentándose 2 datos por corregir, lo que resultó en 538 datos correctamente diligenciados. 
5 registros en formato F06, de los cuales fueron verificados 162 datos, presentándose 0 datos por corregir, lo que resultó en 162 datos correctamente diligenciados. 
El total de datos correctamente diligenciados fue de 700, de un total de datos verificados de 702.</t>
  </si>
  <si>
    <t>En el mes Mayo de 2021, se realizó la identificación de 144 hogares afectados por emergencias de origen natural o antrópico, en el marco de la Evaluación de Daños, Riesgo Asociado y Análisis de Necesidades - EDRAN Social. 
Se diligenciaron 84 registros, discriminados de la siguiente manera:
70 registros en formato F05, de los cuales fueron verificados 1.917 datos, presentándose 2 datos por corregir, lo que resultó en 1.915 datos correctamente diligenciados. 
14 registros en formato F06, de los cuales fueron verificados 756 datos, presentándose 0 datos por corregir, lo que resultó en el 100% de los datos diligenciados correctamente. 
El total de datos correctamente diligenciados fue de 2.671, de un total de datos verificados de 2.673.</t>
  </si>
  <si>
    <t>15/06/2021:
No se generan observaciones o recomendaciones respecto al análisis presentado en el seguimiento al indicador de gestión.</t>
  </si>
  <si>
    <r>
      <t>En el mes junio de 2021, se realizó la identificación de 223 hogares afectados por emergencias de origen natural o antrópico, en el marco de la Evaluación de Daños, Riesgo Asociado y Análisis de Necesidades - EDRAN Social, discriminados de la siguiente manera:
95 registros en formato F05, de los cuales fueron verificados 2.565 datos, presentándose 9 datos por corregir, lo que resultó en 2.556 datos correctamente diligenciados, 16 registros en formato F06, de los cuales fueron verificados 1.296 datos, presentándose 6 datos por corregir, lo que resultó en 1.290 datos  correctamente diligenciados. 
El total de datos correctamente diligenciados fue de 3.846, de un total de datos verificados de 3.861.
Durante el segundo trimestre de 2021, entre los meses de abril a junio, se identificaron un total de 420 hogares afectados por emergencias de origen natural o antrópico, en el marco de la Evaluación de Daños, Riesgo Asociado y Análisis de Necesidades - EDRAN Social. Se diligenciaron 220 registros, discriminados de la siguiente manera: 185 registros en formato F05 y 35 registros en formato F06, para un total de 7.236 datos verificados, de los cuales se presentaron 19 datos por corregir en su diligenciamiento, logrando un resultado de 7.217 datos correctamente diligenciados.
El porcentaje en abril fue del 99,72%, en mayo fue del 99,93% y en junio fue del 99,61%, resultando un porcentaje trimestra</t>
    </r>
    <r>
      <rPr>
        <sz val="9"/>
        <rFont val="Arial"/>
        <family val="2"/>
      </rPr>
      <t>l de 99,74%</t>
    </r>
    <r>
      <rPr>
        <sz val="9"/>
        <color theme="1"/>
        <rFont val="Arial"/>
        <family val="2"/>
      </rPr>
      <t xml:space="preserve"> de eficacia.</t>
    </r>
  </si>
  <si>
    <t>13/07/2021:
No se generan observaciones o recomendaciones respecto al análisis y evidencias presentados en el seguimiento al indicador de gestión.</t>
  </si>
  <si>
    <t>En el mes Julio de 2021 se realizó la identificación de 54 familias afectadas por emergencias de origen natural o antrópico, en el marco de la Evaluación de Daños, Riesgo Asociado y Análisis de Necesidades en el ámbito social - EDRAN Social. 
Se diligenciaron 31 registros discriminados de la siguiente manera:
26 registros en formato F05, de los cuales fueron verificados 702 datos, presentándose 0 datos por corregir, lo que resultó en 702 datos correctamente diligenciados. 
5 registros en formato F06, de los cuales fueron verificados 297 datos, presentándose 0 datos por corregir, lo que resultó en 297 datos diligenciados correctamente. 
El total de datos correctamente diligenciados fue de 999, de un total de datos verificados de 999.</t>
  </si>
  <si>
    <t>En el mes de Agosto de 2021 se realizó la identificación de 258 familias afectadas por emergencias de origen natural o antrópico, en el marco de la Evaluación de Daños, Riesgo Asociado y Análisis de Necesidades en el ámbito social - EDRAN Social. 
Se diligenciaron 67 registros discriminados de la siguiente manera:
39 registros en formato F05, de los cuales fueron verificados 1.053 datos, presentándose 0 datos por corregir, lo que resultó en 1.053 datos correctamente diligenciados. 
28 registros en formato F06, de los cuales fueron verificados 2.223 datos, presentándose 0 datos por corregir, lo que resultó en 2.223 datos diligenciados correctamente. 
El total de datos correctamente diligenciados fue de 3.276, de un total de datos verificados de 3.276.</t>
  </si>
  <si>
    <t>En el mes de Septiembre de 2021 se realizó la identificación de 15 familias afectadas por emergencias de origen natural o antrópico, en el marco de la Evaluación de Daños, Riesgo Asociado y Análisis de Necesidades en el ámbito social - EDRAN Social. 
Se diligenciaron 15 registros en formato F05, de los cuales fueron verificados 405 datos, presentándose 1 dato por corregir, lo que resultó en 404 datos correctamente diligenciados. 
Por tanto, el total de datos correctamente diligenciados fue de 404, de un total de datos verificados de 405.
Durante el tercer trimestre de 2021, entre los meses de julio a septiembre se identificaron un total de 327 familias afectadas por emergencias de origen natural o antrópico, en el marco de la Evaluación de Daños, Riesgo Asociado y Análisis de Necesidades - EDRAN Social. Se diligenciaron 113 registros, discriminados de la siguiente manera: 80 registros en formato F05 y 33 registros en formato F06, para un total de 4.680 datos verificados, de los cuales se presentó 1 dato por corregir en su diligenciamiento, logrando un resultado de 4.679 datos correctamente diligenciados.
El porcentaje en el mes de julio fue del 100%, en agosto fue del 100% y en septiembre fue del 99,75%, resultando un porcentaje trimestral de 99,98% de eficacia.</t>
  </si>
  <si>
    <t>En el mes de Octubre de 2021 se realizó la identificación de 391 familias afectadas por emergencias de origen natural o antrópico, en el marco de la Evaluación de Daños, Riesgo Asociado y Análisis de Necesidades en el ámbito social - EDRAN Social. 
Se diligenciaron 92 registros discriminados de la siguiente manera:
53 registros en formato F05 de los cuales fueron verificados 1.431 datos, presentándose 0 datos por corregir, lo que resultó en 1.431 datos correctamente diligenciados. 
39 registros en formato F06, de los cuales fueron verificados 3.393 datos, presentándose 0 datos por corregir, lo que resultó en 3.393 datos diligenciados correctamente. 
El total de datos correctamente diligenciados fue de 4.824, de un total de datos verificados de 4.824.</t>
  </si>
  <si>
    <t>En el mes de Noviembre de 2021 se realizó la identificación de 107 familias afectadas por emergencias de origen natural o antrópico, en el marco de la Evaluación de Daños, Riesgo Asociado y Análisis de Necesidades en el ámbito social - EDRAN Social. 
Se diligenciaron 57 registros discriminados de la siguiente manera:
49 registros en formato F05, de los cuales fueron verificados 1.323 datos, presentándose 8 datos por corregir, lo que resultó en 1.315 datos correctamente diligenciados. 
8 registros en formato F06, de los cuales fueron verificados 594 datos, presentándose 0 datos por corregir, lo que resultó en 594 datos diligenciados correctamente. 
El total de datos correctamente diligenciados fue de 1.909, de un total de datos verificados de 1.917.</t>
  </si>
  <si>
    <t>15/12/2021:
No se generan observaciones o recomendaciones respecto al análisis presentado en el seguimiento al indicador de gestión. Se recuerda que para el próximo reporte deben hacer el análisis anual e indicar que decisión se va a tomar sobre el indicador.</t>
  </si>
  <si>
    <r>
      <t xml:space="preserve">En el mes de Diciembre de 2021 se realizó la identificación de 65 familias afectadas por emergencias de origen natural o antrópico, en el marco de la Evaluación de Daños, Riesgo Asociado y Análisis de Necesidades en el ámbito social - EDRAN Social. 
Se diligenciaron 25 registros discriminados de la siguiente manera:
18 registros en formato F05, de los cuales fueron verificados 486 datos, presentándose 1 dato por corregir, lo que resultó en 485 datos correctamente diligenciados. 
7 registros en formato F06, de los cuales fueron verificados 486 datos, presentándose 0 datos por corregir, lo que resultó en 486 datos diligenciados correctamente. 
El total de datos correctamente diligenciados fue de 971, de un total de datos verificados de 972.
Durante el cuarto trimestre de 2021, entre los meses de octubre a diciembre se identificaron un total de 563 familias afectadas por emergencias de origen natural o antrópico, en el marco de la Evaluación de Daños, Riesgo Asociado y Análisis de Necesidades - EDRAN Social. Se diligenciaron 174 registros, discriminados de la siguiente manera: 120 registros en formato F05 y 54 registros en formato F06, para un total de 7.713 datos verificados, de los cuales se presentaron 9 datos por corregir en su diligenciamiento, logrando un resultado de 7.704 datos correctamente diligenciados.
</t>
    </r>
    <r>
      <rPr>
        <sz val="9"/>
        <rFont val="Arial"/>
        <family val="2"/>
      </rPr>
      <t>El porcentaje en el mes de octubre fue del 100%, en noviembre fue del 99,58% y en diciembre fue del 99,90%, resultando un porcentaje trimestral de 99,88% de eficacia.</t>
    </r>
  </si>
  <si>
    <t xml:space="preserve">12/01/2022:
Incluir análisis anual.
13/01/2022:
No se generan observaciones o recomendaciones respecto al análisis presentado en el seguimiento al indicador de gestión. </t>
  </si>
  <si>
    <t>Durante la vigencia 2021, entre los meses de enero y diciembre se identificaron un total de 1.577 familias afectadas por emergencias de origen natural o antrópico, en el marco de la Evaluación de Daños, Riesgo Asociado y Análisis de Necesidades - EDRAN Social. 
Es así como se diligenciaron 774 registros, discriminados de la siguiente manera: 
633 registros en formato F05 y 141 registros en formato F06, para un total de 26.541 datos verificados, de los cuales se presentaron 66 datos por corregir en su diligenciamiento, logrando un resultado de 26.475 datos correctamente diligenciados.
El porcentaje en el primer trimestre fue del 99,5%, en segundo trimestre fue del 99,74%, en tercer  trimestre fue del 99,98% y en el cuarto trimestre fue del 99,88%, resultando un porcentaje promedio de cumplimiento de 99,89%.
Dados los 66 errores presentados en el año, consideramos mantener el indicador únicamente durante la vigencia 2022, enfocando el esfuerzo en reducir los 66 errores y llegar al 100% mensual y así poder derogarlo para la vigencia 2023.</t>
  </si>
  <si>
    <t>7752 - Contribución a la protección de los derechos de las familias especialmente de sus integrantes afectados por la violencia intrafamiliar en la ciudad de Bogotá</t>
  </si>
  <si>
    <t>PSS-7752-001</t>
  </si>
  <si>
    <t>Casos atendidos oportunamente en los Centros Proteger</t>
  </si>
  <si>
    <t>Medir la oportunidad de la atención a casos en los Centros Proteger</t>
  </si>
  <si>
    <t>Registro oportuno de datos en el sistema de información</t>
  </si>
  <si>
    <t xml:space="preserve">(No. de casos atendidos oportunamente en Centros Proteger / No.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</si>
  <si>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</si>
  <si>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indicar al final de la vigencia será acumulado.</t>
    </r>
  </si>
  <si>
    <t>Informe parcial de atención a niños y niñas con corte a la fecha</t>
  </si>
  <si>
    <t>En los Centros Proteger se ha dado continuidad a la atención a niños,  niñas  y sus familias en el marco de la protección integral, en el mes de enero de 2021 se atendieron 120 niños y niñas (70 niñas y 50 niños). Se presentaron 15 ingresos de niños y niñas a los Centros Proteger (9 niñas y 6 niños). Las causas más frecuentes de ingreso durante este periodo fueron en su orden: negligencia (6 ingresos), violencia intrafamiliar (4 ingresos), abandono (3 ingresos)  extravío (1 ingreso),  emergencia social (1 ingreso). En el mismo periodo se presentaron 3 egresos (2 niñas – 1 niño) 2 casos por reintegro familiar y 1 caso por remisión a otra entidad. 
Durante el mes de enero de 2021, los equipos psicosociales de los Centros Proteger han dado continuidad a los procesos de intervención con familias, implementando diferentes estrategias, utilizando los medios tecnológicos existentes que se encuentran al alcance de las familias, fortaleciendo el vínculo afectivo de los niños – niñas con sus familias, esto con  el fin de continuar garantizando los procesos de atención integral al 100% de los casos activos y en seguimiento post egreso de todos los Centros Proteger.
Durante el mes de enero de 2021, el equipo técnico de la Subdirección para la familia ha realizado acompañamiento, monitoreo y seguimiento a cada una de las actividades programadas en la atención integral a niños y niñas y a la implementación de procesos de intervención con las familias, mediante el acompañamiento a diferentes estudios de casos. 
En el marco de la emergencia sanitaria, durante el mes de enero de 2021 se continuó trabajando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Así mismo se ha dado continuidad al cumplimiento de los protocolos de bioseguridad existentes. 
Con el fin de garantizar el derecho a la recreación de los niños y niñas que se encuentran en los Centros Proteger, en el mes de enero se realizaron salidas pedagógicas, dando cumplimiento estricto a las medidas de bioseguridad, para garantizar la prevención del contagio por la Covid - 19 a los niños, niñas y sus cuidadores, dando cumplimiento al Protocolo “programación de actividades - salida pedagógica”.</t>
  </si>
  <si>
    <t>16/03/2021 No se generan observaciones o recomendaciones adicionales respecto al análisis presentado en el seguimiento al indicador de gestión.</t>
  </si>
  <si>
    <t>En los Centros Proteger se ha dado continuidad a la atención a niños,  niñas  y sus familias en el marco de la protección integral, en el mes de febrero de 2021 se atendieron 133 niños y niñas (75 niñas y 58 niños). Se presentaron 27 ingresos de niños y niñas a los Centros Proteger (14 niñas y 13 niños). Las causas más frecuentes de ingreso durante este periodo fueron en su orden: negligencia (20 ingresos), extravío (4 ingresos),  abandono (2 ingresos),  violencia intrafamiliar (1 ingreso). En el mismo periodo se presentaron 6 egresos (4 niñas – 2 niños) 5 casos por reintegro familiar y 1 caso por remisión a otra entidad externa.   
Durante el mes de febrero de 2021, los equipos psicosociales de los Centros Proteger han dado continuidad a los procesos de intervención con familias, implementando diferentes estrategias, utilizando los medios tecnológicos existentes y que se encuentran al alcance de las familias, fortaleciendo el vínculo afectivo de los niños – niñas con sus familias.  Debido a la contingencia de contratación en que se encuentra la Entidad, en el mes de febrero se realizaron dos reuniones de empalme en las cuales los equipos psicosociales de CURNN y La María, recibieron de manera provisional los casos de los C.P. Antonia Santos y Álvaro López con el fin de garantizar la continuidad de los procesos de atención integral al 100% de los casos activos y en seguimiento post egreso de todos los Centros Proteger.
En el marco del proyecto pedagógico, en el mes de febrero se dio continuidad a las actividades diarias programadas con los niños y niñas lo cual ha permitido afianzar habilidades, valores y hábitos en su cotidianidad y realizar el acompañamiento respectivo en el inicio del nuevo año escolar.
Durante el mes de febrero el equipo técnico de la Subdirección para la familia ha realizado acompañamiento, monitoreo y seguimiento a cada una de las actividades programadas en la atención integral a niños y niñas, así como a la implementación de procesos de intervención con las familias, mediante el acompañamiento en diferentes estudios de casos. 
En el marco de la emergencia sanitaria, durante el mes de febrero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Con el fin de garantizar el derecho a la recreación de los niños y niñas que se encuentran en los Centros Proteger, en el mes de febrero algunos Centros Proteger realizaron salidas pedagógicas, dando cumplimiento estricto a las medidas de bioseguridad, para garantizar la prevención del contagio por la Covid - 19 a los niños, niñas y sus cuidadores, dando cumplimiento al protocolo “programación de actividades  - salida pedagógica”</t>
  </si>
  <si>
    <t>En los Centros Proteger se ha dado continuidad a la atención a niños,  niñas  y sus familias en el marco de la protección integral, en el periodo de enero a marzo de 2021 se atendieron 164 niños y niñas. 
En el periodo de enero a marzo de 2021, se reintegraron 29 niños y niñas a su medio familiar.  
Durante el mes de marzo, los equipos psicosociales de los Centros Proteger han dado continuidad a los procesos de intervención con familias, implementando diferentes estrategias, utilizando los medios tecnológicos existentes y que se encuentran al alcance de las familias, fortaleciendo el vínculo afectivo de los niños – niñas con sus familias. 
En el marco del proyecto pedagógico, en el mes de marzo se dio continuidad a las actividades diarias programadas con los niños y niñas lo cual ha permitido afianzar habilidades, valores y hábitos en su cotidianidad y realizar el acompañamiento respectivo en el inicio del nuevo año escolar.
Durante el mes de marzo el equipo técnico de la Subdirección para la familia ha realizado acompañamiento, monitoreo y seguimiento a cada una de las actividades programadas en la atención integral a niños y niñas, así como a la implementación de procesos de intervención con las familias, mediante el acompañamiento en diferentes estudios de casos. 
En el marco de la emergencia sanitaria, durante el mes de marzo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Con el fin de garantizar el derecho a la recreación de los niños y niñas que se encuentran en los Centros Proteger, en el mes de marzo algunos Centros Proteger realizaron salidas pedagógicas, dando cumplimiento estricto a las medidas de bioseguridad, para garantizar la prevención del contagio por la Covid - 19 a los niños, niñas y sus cuidadores, dando cumplimiento al protocolo “programación de actividades - salida pedagógica”</t>
  </si>
  <si>
    <t>15/04/2021 No se generan observaciones o recomendaciones adicionales respecto al análisis presentado en el seguimiento al indicador de gestión.</t>
  </si>
  <si>
    <t>En los Centros Proteger se ha dado continuidad a la atención a niños, niñas y sus familias en el marco de la protección integral, en el mes abril de 2021 se atendieron 151 niños y niñas.
Así mismo durante el mes de abril de 2021 egresaron 21 niños y niñas de los cuales 9 fueron de sexo masculino y 12 de sexo femenino.
En el marco de la emergencia sanitaria, durante el mes de abril del año 2021 se continuó trabajando en el marco de la Inter institucionalidad con el fin de mantener espacios seguros que permitieron sortear los casos positivos de Covid- 19 que se han venido presentando en algunos Centros Proteger realizando acciones conjuntas que permitieron determinar los cercos epidemiológicos requeridos para evitar la propagación del virus y en acciones conjuntas organizar las cuarentenas.
Durante el mes abril de 2021 fue presentado y aprobado a la mesa técnica GIS de la entidad el Modelo de Atención Integral para los Centros Proteger y sus dos modalidades de atención:  Atención Integral a niños y niñas y procesos de restablecimientos de derechos con medida de ubicación institucional y atención integral a las familias de riesgo de pérdida de cuidado parental. 
Durante el mes de abril del año 2021 los equipos interdisciplinarios de los Centros Proteger han avanzado en diferentes estrategias de fortalecimiento de capacidades en las familias de los niños y niñas que ingresan al proceso de restablecimiento de derechos con medida de ubicación institucional, lo cual contribuye de manera significativa a crear ambientes protectores que eviten que los niños y niñas reingresen a los sistemas de protección
En el mes de abril de 2021 la Subdirección para la Familia y la Subdirección para la Infancia dan inicio a un proceso de articulación que permite aunar esfuerzos para ofrecer a las familias en riesgo de pérdida de cuidado parental un proceso de atención integral a partir de la construcción conjunta de una ruta de atención a las familias de las niñas y niños en situación o riesgo de trabajo infantil, así como las niñas y niños migrantes en situación de riesgo de vulneración de derechos, con el fin de ampliar la capacidad de respuesta a las situaciones de inobservancia, riesgo o amenaza de vulneración de derechos en la población de primera infancia, infancia y sus familias con el fin de prevenir la pérdida del cuidado parental, evitando  el ingreso de niños y niñas a los sistemas de protección, mediante el desarrollo de procesos de intervención corresponsables con las familias  encaminados a fortalecer capacidades de las familias, afianzando el vínculo afectivo y buscando la creación de entornos seguros que permitan la prevalencia de sus derechos.</t>
  </si>
  <si>
    <t>En los Centros Proteger se ha dado continuidad a la atención a niños,  niñas  y sus familias en el marco de la protección integral, en el periodo de enero a mayo de 2021 se atendieron 191 niños y niñas. En el periodo de enero a mayo de 2021, se reintegraron 70 niños y niñas a su medio familiar.  
Durante el mes de mayo, los equipos psicosociales de los Centros Proteger han dado continuidad a los procesos de intervención con familias, implementando diferentes estrategias, utilizando los medios tecnológicos existentes y que se encuentran al alcance de las familias, fortaleciendo el vínculo afectivo de los niños – niñas con sus familias. 
En el marco del plan pedagógico, en el mes de mayo se dio continuidad a las actividades diarias programadas con los niños y niñas lo cual ha permitido afianzar habilidades, valores y hábitos en su cotidianidad y realizar el acompañamiento respectivo.
Durante el mes de mayo el equipo técnico de la Subdirección para la familia ha realizado acompañamiento, monitoreo y seguimiento a cada una de las actividades programadas en la atención integral a niños y niñas, así como a la implementación de procesos de intervención con las familias, mediante el acompañamiento en diferentes estudios de casos. 
En el marco de la emergencia sanitaria, durante el mes de mayo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En el mes de mayo de 2021 la Subdirección para la Familia y la Subdirección para la Infancia continuaron con el proceso de articulación que permite aunar esfuerzos para ofrecer a las familias en riesgo de pérdida de cuidado parental un proceso de atención integral a partir de la construcción conjunta de una ruta de atención a las familias de las niñas y niños en situación o riesgo de trabajo infantil, así como las niñas y niños migrantes en situación de riesgo de vulneración de derechos, con el fin de ampliar la capacidad de respuesta a las situaciones de inobservancia, riesgo o amenaza de vulneración de derechos en la población de primera infancia, infancia y sus familias con el fin de prevenir la pérdida del cuidado parental, evitando  el ingreso de niños y niñas a los sistemas de protección, mediante el desarrollo de procesos de intervención corresponsables con las familias  encaminados a fortalecer capacidades de las familias, afianzando el vínculo afectivo y buscando la creación de entornos seguros que permitan la prevalencia de sus derechos.</t>
  </si>
  <si>
    <t>15/06/2021 No se generan observaciones o recomendaciones adicionales respecto al análisis presentado en el seguimiento al indicador de gestión.</t>
  </si>
  <si>
    <t>En los Centros Proteger se ha dado continuidad a la atención a niños,  niñas  y sus familias en el marco de la protección integral, en el periodo de enero a junio de 2021 se atendieron 208 niños y niñas. En el periodo de enero a junio de 2021, se reintegraron 89 niños y niñas a su medio familiar. 
En lo relacionado con el indicador de oportunidad , este corresponde a un 96.8%  lo que evidencia que los procesos de atención  integral a niños y niñas con medida de medida de ubicación institucional  en los Centros Proteger  se cumplen de acuerdo con los  términos  establecidos en el marco de la legislación vigente. 
Durante el mes de junio, los equipos psicosociales de los Centros Proteger han dado continuidad a los procesos de intervención con familias, implementando diferentes estrategias, utilizando los medios tecnológicos existentes que se encuentran al alcance de las familias, fortaleciendo el vínculo afectivo de los niños – niñas con sus familias. 
En el marco del plan pedagógico, en el mes de junio se dio continuidad a las actividades diarias programadas con los niños y niñas lo cual ha permitido afianzar habilidades, valores y hábitos en su cotidianidad y realizar el acompañamiento respectivo.
Durante el mes de junio el equipo técnico de la Subdirección para la familia ha realizado acompañamiento, monitoreo y seguimiento a cada una de las actividades programadas en la atención integral a niños y niñas, así como a la implementación de procesos de intervención con las familias. 
En el marco de la emergencia sanitaria, durante el mes de junio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En el mes de junio en el Centro Único de Recepción de niños y niñas (CURNN) se presentó un brote de varicela en niños y niñas, lo cual obligo a que el Centro estuviera en cuarentena y se avanzara en la atención de los casos conjuntamente con el área de epidemiología de la Sub red Centro Oriente. Así mismo y de acuerdo con las valoraciones realizadas a cada uno de los niños y niñas y sus familias se pudo avanzar en el reintegro de varios niños y niñas a su medio familiar. 
Desde el 1° de junio del año en curso se inició la implementación de la modalidad de fortalecimiento familiar,  las 73 las familias que han ingresado a esta modalidad han sido identificadas en los diferentes territorios, referenciadas por los diferentes proyectos y servicios de la entidad. En la actualidad se trabaja articuladamente con los servicios de la Subdirección para la Infancia: Centro Abrazar, Estrategia móvil y Centros Amar</t>
  </si>
  <si>
    <t>14/07/2021 Para favor ajustar el avance cuantitativo en numero y de acuerdo a la formula de calculo, así mismo, adicionar el análisis de estas cifras. Adicionalmente, verificar la evidencia, ya que se reporta una base y no un "Informe parcial de atención a niños y niñas con corte a la fecha", de acuerdo a lo formulado.
15/07/2021 Por favor verificar la evidencia de acuerdo a la formulación del indicador.
16/07/2021No se generan observaciones o recomendaciones adicionales, respecto al análisis presentado en el seguimiento al indicador de gestión.</t>
  </si>
  <si>
    <t xml:space="preserve">En los Centros Proteger se ha dado continuidad a la atención a niños,  niñas  y sus familias en el marco de la protección integral, en el periodo de enero a julio de 2021 se atendieron 239 niños y niñas. En el mismo periodo se reintegraron 105 niños y niñas a su medio familiar.  
En el marco de la emergencia sanitaria, durante el mes de julio de 2021 en todos los Centros Proteger se  dio continuidad al cumplimiento de los protocolos de bioseguridad con el fin de mantener espacios seguros que permitieron sortear los casos positivos de Covid-19  que se han venido presentando en algunos Centros Proteger,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En el marco de la reactivación económica y social en el Distrito Capital, desde el área de pedagogía se han realizado las gestiones en articulación con las entidades educativas para que los niños y niñas vuelvan a la presencialidad en los colegios organizando lo pertinente para que el retorno a clases presenciales se realice con todas las medidas de bioseguridad pertinentes para su protección.
Durante el mes de julio se dio continuidad a la implementación de la modalidad de fortalecimiento familiar, dando continuidad a la articulación con la Subdirección para la Infancia en el seguimiento de la estrategia "cuidándome - cuidándonos" con las familias vinculadas a la modalidad de fortalecimiento familiar. Así mismo, se avanzó en reuniones con el equipo técnico de Comisarías de Familia con el fin de articular la ruta de atención y la participación de las Comisarias cercanas a los Centros Proteger con el fin de georreferenciar a familias en riesgo de perdida de cuidado parental a la modalidad. 
En el mes de julio se han atendido un total de 220 familias,  96 familias vinculadas a PARD: de las cuales 70 familias corresponden a casos activos de niños y niñas que se encuentran con medida de ubicación institucional, 26 familias se encuentran en seguimiento post egreso y 124 familias en riesgo de pérdida de cuidado parental,  vinculándolas a la estrategia metodológica, así mismo,  se han movilizado las redes familiares, sociales e institucionales de apoyo que se han requerido en cada caso particular. 
En el mes de julio Los equipos interdisciplinarios han dado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continua trabajando articuladamente con los servicios de la Subdirección para la Infancia: Centro Abrazar, Estrategia móvil y Centros Amar. 
Así mismo, se ha dado continuidad a la estrategia de abordaje en calle, participando en las dos jornadas realizadas en el mes de julio en las localidades de Usaquén y Chapinero, en las cuales se realizó el contacto inicial con las familias en diferentes situaciones de vulnerabilidad, identificando a 48 y 33 familias respectivamente, para un total de 81 familias identificadas en ambas jornadas, con la participación de 2 equipos psicosociales de los Centros Proteger en cada jornada.
Durante el mes de julio el equipo técnico de la Subdirección para la familia ha realizado acompañamiento, monitoreo y seguimiento a cada una de las actividades programadas en la atención integral a niños y niñas, así como a la implementación de procesos de intervención con las familias. </t>
  </si>
  <si>
    <t>12/08/2021No se generan observaciones, respecto al análisis presentado en el seguimiento al indicador de gestión.</t>
  </si>
  <si>
    <t xml:space="preserve">En los Centros Proteger se ha dado continuidad a la atención a niños,  niñas  y sus familias en el marco de la protección integral, en el periodo de enero a agosto de 2021 se atendieron 268 niños y niñas. En el mismo periodo se reintegraron 128 niños y niñas a su medio familiar.  
En el marco de la emergencia sanitaria, durante el mes de agosto de 2021 en todos los Centros Proteger se  dio continuidad al cumplimiento de los protocolos de bioseguridad con el fin de mantener espacios seguros, realizando acciones conjuntas que permitieron determinar los cercos epidemiológicos requeridos para evitar la propagación del virus, trabajando en Inter institucionalidad con las áreas de epidemiología de las Localidades correspondientes con el fin de realizar seguimiento y monitoreo a cada uno de los casos.
En el marco de la reactivación económica y social en el Distrito Capital, desde el área de pedagogía  en el mes de agosto se ha continuado con  la articulación con las entidades educativas para que los niños y niñas vuelvan a la presencialidad en los colegios organizando lo pertinente para que el retorno a clases presenciales se realice con todas las medidas de bioseguridad pertinentes para su protección.
Durante el mes de agosto se dio continuidad a la implementación de la modalidad de fortalecimiento familiar, dando continuidad a la articulación con la Subdirección para la Infancia en el seguimiento de la estrategia "cuidándome - cuidándonos" con las familias vinculadas a la modalidad de fortalecimiento familiar. Así mismo, se realizó   reunión con  Comisarías de Familia seleccionadas (Candelaria, Santa Fe, Mártires, San Cristóbal I y II, Puente Aranda, Antonio Nariño, Engativá I y Barrios Unidos) con el fin de dar inicio a la referenciación de familias en riesgo de perdida de cuidado parental a la modalidad. 
En el mes de agosto  se han atendido un total de 321 familias,  117 familias vinculadas a PARD: de las cuales 89 familias corresponden a casos activos de niños y niñas que se encuentran con medida de ubicación institucional, 28 familias se encuentran en seguimiento post egreso y 204 familias en riesgo de pérdida de cuidado parental,  vinculándolas a la estrategia metodológica, así mismo,  se han movilizado las redes familiares, sociales e institucionales de apoyo que se han requerido en cada caso particular. 
En el mes de agosto los equipos interdisciplinarios han dado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continua trabajando articuladamente con los servicios de la Subdirección para la Infancia: Centro Abrazar, Estrategia móvil y Centros Amar. 
Así mismo, se ha dado continuidad a la estrategia de abordaje en calle, participando en la  jornada realizada en el mes de agosto en la localidad de Mártires, en la cual se realizó el contacto inicial con las familias en diferentes situaciones de vulnerabilidad, identificando a 93 familias. En esta jornada  participaron   4 equipos psicosociales de los Centros Proteger.
Durante el mes de agosto el equipo técnico de la Subdirección para la familia ha realizado acompañamiento, monitoreo y seguimiento a cada una de las actividades programadas en la atención integral a niños y niñas, así como a la implementación de procesos de intervención con las familias. </t>
  </si>
  <si>
    <t>14/09/2021No se generan observaciones, respecto al análisis presentado en el seguimiento al indicador de gestión.</t>
  </si>
  <si>
    <t>En los Centros Proteger se ha dado continuidad a la atención a niños,  niñas  y sus familias en el marco de la protección integral, en el periodo de enero a septiembre de 2021 se atendieron 289 niños y niñas. En el mismo periodo se reintegraron 149 niños y niñas a su medio familiar.  
En el mes de septiembre y en el marco de la atención integral de los niños y niñas que se atienden en los Centros Proteger se desarrollan actividades articuladas con enfoque interdisciplinar que permiten el desarrollo de los planes de acción diseñados para cada uno de los niños y niñas de acuerdo con la problemática específica,  a partir del plan pedagógico y el plan de atención institucional (PAI) en las áreas de pedagogía, terapia ocupacional, fonoaudiología, nutrición, medicina, enfermería, psicología y Trabajo social.
En el marco de la emergencia sanitaria, durante el mes de septiembre de 2021 en todos los Centros Proteger se  dio continuidad al cumplimiento de los protocolos de bioseguridad con el fin de mantener espacios seguros, realizando acciones conjuntas que permitieron determinar los cercos epidemiológicos requeridos para evitar la propagación del virus, adicionalmente en algunos Centros Proteger se presentaron brotes de varicela y paperas, por lo que se continuó trabajando en Inter institucionalidad con las áreas de epidemiología de las localidades correspondientes con el fin de realizar seguimiento y monitoreo a cada uno de los casos.
Durante el mes de septiembre los niños y las niñas continúan asistiendo a clases en las instituciones educativas, para lo cual se ha organizado lo pertinente para que el retorno a clases presenciales se realice con todas las medidas de bioseguridad pertinentes para su protección.
Durante el mes de septiembre se han movilizado los casos de los niños y niñas que se encuentran con medida de ubicación institucional de acuerdo con su problemática y se han activado las redes familiares, sociales e institucionales de apoyo que se han requerido en cada caso particular.
Durante el mes de septiembre se dio continuidad a la implementación de la modalidad de fortalecimiento familiar, avanzando en la articulación con la Subdirección para la Infancia en el seguimiento de la estrategia "cuidándome - cuidándonos" con las familias vinculadas a la modalidad de fortalecimiento familiar, así mismo se han movilizado las redes familiares, sociales e institucionales de apoyo que se han requerido en cada caso particular
En el mes de septiembre se han atendido un total de 312 familias:  217 familias en riesgo de pérdida de cuidado parental y 95 familias vinculadas a PARD: de las cuales 65 familias corresponden a casos activos de niños y niñas que se encuentran con medida de ubicación institucional y 30 familias se encuentran en seguimiento post egreso. 
En el mes de septiembre los equipos interdisciplinarios han dado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continúa trabajando articuladamente con los servicios de la Subdirección para la Infancia: Centro Abrazar, Estrategia móvil y Centros Amar. 
Así mismo, se ha dado continuidad a  participación en los procesos de abordaje en calle, participando en las dos jornadas realizadas en el mes de septiembre en las localidades de Chapinero (parque Lourdes) y San Cristóbal (barrio 20 de julio), en las cuales se realizó: Proceso de acompañamiento en casos de múltiple vulnerabilidad para empoderamiento de familias en garantía de derechos, retroalimentación positiva de las familias frente a las actividades y  asesoría psicoterapéutica de tipo breve a las familias con el fin de orientar en aspectos puntuales y el desarrollo de estrategias para promoción de salud mental. Así mismo se evidenció la importancia de la atención directamente en los diferentes territorios debido a las dificultades de desplazamiento de las familias y por su condición de vulnerabilidad social y económica identificando a 11 familias en la jornada de Chapinero (parque Lourdes) y 23 familias en la jornada de San Cristóbal (barrio 20 de Julio).  En la jornada realizada en Chapinero (parque Lourdes) participaron   4 equipos psicosociales de los Centros Proteger y en la jornada realizada en San Cristóbal (barrio 20 de julio) participaron 2 equipos psicosociales de los Centros Proteger.
En el marco de la articulación entre los equipos misionales de la Subdirección para la Familia se desarrolló el segundo encuentro “del dicho al hecho… Hablemos del trecho”  el cual es un espacio de construcción colectiva en el que participan los equipos de los Centros Proteger, Prevención y Política pública para las Familias, con el fin de socializar los avances de la actualización del Modelo de Atención Integral a las Familias MAIF 2.0
Durante el mes de septiembre el equipo técnico de la Subdirección para la familia ha realizado acompañamiento, monitoreo y seguimiento a cada una de las actividades programadas en la atención integral a niños y niñas, así como a la implementación de procesos de intervención con las familias.</t>
  </si>
  <si>
    <t>11/10/2021 No se generan observaciones, respecto al análisis presentado en el seguimiento al indicador de gestión.</t>
  </si>
  <si>
    <t xml:space="preserve">En los Centros Proteger se ha dado continuidad a la atención de niños,  niñas  y sus familias en el marco de la protección integral.  En el  periodo de enero – octubre  de 2021 se atendieron un total de 321 niños y niñas en los Centros Proteger, brindando atención integral en coherencia con los lineamientos establecidos para tal fin,  garantizando el restablecimiento de derechos de todos los niños y niñas que hacen uso del servicio en los Centros Proteger, es importante mencionar que los equipos interdisciplinarios  continúan con procesos de  intervención familiar con el propósito de crear y fortalecer capacidades de las familias contribuyendo al avance de los procesos de restablecimiento de derechos en el marco del interés superior de los niños y las niñas.
En el mismo periodo  (enero a octubre) fueron reintegrados a su medio familiar un total de 171 niños y niñas lo cual muestra el trabajo interdisciplinario que se ha venido realizando con las familias de los niños y niñas que se encuentran bajo medida de ubicación institucional con el fin de fortalecer capacidades y generar en las familias procesos corresponsables y de autogestión que permitan crear entornos protectores para los niños y niñas.
Durante el periodo de enero – octubre de 2021 se realizaron 191 egresos en los 6 Centros Proteger, de los cuales 4 corresponden a procesos de  adopción, 171 casos corresponden a reintegros a medio familiar y 16 casos fueron remitidos a otras instituciones, las cifras evidencian el trabajo realizado por los equipos interdisciplinarios propendiendo por la garantía del derecho de los niños y niñas a tener una familia  y de esta manera evitar la pérdida del cuidado parental a partir del fortalecimiento de las capacidades de las  familias y redes vinculares para el cuidado y atención de los niños y niñas.
En el mes de octubre y en el marco de la atención integral de los niños y niñas que se atienden en los Centros Proteger se desarrollan actividades articuladas con enfoque interdisciplinar que permiten el desarrollo de los planes de atención diseñados para cada uno de los niños y niñas de acuerdo con la problemática específica,  a partir del plan pedagógico y el plan de atención institucional (PAI) en las áreas de pedagogía, psicopedagogía,  terapia ocupacional, fonoaudiología, nutrición, medicina, enfermería, psicología y Trabajo social. Durante el mes de octubre se han movilizado los casos de los niños y niñas que se encuentran con medida de ubicación institucional de acuerdo con su problemática y se han activado las redes familiares, sociales e institucionales de apoyo que se han requerido en cada caso particular.
En el marco de la emergencia sanitaria, durante el mes de octubre de 2021 en todos los Centros Proteger se  dio continuidad al cumplimiento de los protocolos de bioseguridad con el fin de mantener espacios seguros, realizando acciones conjuntas que permitieron determinar los cercos epidemiológicos requeridos para evitar la propagación del virus Covid – 19 y de otras enfermedades infectocontagiosas, por lo que se continuó trabajando en Inter institucionalidad con las áreas de epidemiología de las localidades correspondientes con el fin de realizar seguimiento y monitoreo a cada uno de los casos.
Durante el mes de octubre los niños y las niñas continúan asistiendo a clases en las instituciones educativas, para lo cual se ha organizado lo pertinente para que el retorno a clases presenciales se realice con todas las medidas de bioseguridad pertinentes para su protección. Se dio continuidad a la implementación de la modalidad de fortalecimiento familiar, avanzando en la articulación con la Subdirección para la Infancia en el seguimiento de la estrategia "cuidándome - cuidándonos" con las familias vinculadas a la modalidad de fortalecimiento familiar, así mismo se han movilizado las redes familiares, sociales e institucionales de apoyo que se han requerido en cada caso particular. Se dio continuidad a la modalidad de atención integral de niños y niñas con medida de ubicación institucional atendiendo el 100% de niños y niñas remitidos por autoridad competente. Así mismo se dio continuidad a la implementación de la modalidad de fortalecimiento familiar, se han atendido en total 354 familias de la cuales: 256 familias se encuentran en riesgo de pérdida de cuidado parental y 98 familias se encuentran vinculadas a PARD: 78 familias corresponden a casos activos de niños y niñas que se encuentran con medida de ubicación institucional y 20 familias se encuentran en seguimiento post egreso. Así mismo se han movilizado las redes familiares, sociales e institucionales de apoyo que se han requerido en cada caso particular. 
A la fecha 62 familias han culminado los procesos de intervención familiar en el marco de la estrategia metodológica "cuidándome- cuidándonos". En los Centros Proteger se han desarrollado diferentes actividades de reconocimiento y graduación simbólica en los cuales las familias han mostrado interés por los aprendizajes obtenidos en el proceso y compromiso para continuar creando entornos protectores que contribuyan a fortalecer las capacidades de las familias y prevenir la pérdida del cuidado parental. En el mes de octubre 20 familias del Centro Proteger CURNN, Y 18 familias del Centro Proteger La María culminaron sus procesos de atención. En el mes de octubre los equipos interdisciplinarios han dado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continúa trabajando articuladamente con los servicios de la Subdirección para la Infancia: Centro Abrazar, Estrategia móvil y Centros Amar. Así mismo se ha dado continuidad a la participación en la estrategia de abordaje familiar en calle, participando en la jornada realizada en la localidad de Usaquén (parque cívico Usaquén) en la cual fueron atendidas 51 familias . En esta jornada participaron dos equipos psicosociales y un administrativo encargado de la información estadística de la jornada.
En el mes de octubre y en marco de la articulación entre los equipos misionales de la Subdirección para la Familia se desarrolló el encuentro “del dicho al hecho... Hablemos del trecho. Un encuentro con el Modelo de Atención Integral CP y el Plan Distrital de Prevención, un intercambio de saberes.”  El cual es un espacio de construcción colectiva en el que participan los equipos de los Centros Proteger, Prevención y Política pública para las Familias, con el fin de socializar el plan Distrital de Prevención  “creer y crear para prevenir las violencias”  y la “Estrategia entornos protectores, territorios seguros, inclusivos y diversos”. 
Durante el mes de octubre el equipo técnico de la Subdirección para la familia ha realizado acompañamiento, monitoreo y seguimiento a cada una de las actividades programadas en la atención integral a niños y niñas, así como a la implementación de procesos de intervención con las familias. Durante el mes de octubre, en todos los Centros Proteger los equipos interdisciplinarios realizaron diferentes actividades lúdico – pedagógicas con el fin de celebrar el mes de los niños. Así mismo se realizaron visitas de los equipos de trabajo de la Subdirección para la Familia a los Centros Proteger, cuyo objetivo fue realizar una actividad recreativa y un compartir con los niños y niñas que se encuentran con medida de ubicación institucional en cada una de las unidades operativas. </t>
  </si>
  <si>
    <t>12/11/2021 No se generan observaciones, respecto al análisis presentado en el seguimiento al indicador de gestión.</t>
  </si>
  <si>
    <t>En los Centros Proteger se ha dado continuidad a la atención de niños,  niñas  y sus familias en el marco de la protección integral.  En el  periodo de enero – noviembre  de 2021 se atendieron un total de 344 niños y niñas en los Centros Proteger, brindando atención integral en coherencia con los lineamientos establecidos para tal fin,  garantizando el restablecimiento de derechos de todos los niños y niñas que hacen uso del servicio en los Centros Proteger, es importante mencionar que los equipos interdisciplinarios  continúan con procesos de  intervención familiar con el propósito de crear y fortalecer capacidades de las familias contribuyendo al avance de los procesos de restablecimiento de derechos en el marco del interés superior de los niños y las niñas.
En el mismo periodo  (enero a noviembre) fueron reintegrados a su medio familiar un total de 195 niños y niñas lo cual muestra el trabajo interdisciplinario que se ha venido realizando con las familias de los niños y niñas que se encuentran bajo medida de ubicación institucional con el fin de fortalecer capacidades y generar en las familias procesos corresponsables y de autogestión que permitan crear entornos protectores para los niños y niñas.
Durante el periodo de enero – noviembre de 2021 se realizaron 216 egresos en los 6 Centros Proteger, de los cuales 5 corresponden a procesos de  adopción, 195 casos corresponden a reintegros a medio familiar y 16 casos fueron remitidos a otras instituciones, las cifras evidencian el trabajo realizado por los equipos interdisciplinarios propendiendo por la garantía del derecho de los niños y niñas a tener una familia  y de esta manera evitar la pérdida del cuidado parental a partir del fortalecimiento de las capacidades de las  familias y redes vinculares para el cuidado y atención de los niños y niñas.
En el mes de noviembre y en el marco de la atención integral de los niños y niñas que se atienden en los Centros Proteger se desarrollan actividades articuladas con enfoque interdisciplinar que permiten el desarrollo de los planes de atención diseñados para cada uno de los niños y niñas de acuerdo con la problemática específica,  a partir del plan pedagógico y el plan de atención institucional (PAI) en las áreas de pedagogía, psicopedagogía,  terapia ocupacional, fonoaudiología, nutrición, medicina, enfermería, psicología y Trabajo social. Durante el mes de noviembre se han movilizado los casos de los niños y niñas que se encuentran con medida de ubicación institucional de acuerdo con su problemática y se han activado las redes familiares, sociales e institucionales de apoyo que se han requerido en cada caso particular.
En el marco de la emergencia sanitaria, durante el mes de noviembre de 2021 en todos los Centros Proteger se  dio continuidad al cumplimiento de los protocolos de bioseguridad con el fin de mantener espacios seguros, realizando acciones conjuntas que permitieron determinar los cercos epidemiológicos requeridos para evitar la propagación del virus Covid – 19 y de otras enfermedades infectocontagiosas, por lo que se continuó trabajando en Inter institucionalidad con las áreas de epidemiología de las localidades correspondientes con el fin de realizar seguimiento y monitoreo a cada uno de los casos.
Durante el mes de noviembre se dio continuidad a la implementación de la modalidad de fortalecimiento familiar, avanzando en la articulación con la Subdirección para la Infancia en el seguimiento de la estrategia "cuidándome - cuidándonos" con las familias vinculadas a la modalidad de fortalecimiento familiar, así mismo se han movilizado las redes familiares, sociales e institucionales de apoyo que se han requerido en cada caso particular
Durante el mes de noviembre se dio continuidad a la modalidad de atención integral de niños y niñas con medida de ubicación institucional atendiendo el 100% de niños y niñas remitidos por autoridad competente. Así mismo se dio continuidad a la implementación de la modalidad de fortalecimiento familiar, se han atendido en total 378 familias de la cuales: 277 familias se encuentran en riesgo de pérdida de cuidado parental y 101 familias se encuentran vinculadas a PARD: 79 familias corresponden a casos activos de niños y niñas que se encuentran con medida de ubicación institucional y 22 familias se encuentran en seguimiento post egreso. Así mismo se han movilizado las redes familiares, sociales e institucionales de apoyo que se han requerido en cada caso particular. 
A la fecha 70 familias han culminado los procesos de intervención familiar en el marco de la estrategia metodológica "cuidándome- cuidándonos". En los Centros Proteger se han desarrollado diferentes actividades de reconocimiento y graduación simbólica en los cuales las familias han mostrado interés por los aprendizajes obtenidos en el proceso y compromiso para continuar creando entornos protectores que contribuyan a fortalecer las capacidades de las familias y prevenir la pérdida del cuidado parental. 
En el mes de noviembre los equipos interdisciplinarios han dado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continúa trabajando articuladamente con los servicios de la Subdirección para la Infancia: Centro Abrazar, Estrategia móvil y Centros Amar. 
Así mismo se ha dado continuidad a la participación en la estrategia de abordaje familiar en calle, participando en las 5 jornadas realizadas durante el mes de noviembre:
-	 El día 04 de noviembre se realizó operativo en la localidad de Engativá punto de atención Alcaldía Local, georreferenciando a 8 familias.
-	El día 05 de noviembre se realizó el abordaje en la Localidad de Santafé, punto de atención casa rosada sede – SDIS georreferenciando a 20 familias.
-	El día 17 de noviembre de año en curso se realizó el operativo en el Madrugón, San Victorino. Sede IDIPRON, Ruta 1. Recorrido desde el CAI san Victorino hacia la décima, Ruta 2. Recorrido desde el Oxxo de san Victorino, hacia la calle 10 allí se georreferenciando un total de 5 familias.
-	El día 18 de noviembre Sede IDIPRON Ruta 1. Localidad de Santafé – Barrio las cruces y sus alrededores, Inicia en la iglesia de las cruces. Ruta 2 Localidad de mártires. Barrio Santafé – zona de alto impacto. Cancha del parque Oscar, allí se atendieron un total de 15 familias.
-	El día 24 de noviembre, corredores del sistema de transporte. Punto de atención. Estación bicentenario. Ruta 1. Bicentenario hasta museo nacional y Portal 20 de julio. Ruta 2. Bicentenario tercer milenio – Jiménez, Ruta 3. Bicentenario – coger la sexta hasta el Ricaurte, sube nuevamente bicentenario, hasta la calle 13 donde se atendieron 9 familias 
En total se atendieron 60 familias con las cuales se desarrolló la primera sesión de la estrategia con el fin de orientarlas, referenciarlas y movilizar las redes institucionales de apoyo requeridas 
Durante el mes de noviembre el equipo técnico de la Subdirección para la familia ha realizado acompañamiento, monitoreo y seguimiento a cada una de las actividades programadas en la atención integral a niños y niñas, así como a la implementación de procesos de intervención con las familias.
En el mes de noviembre y en el marco de la semana del buen trato  se llevó a cabo el Lanzamiento de la modalidad de fortalecimiento a las familias en riesgo de pérdida de cuidado parental, dicho evento se realizó a través de un conversatorio en el cual participaron la  Subdirectora para la Familia, La Líder de los Centros Proteger, Fundación Lumos, Aldeas Infantiles y la Universidad Nacional, así mismo se contó con la participación de 3 familias vinculadas al proceso de fortalecimiento Familiar los cuales manifestaron  interés por los aprendizajes obtenidos en el proceso y compromiso para continuar creando entornos protectores que contribuyan a fortalecer las capacidades de las familias y prevenir la pérdida del cuidado parental</t>
  </si>
  <si>
    <t>14/12/2021 Se recomienda mas precisión en el análisis mensual del indicador. 
No se generan más observaciones, respecto al análisis presentado en el seguimiento al indicador de gestión.</t>
  </si>
  <si>
    <t xml:space="preserve">En los Centros Proteger se ha dado continuidad a la atención de niños, niñas y sus familias en el marco de la protección integral.  En el periodo Julio a Diciembre se atendieron 248 niños y niñas en coherencia a los lineamientos definidos para tal fin. En el  periodo de enero – diciembre  de 2021 se atendieron un total de 358 niños y niñas,  garantizando el restablecimiento de derechos de todos los niños y niñas que hacen uso del servicio en los Centros Proteger, es importante mencionar que los equipos interdisciplinarios  continúan con procesos de  intervención familiar con el propósito de crear y fortalecer capacidades de las familias contribuyendo al avance de los procesos de restablecimiento de derechos en el marco del interés superior de los niños y las niñas.  
En el mismo periodo (enero a diciembre) fueron reintegrados a su medio familiar un total de 214 niños y niñas lo cual muestra el trabajo interdisciplinario que se ha venido realizando con las familias de los niños y niñas que se encuentran bajo medida de ubicación institucional con el fin de fortalecer capacidades y generar en las familias procesos corresponsables y de autogestión que permitan crear entornos protectores para los niños y niñas.     Durante el periodo de enero – diciembre de 2021 se realizaron 235 egresos en los 6 Centros Proteger, de los cuales 6 corresponden a procesos de  adopción,  214 casos corresponden a reintegros a medio familiar y 15  casos fueron remitidos a otras instituciones, las cifras evidencian el trabajo realizado por los equipos interdisciplinarios propendiendo por la garantía del derecho de los niños y niñas a tener una familia  y de esta manera evitar la pérdida del cuidado parental a partir del fortalecimiento de las capacidades de las  familias y redes vinculares para el cuidado y atención de los niños y niñas. 
 En el marco de la emergencia sanitaria, en el periodo enero – diciembre de 2021  en todos los Centros Proteger se  dio continuidad al cumplimiento de los protocolos de bioseguridad con el fin de mantener espacios seguros, realizando acciones conjuntas que permitieron determinar los cercos epidemiológicos requeridos para evitar la propagación del virus Covid – 19 y de otras enfermedades infectocontagiosas, por lo que se continuó trabajando en Inter institucionalidad con las áreas de epidemiología de las localidades correspondientes con el fin de realizar seguimiento y monitoreo a cada uno de los casos. 
 Durante el mes de diciembre de 2021 se dio continuidad a la implementación de la modalidad de fortalecimiento familiar, avanzando en la articulación con la Subdirección para la Infancia en el seguimiento de la estrategia "cuidándome - cuidándonos" con las familias vinculadas a la modalidad de fortalecimiento familiar, así mismo se han movilizado las redes familiares, sociales e institucionales de apoyo que se han requerido en cada caso particular.    Durante el mes diciembre de 2021 se dio continuidad a la modalidad de atención integral de niños y niñas con medida de ubicación institucional atendiendo el 100% de niños y niñas remitidos por autoridad competente. Así mismo se continuo con la implementación de la modalidad de fortalecimiento familiar, durante el año 2021  se atendieron en total 406 familias de la cuales 304 familias se encuentran en riesgo de pérdida de cuidado parental y 102 familias se encuentran vinculadas a PARD , de las cuales 81 familias corresponden a casos activos de niños y niñas que se encuentran con medida de ubicación institucional y 21 familias se encuentran en seguimiento post egreso. Así mismo se han movilizado las redes familiares, sociales e institucionales de apoyo que se han requerido en cada caso particular.   
 Con corte a  31  de diciembre de 2021,  161 familias han culminado los procesos de intervención familiar en el marco de la estrategia metodológica "cuidándome- cuidándonos". En los Centros Proteger se han desarrollado diferentes actividades de reconocimiento y graduación simbólica en los cuales las familias han mostrado interés por los aprendizajes obtenidos en el proceso y compromiso para continuar creando entornos protectores que contribuyan a fortalecer las capacidades de las familias y prevenir la pérdida del cuidado parental. En el mes de diciembre de 2021,  los equipos interdisciplinarios dieron continuidad al desplazamiento a los diferentes territorios con el fin de realizar la atención familiar y han avanzado en la articulación intra e interinstitucional con el fin de identificar familias en riesgo de perder el cuidado parental que puedan ser beneficiarias del servicio. 
En la actualidad se continúa trabajando articuladamente con los servicios de la Subdirección para la Infancia: Centro Abrazar, Estrategia móvil y Centros Amar. Así mismo se ha dado continuidad a la participación en la estrategia de abordaje familiar en calle, participando en  1 jornada realizada durante el mes diciembre de 2021:   El día 07 de diciembre de 2021 se realizó un operativo en la localidad de Teusaquillo, punto de atención Subdirección Local, georreferenciando a 7 familias.  
 Durante el mes de diciembre el equipo técnico de la Subdirección para la familia ha realizado acompañamiento, monitoreo y seguimiento a cada una de las actividades programadas en la atención integral a niños y niñas, salida pedagógica a Lagosol Melgar donde asistieron los niños y niñas que son atendidos en los Centros proteger, así mismo se realizó acompañamiento por parte de la líder de los Centros proteger a la jornada de entrega de regalos y actividad de navidad para los niños y las niñas que se encuentran con medida de ubicación institucional </t>
  </si>
  <si>
    <t>14/01/2021  se recomienda indicar si el indicar aporta o no al control de la gestión y su continuidad para la vigencia 2022. 
No se generan más observaciones, respecto al análisis presentado en el seguimiento al indicador de gestión</t>
  </si>
  <si>
    <t>Durante el año 2021  los Centros Proteger atendieron integralmente el 100%  de niños y niñas  remitidos por autoridad competente con medida de ubicación institucional, en este periodo los equipos interdisciplinarios  realizaron  procesos de fortalecimiento familiar con el propósito de crear y fortalecer capacidades de las familias contribuyendo al avance del  restablecimiento de derechos en el marco del interés superior de los niños y las niñas evitando el reingreso de los niños y niñas a los sistemas de protección minimizando los efectos negativos de los largos periodos de institucionalización, se presenta un 4 porciento de diferencia ya que algunos niños se encuentran en atención pero aun no han terminado los 180 días definidos para la atención oportuna.
Como conclusión para la vigencia 2021 el indicador contribuye al control de la gestión por cuánto genera alertas en las actividades desarrolladas en los centros proteger, logrando la garantía de derechos de los niños niñas y adolescentes, por lo anterior el presente indicador continuará en la vigencia 2022, no obstante, se realizará una revisión del mismo para determinar si se requiere algún tipo de ajuste.</t>
  </si>
  <si>
    <t>7756 - Compromiso social por la diversidad en Bogotá</t>
  </si>
  <si>
    <t>PSS-7756-001</t>
  </si>
  <si>
    <t>Circular N° 032 del 15/07/2021</t>
  </si>
  <si>
    <t>Acciones de gestión asociadas al alistamiento para la entrega de transferencias monetarias condicionadas</t>
  </si>
  <si>
    <t xml:space="preserve">Monitorear el proceso de gestión para la entrega de las transferencias monetarias condicionadas a personas LGBTI, con el propósito de identificar alertas tempranas para su implementación a través del servicio "Apoyos multicolor para personas de los sectores sociales LGBTI". </t>
  </si>
  <si>
    <t xml:space="preserve">Identificar los avances en la gestión para la implementación de la modalidad "Ampliación e instalación de capacidades formativas". </t>
  </si>
  <si>
    <t>(Número de acciones de alistamiento para la entrega de transferencias monetarias condicionadas gestionadas / Número de acciones de alistamiento para la entrega de transferencias monetarias condicionadas programadas en el periodo)* 100</t>
  </si>
  <si>
    <t>Documentos internos generados en el proyecto</t>
  </si>
  <si>
    <t>Para calcular el numerador se debe identificar las acciones de alistamiento para la entrega de transferencias monetarias condicionadas gestionadas, a través de la revisión de matrices, manuales, memorandos, bitácoras de parametrización, actas de reunión, bases de datos, protocolos, procedimientos y/o formatos de planeación operativa suministrados por el líder de los servicios del proyecto, la referente de planeación, la referente financiera, la líder SIRBE y la gestora del Sistema de Gestión de la dependencia. 
Para obtener el denominador se toma la programación del proyecto y se identifica la cifra de acciones de alistamiento para la entrega de transferencias monetarias condicionadas programadas.</t>
  </si>
  <si>
    <t>Informe de seguimiento a las acciones de  alistamiento para la entrega de transferencias monetarias condicionadas gestionadas</t>
  </si>
  <si>
    <t xml:space="preserve">Durante el mes de julio 2021, se realizó la corrección del formato bitácora de parametrización de la modalidad 45 "Ampliación e Instalación de Capacidades Formativas" del proyecto 7756 "Compromiso Social por la Diversidad en Bogotá" en el Sistema de Información Misional SIRBE y se radicó al director de análisis y Diseño Estratégico, a través del memorando interno I2021020564.
Adicional a lo anterior, se diligenció el formato de planeación operativa del servicio "Apoyos Multicolor" del proyecto 7756 Compromiso Social por la Diversidad en Bogotá con el líder de los servicios y las coordinadoras de las unidades operativas Centros de Atención Integral a la Diversidad Sexual y de Géneros y de la Unidad Contra la Discriminación.
Finalmente, se exportó del Sistema de Información Misional SIRBE la base de datos de personas atendidas en la vigencia 2020 desde la Subdirección para Asuntos LGBTI, con el fin de adelantar un proceso de cruce de información, en articulación con la DADE y la Dirección Poblacional, para filtrar posibles beneficiarios/as de transferencias monetarias condicionadas,  a través de la identificación de criterios de ingreso a esta modalidad. </t>
  </si>
  <si>
    <t>10/08/2021 Debido a que el indicador es trimestral, no se debe reportar avance cuantitativo, para este seguimiento.
No se generan observaciones o recomendaciones adicionales, respecto al análisis presentado en el seguimiento al indicador de gestión.</t>
  </si>
  <si>
    <t xml:space="preserve">Se adelantó el proceso de revisión, cruce y consolidación de distintas bases de datos de posibles beneficiarios/as de esta modalidad con el fin de realizar el proceso de focalización en articulación con la DADE .
Adicional a lo anterior, se realizaron reuniones de equipo para ajustar y cualificar las fichas técnicas asociadas a cada uno de los componentes que se enmarcan en los procesos de  "Ampliación e Instalación de Capacidades Formativas" del proyecto 7756 "Compromiso Social por la Diversidad en Bogotá". 
Finalmente, se inició flujo de trabajo a través de AZ digital para la revisión metodológica del Manual Operativo para la entrega de transferencias monetarias condicionadas de la Subdirección para Asuntos LGBTI, con sus cuatro anexos técnicos, por parte del gestor del proceso Prestación de Servicios Sociales para la Inclusión Social y del equipo SG de la DADE. </t>
  </si>
  <si>
    <t>10/10/2021 No se generan observaciones o recomendaciones, respecto al análisis presentado en el seguimiento al indicador de gestión.</t>
  </si>
  <si>
    <t>Durante el mes de septiembre 2021 se convocaron e implementaron cinco (5) reuniones de lideres y lideresas de procesos de la Subdirección para Asuntos LGBTI, con el fin de realizar seguimiento al cumplimiento de compromisos establecidos en el marco del proceso de alistamiento para la modalidad "Ampliación e Instalación de Capacidades Formativas" y socializar el protocolo para la formulación de la problemática y el concepto profesional en la ficha SIRBE del proyecto.
Se recibió la retroalimentación que realizó el equipo SG de la DADE sobre la revisión metodológica del Manual Operativo (1)  con sus cuatro (4) anexos técnicos para la implementación de esta modalidad en la dependencia. Se realizaron los respectivos ajustes y se envío nuevamente a través de AZ digital con el fin de dar continuidad a su proceso de oficialización en el marco del Sistema de Gestión.
También se proyectó un (1)  formato de parametrización del convenio para la entrega de beneficios económicos desde esta modalidad y posteriormente se envió a la Subdirección de Investigación e Información de la Dirección de Análisis y Diseño Estratégico. 
Finalmente se diligenció un (1) formato de creación para la nueva unidad operativa de la Subdirección para Asuntos LGBTI en el Sistema de Información Misional de la entidad, para garantizar el cargue de la información asociada a esta modalidad y el reporte en el conteo me demás del proyecto. 
Es importante tener en cuenta que, durante el mes de julio 2021 se programó y se llevó a cabo una (1) reunión para revisar la bitácora de parametrización de esta modalidad en el Sistema de Información Misional. Lo cual generó la actualización de una (1) versión preliminar y la radicación de una (1) versión final a través de un (1) memorando dirigido a 
 Dirección de Análisis y Diseño Estratégico. También se ajustaron las dos (2) fichas SIRBE propuestas para implementar  esta modalidad de atención y se exportó del Sistema de Información Misional de la entidad, una (1)  base de datos de personas únicas atendidas durante la vigencia 2020, con el fin de identificar posibles personas beneficiarias a través del instrumento de focalización de la entidad. En agosto 2021 se diligenció un (1) formato de planeación operativa de los servicios y modalidades de la Subdirección para Asuntos LGBTI.</t>
  </si>
  <si>
    <t>07/10/2021 Se recomienda indicar o listar cuales fueron las acciones gestionadas, en concordancia con el avance cuantitativo y la evidencia reportada. Así mismo, se recomienda solo reportar la evidencia formulada para hacer un seguimiento y verificación integral.
13/10/2021 No se generan observaciones o recomendaciones adicionales, respecto al análisis presentado en el seguimiento al indicador de gestión.</t>
  </si>
  <si>
    <t xml:space="preserve">Durante el mes de octubre de 2021, se llevó a cabo una (1) prueba piloto para la implementación de la ficha SIRBE propuesta desde la Subdirección para Asuntos LGBTI, para la entrega de apoyos multicolor a personas de los sectores sociales LGBTI, posterior a su revisión y validación por parte de la Dirección Territorial. Esta prueba piloto tuvo una duración de dos semanas en la dependencia.
Finalmente se realizaron dos (2) pruebas de parametrización para las variables especificas de la ficha SIRBE asociada a esta modalidad de atención en el Sistema de Información Misional de la entidad y se consolidó una (1) versión final de la ficha SIRBE para iniciar su proceso de revisión metodológica y creación en el mapa de procesos de la entidad, en el marco del sistema de gestión.  
</t>
  </si>
  <si>
    <t>09/11/2021 Se recomienda indicar o listar cuales fueron las acciones gestionadas, en concordancia con el avance cuantitativo reportado.
10/11/2021 No se generan observaciones o recomendaciones adicionales, respecto al análisis presentado en el seguimiento al indicador de gestión.</t>
  </si>
  <si>
    <t>Durante el mes de noviembre 2021 se consolidaron los resultados de la prueba piloto implementada en la Subdirección para Asuntos LGBTI y se construyeron las dos (2) fichas SIRBE definitivas para la implementación de esta modalidad de servicio: ficha SIRBE de identificación de participantes y la ficha SIRBE de variables especificas para la entrega de apoyos multicolor a personas de los sectores sociales LGBTI. 
Ambas versiones definitivas de las fichas fueron enviadas al gestor del proceso Prestación de Servicios Sociales para la Inclusión Social, para su respectiva revisión y posterior inicio de flujo de trabajo a través de AZ digital para iniciar el proceso de revisión metodológica por parte del equipo SG de la DADE. 
Adicional a lo anterior, se realizó una (1) prueba de parametrización de las variables especificas de esta modalidad de servicio en el Sistema de Información Misional de la entidad, con apoyo de la Subdirección de Investigación e Información.
Finalmente, se modificó una (1) bitácora de conteo de metas del proyecto 7756 Compromiso Social por la Diversidad en Bogotá, con el fin de verificar que las personas beneficiadas por esta modalidad de servicio, se vean reflejadas en el proceso de conteo de metas del proyecto que mes a mes se consolida en la base de personas únicas atendidas (PUA) que entrega la DADE.</t>
  </si>
  <si>
    <t>13/12/2021 No se generan observaciones o , respecto al análisis presentado en el seguimiento al indicador de gestión.</t>
  </si>
  <si>
    <t xml:space="preserve">Durante el mes de diciembre 2021 se convocaron dos (2) reuniones de líderes de procesos en la dependencia, con el fin de distribuir y programar el diligenciamiento de fichas SIRBE con todas las personas de los sectores sociales LGBTI que fueron focalizadas por la DADE, con el fin de ingresar a esta modalidad de servicio e iniciar su proceso formativo. Este ejercicio de diligenciamiento de fichas SIRBE se programó y se realizó en los Centros de Atención a la Diversidad Sexual y de Géneros y estuvo a cargo de los equipos psicosocial y territorial de la Subdirección para Asuntos LGBTI.  
Adicional a lo anterior, durante el mes de diciembre se digitaron las fichas SIRBE básica y transversal - cabezote y de variables específicas, de las personas de los sectores sociales LGBTI beneficiadas a través de la modalidad "Ampliación e Instalación de capacidades formativas", en el Sistema de Información Misional de la entidad.
Durante el último trimestre de la vigencia 2021 se parametrizaron las variables básicas transversales y las variables especificas asociadas a esta modalidad de servicio del proyecto 7756 Compromiso Social por la Diversidad en Bogotá, en el Sistema de Información Misional de la entidad. A partir del mes de noviembre 2021, fue posible empezar a digitar en SIRBE el registro de las personas que iniciaron su proceso de ampliación e Instalación de capacidades formativas y realizar un seguimiento desde los registros de información oficial de la entidad, exportando bases de datos generadas desde SIRBE.
Este indicador de gestión, con sus respectivos reportes mensuales, fortaleció el seguimiento al proceso de alistamiento de esta modalidad de servicio y facilitó la identificación de acciones tempranas para subsanar situaciones que representaron riesgos o amenazas durante su vigencia. También es importante afirmar que, fue posible viabilizar acciones de gestión y articulación con otras dependencias de la SDIS con el fin de generar y/o fortalecer alternativa de solución o respuesta ante las dificultades que se presentaron durante el proceso de alistamiento.
Finalmente, cabe resaltar que, desde octubre 2021 hasta diciembre 2021, se vincularon 500 personas de los sectores sociales LGBTI a la modalidad de servicio “Ampliación e Instalación de Capacidades Formativas” del proyecto 7756 Compromiso Social por la Diversidad en Bogotá. </t>
  </si>
  <si>
    <t>11/01/2022 Verificar, si en el mes de diciembre se realizaron acciones de alistamiento para la entrega de transferencias monetarias condicionadas.
Se recomienda anexar un análisis de la gestión del trimestre.
Así mismo, verificar ya que se está empleando la plantilla del formato FOR-GD-002.
13/02/2022 No se generan observaciones o recomendaciones adicionales, respecto al análisis presentado en el seguimiento al indicador de gestión.</t>
  </si>
  <si>
    <t xml:space="preserve">Durante la vigencia 2021 se fortaleció el proceso de planeación operativa de esta nueva modalidad de servicio del proyecto 7756 Compromiso Social por la Diversidad en Bogotá y se revisó la pertinencia de las variables diferenciales asociadas en la ficha SIRBE de variables especificas propuesta para la entrega de apoyos multicolor a personas de los sectores sociales LGBTI. De igual forma, se adelantó el proceso de revisión, cruce y consolidación de distintas bases de datos de posibles beneficiarios/as de esta modalidad de servicio con el fin de realizar el proceso de focalización en articulación con la Dirección de Análisis y Diseño Estratégico de la Secretaría Distrital de Integración Social . También se llevó a cabo una  prueba piloto para la implementación de la ficha SIRBE de variables especificas propuesta desde la Subdirección para Asuntos LGBTI, para la entrega de apoyos multicolor a personas de los sectores sociales LGBTI y se validó la viabilidad de su parametrización en el Sistema de Información Misional de la entidad, con la Dirección Territorial, líder del proceso Prestación de Servicios Sociales ara la Inclusión Social y con la Subdirección de Investigación e Información. 
Para la vigencia 2022, se gestionará la derogación de este indicador de gestión, teniendo en cuenta que ya finalizó el proceso de alistamiento para la entrega del beneficio "transferencias monetarias condicionas" a las personas LGBTI que cumplan con los criterios de ingreso estipulados en la resolución 0509 de 2021 y que sean identificadas desde el proyecto 7756 Compromiso Social por la Diversidad en Bogotá o desde otros servicios sociales públicos y privados. </t>
  </si>
  <si>
    <t>PSS-7756-002</t>
  </si>
  <si>
    <t>Acciones de gestión asociadas al alistamiento para la entrega de bonos multicolor</t>
  </si>
  <si>
    <t xml:space="preserve">Monitorear el proceso de gestión para la entrega de bonos multicolor a personas LGBTI, con el propósito de identificar alertas tempranas para su implementación a través del servicio "Apoyos multicolor para personas de los sectores sociales LGBTI". </t>
  </si>
  <si>
    <t xml:space="preserve">Identificar los avances en la gestión para la implementación de la modalidad "Bono multicolor". </t>
  </si>
  <si>
    <t>(Número de acciones de alistamiento para la entrega de bonos multicolor gestionadas / Número de acciones de alistamiento para la entrega de bonos multicolor programadas en el periodo)* 100</t>
  </si>
  <si>
    <t>Para calcular el numerador se debe identificar las acciones de alistamiento para la entrega de bonos multicolor gestionadas, a través de la revisión de matrices, manuales, memorandos, bitácoras de parametrización, actas de reunión, bases de datos, protocolos, procedimientos y/o formatos de planeación operativa suministrados por el líder de los servicios del proyecto, la referente de planeación, la referente financiera, la líder SIRBE y gestora del Sistema de Gestión de la dependencia. 
Para obtener el denominador se toma la programación del proyecto y se identifica la cifra de acciones de alistamiento para la entrega de bonos multicolor programadas</t>
  </si>
  <si>
    <t>Informe de seguimiento a las acciones de  alistamiento para la entrega de bonos multicolor gestionadas</t>
  </si>
  <si>
    <t xml:space="preserve">Durante el mes de julio 2021, se diligenció el formato de planeación operativa del servicio "Apoyos Multicolor" del proyecto 7756 Compromiso Social por la Diversidad en Bogotá con el líder de los servicios y las coordinadoras de las unidades operativas Centros de Atención Integral a la Diversidad Sexual y de Géneros y de la Unidad Contra la Discriminación.
Adicional a lo anterior se proyectó la propuesta de fichas SIRBE de identificación de participantes y de apoyos tangibles para la entrega de bonos multicolor a partir del segundo semestre de la vigencia 2021. 
Finalmente, se llevó a cabo una jornada de capacitación sobre el diligenciamiento de la ficha SIRBE para la entrega de apoyos tangibles, con el fin de cualificar a las personas que ingresaron como colaboradoras en la entidad, sobre el diligenciamiento del concepto profesional y la definición de los criterios de ingreso que se requieren para autorizar cada beneficio. </t>
  </si>
  <si>
    <t xml:space="preserve">Durante el mes de agosto se realizó una modificación en la bitácora de parametrización de esta modalidad de atención, con el fin de adaptar el Sistema de Información Misional a las necesidades del servicio y garantizar el cumplimiento de los criterios establecidos en la última versión de los anexos técnicos asociados a la resolución 0509 de 2021. Una vez revisado y validado este ajuste en la bitácora de parametrización, por parte del analista DADE del proyecto, por parte del líder de los servicios, de la referente de planeación y del subdirector para Asuntos LGBTI se proyectó el memorando para radicarlo oficialmente a la Dirección de Análisis y Diseño Estratégico.
Adicional a lo anterior, se realizó seguimiento al proceso de parametrización de esta modalidad que se está adelantando desde la Subdirección de Investigación e información para así avanzar posteriormente con la parametrización del beneficio en articulación con la Subdirección de Nutrición y Abastecimiento. 
Finalmente, cabe resaltar que, también se realizó un ajuste en la ficha SIRBE de apoyos tangibles para garantizar puntos de control y medios de verificación de los criterios de ingreso y procesos de seguimiento asociados a la prestación del servicio "Apoyos Multicolor", específicamente desde esta modalidad de atención. Dichos ajustes se concertaron a través de mesas de trabajo y reuniones de equipo convocadas por el líder de los servicios de la Subdirección para Asuntos LGBTI. </t>
  </si>
  <si>
    <t>Durante el mes de septiembre 2021 se convocaron y se llevaron a tres (3) reuniones de planeación y seguimiento a los compromisos establecidos en el marco de esta modalidad de atención. Adicional a lo anterior, se convocó a los equipos profesionales de las unidades operativas a una (1) jornada de socialización del protocolo  (PTC-PSS-035 para la formulación de la problemática y el concepto profesional en la ficha SIRBE propuesta para la entrega de los apoyos multicolor.  
También se convocaron y se llevaron a cabo dos (2) reuniones virtuales para avanzar en las pruebas de parametrización de esta modalidad en el Sistema de Información Misional de la entidad, con apoyo y acompañamiento de la Subdirección de Investigación e Información de la Dirección de Análisis y Diseño Estratégico. 
Adicional a lo anterior, se proyectó un (1) formato de parametrización del beneficio "bono multicolor" de esta modalidad en el Sistema de Información Misional de la entidad y se envió a la Subdirección de Nutrición y Abastecimiento para completar la información pendiente, antes de ser radicado a la   Subdirección de Investigación e información.
Se diligenció un (1) formato para la creación de la nueva unidad operativa de la Subdirección para Asuntos LGBTI, en el Sistema de Información Misional de la entidad, con el fin de garantizar el cargue de la información asociada a esta modalidad desde el Centro de Atención a la Diversidad Sexual y de Géneros zona norte, ubicado en la localidad de Suba.  
Cabe resaltar que, en el mes de julio 2021 se diligenció un (1) formato de planeación operativa de todos los servicios y modalidades de la Subdirección para Asuntos LGBTI y se construyeron dos (2)  versiones preliminares de la ficha SIRBE de identificación de participantes y de la ficha SIRBE para la entrega de los apoyos multicolor del proyecto. En agosto de 2021, se ajustó una (1) bitácora de parametrización para esta modalidad de atención y se radicó nuevamente a la Dirección de Análisis y Diseño Estratégico, también se modificaron las dos (2) fichas SIRBE que se van a implementar desde esta modalidad con un (1) instructivo de diligenciamiento y se enviaron vía correo electrónico a la Dirección Territorial para su respectiva revisión y posterior aval.</t>
  </si>
  <si>
    <t xml:space="preserve">Durante el mes de octubre de 2021, se llevó a cabo una (1) prueba piloto para la implementación de la ficha SIRBE propuesta desde la Subdirección para Asuntos LGBTI, para la entrega de apoyos multicolor a personas de los sectores sociales LGBTI, posterior a su revisión y validación por parte de la Dirección Territorial.
Finalmente se realizaron dos (2) pruebas de parametrización para las variables especificas de la ficha SIRBE asociada a esta modalidad de atención en el Sistema de Información Misional de la entidad y se consolidó una (1)  versión definitiva de la ficha SIRBE para iniciar su proceso de revisión metodológica y creación en el mapa de procesos de la entidad, en el marco del sistema de gestión. Esta prueba piloto tuvo una duración de dos semanas en la dependencia. 
</t>
  </si>
  <si>
    <t>10/11/2021 No se generan observaciones o recomendaciones adicionales, respecto al análisis presentado en el seguimiento al indicador de gestión.</t>
  </si>
  <si>
    <t>Durante el mes de noviembre 2021 se consolidaron los resultados de la prueba piloto implementada en la Subdirección para Asuntos LGBTI y se construyeron las dos (2) fichas SIRBE definitivas para la implementación de esta modalidad de servicio: ficha SIRBE de identificación de participantes y la ficha SIRBE de variables especificas para la entrega de apoyos multicolor a personas de los sectores sociales LGBTI. 
Cabe resaltar que, las dos fichas SIRBE definitivas fueron enviadas al gestor del proceso Prestación de Servicios Sociales para la Inclusión Social, para su respectiva revisión y posterior inicio de flujo de trabajo a través de AZ digital para iniciar el proceso de revisión metodológica por parte del equipo SG de la DADE. 
También se realizaron dos (2) pruebas de parametrización del beneficio "bono multicolor" y de las variables especificas de esta modalidad de servicio en el Sistema de Información Misional de la entidad, con apoyo de la Subdirección de Investigación e Información.
Finalmente, se modificó una (1) bitácora de conteo de metas del proyecto 7756 Compromiso Social por la Diversidad en Bogotá, con el fin de verificar que las personas beneficiadas por esta modalidad de servicio, se vean reflejadas en el proceso de conteo de metas del proyecto que mes a mes se consolida en la base de personas únicas atendidas (PUA) que entrega la DADE.</t>
  </si>
  <si>
    <t>13/12/2021 No se generan observaciones o recomendaciones respecto al análisis presentado en el seguimiento al indicador de gestión.</t>
  </si>
  <si>
    <t xml:space="preserve">Durante el mes de diciembre 2021 se convocaron y se realizaron tres (3) reuniones de planeación y seguimiento, con el fin de organizar el proceso operativo para el diligenciamiento de fichas SIRBE asociadas a este beneficio, garantizar su autorización desde el Sistema de Información Misional de la entidad, gestionar su activación en articulación con la Dirección de Nutrición y Abastecimiento y viabilizar su canje en los puntos establecidos. El ejercicio de diligenciamiento de fichas SIRBE se programó y se realizó en los Centros de Atención a la Diversidad Sexual y de Géneros y estuvo a cargo de los equipos psicosocial y territorial de la Subdirección para Asuntos LGBTI.  
Durante el mes de diciembre 2021 se digitaron las fichas SIRBE básica y transversal - cabezote y de variables específicas, de las personas de los sectores sociales LGBTI beneficiadas a través de la modalidad "Bono Multicolor", en el Sistema de Información Misional de la entidad.
Durante el último trimestre de la vigencia 2021 fue posible parametrizar las variables básicas transversales y las variables específicas asociadas a esta modalidad de servicio del proyecto 7756 Compromiso Social por la Diversidad en Bogotá, en el Sistema de Información Misional de la entidad. A partir del mes de noviembre 2021, inició el proceso de crítica y digitación en SIRBE de los activos de información que fueron diligenciados con las personas que ingresaron a esta modalidad de servicio "Bono Multicolor" y realizar un seguimiento desde los registros de información oficial de la entidad, exportando bases de datos generadas desde SIRBE y en permanente articulación con la Dirección de Nutrición y Abastecimiento.
Este indicador de gestión, con sus respectivos reportes mensuales, facilitó el seguimiento al proceso de alistamiento para esta modalidad de servicio y permitió identificar acciones tempranas para subsanar situaciones que representaron riesgos o amenazas durante su vigencia. Fue posible también viabilizar acciones de gestión y articulación con otras dependencias de la SDIS con el fin de generar y/o fortalecer alternativa de solución o respuesta ante las dificultades que se presentaron durante el proceso de alistamiento.
Finalmente, cabe resaltar que, desde noviembre 2021 hasta diciembre 2021, se autorizaron 197 bonos canjeables por alimentos a personas de los sectores sociales LGBT, desde la modalidad de servicio “Bono Multicolor” del proyecto 7756 Compromiso Social por la Diversidad en Bogotá. No obstante, del total de bonos autorizados, solamente se redimieron 142. </t>
  </si>
  <si>
    <t>11/01/2022  Verificar, si en el mes de diciembre se realizaron acciones de alistamiento para la entrega de bonos multicolor.
Se recomienda anexar un análisis de la gestión del trimestre.
Así mismo, verificar ya que se está empleando la plantilla del formato FOR-GD-002.
13/02/2022 No se generan observaciones o recomendaciones adicionales, respecto al análisis presentado en el seguimiento al indicador de gestión.</t>
  </si>
  <si>
    <t>Durante la vigencia 2021 se fortaleció el proceso de planeación operativa de esta nueva modalidad de servicio del proyecto 7756 Compromiso Social por la Diversidad en Bogotá y se revisó la pertinencia de las variables diferenciales asociadas en la ficha SIRBE de variables especificas propuesta para la entrega de apoyos multicolor a personas de los sectores sociales LGBTI. Se modificó la bitácora de parametrización de esta modalidad de atención, con el fin de adaptar el Sistema de Información Misional a las necesidades del servicio y garantizar el cumplimiento de los criterios de ingreso establecidos en la última versión de los anexos técnicos asociados a la resolución 0509 de 2021. 
Se mantuvo un proceso de gestión y articulación permanente entre la Subdirección para Asuntos LGBTI,  la Dirección de Nutrición y Abastecimiento y   la Subdirección de Investigación e Información, con el fin de avanzar y garantizar el proceso de parametrización de esta modalidad de servicio en el Sistema de Información Misional, dinamizando  la recolección, crítica, autorización, activación y canje de todos los beneficios multicolor otorgados a personas de los sectores sociales LGBTI. 
A partir de la vigencia 2022, se tendrá que gestionar  nuevamente  el proceso de parametrización del nuevo contrato establecido desde la Dirección de Nutrición y Abastecimiento de la SDIS,  en el Sistema de Información Misional de la entidad, para garantizar la autorización, activación y canje del beneficio "bono multicolor", por parte de todas las personas de los sectores sociales LGBTI que cumplan con los criterios de ingreso establecidos en la resolución 0509 de 2021 para esta modalidad de servicio.</t>
  </si>
  <si>
    <t>7757 - Implementación de  estrategias y servicios integrales para el abordaje del fenómeno de habitabilidad en calle en Bogotá</t>
  </si>
  <si>
    <t>PSS-7757-001</t>
  </si>
  <si>
    <t xml:space="preserve">Personas en riesgo de habitar la calle atendidas mediante la estrategia de prevención </t>
  </si>
  <si>
    <t>Medir el número de personas en riesgo de habitar la calle identificadas y atendidas mediante la estrategia de prevención de la habitabilidad en calle.</t>
  </si>
  <si>
    <t>Identificación del nivel de riesgo de las personas vinculadas en la estrategia de prevención
Gestión de los recursos necesarios para la atención de las personas identificadas.</t>
  </si>
  <si>
    <t>(Número de personas en riesgo atendidas mediante la estrategia / Número de personas identificadas en riesgo de habitar la calle mediante la estrategia) * 100</t>
  </si>
  <si>
    <t xml:space="preserve">
Base de datos de personas en riesgo atendidas subdirección para la adultez
Base de datos instrumento de tamizaje Subdirección para la Adultez </t>
  </si>
  <si>
    <t>El valor del numerador corresponde al número de personas en riesgo registradas como atendidas en la base de datos de la subdirección para la adultez, comparado con el número de personas identificadas en riesgo registradas en la base de datos de la herramienta de tamizaje.
Nota: el reporte acumulado corresponde a la suma de los valores reportados en el trimestre.</t>
  </si>
  <si>
    <t>Reporte de las personas atendidas en el periodo vs las personas identificadas mediante la herramienta de tamizaje.</t>
  </si>
  <si>
    <t>En el mes de enero comenzó la implementación gradual de la estrategia territorial para la prevención y atención del riesgo de habitar calle en la ciudad. Se priorizaron las localidades de Tunjuelito, Fontibón y Engativá para el ejercicio, adelantándose labores con miras a la comprensión de las dinámicas de cada territorio que configuran riesgos para el inicio de vida en calle. Esta comprensión permitirá la construcción de planes de trabajo locales dirigidos a la mitigación de riesgos, así como el desarrollo de la ruta de atención a personas en riesgo.</t>
  </si>
  <si>
    <t>15/03/2021 No se generan observaciones o recomendaciones adicionales respecto al análisis presentado en el seguimiento al indicador de gestión.</t>
  </si>
  <si>
    <t>En el mes de febrero se abordó a seis personas en posible riesgo de habitabilidad en calle, las cuales se identificaron a través del acercamiento con las Subdirecciones Locales de Integración Social; cuatro personas de las localidades priorizadas de Tunjuelito, Engativá y Fontibón, y dos de la localidad de Los Mártires. Sin embargo, después de una primera aproximación profesional sólo una persona se encontró efectivamente en posible riesgo de habitabilidad en calle, por lo que se le aplicó el instrumento de tamizaje. Así mismo, y como parte del momento 1 de la ruta de atención a personas en riesgo, se adelantaron tres ejercicios de cartografía social en las localidades priorizadas, además de varios recorridos por posibles entornos de riesgo de dichos territorios.</t>
  </si>
  <si>
    <t>El reporte del primer trimestre de 2021 contempla, por un lado, las acciones realizadas en el mes de enero, que permitieron avanzar en la comprensión de dinámicas territoriales conducentes a la generación de riesgos para el inicio de vida en calle.
En el mes de marzo, partiendo del acercamiento con fuentes de información locales y de la participación en espacios de articulación interinstitucional, se efectuó el abordaje de diferentes personas referidas en posible riesgo. Como base del abordaje se implementó el instrumento de tamizaje, lo cual permitió la identificación de 10 personas en situación de riesgo, quienes desarrollan sus actividades cotidianas en las localidades de Usme, Kennedy, Los Mártires y Puente Aranda.
A las 11 personas identificadas en riesgo durante el trimestre (incluyendo la persona identificada en el mes de febrero) se les ofrecieron rutas de atención de acuerdo con su situación y sus intereses particulares. Se activaron rutas a 9 de ellas, de las cuales, a su vez, 7 continuaron en seguimiento.
Se observa que el indicador obtenido al cierre de marzo, de 64% de eficiencia, se acerca en 91% a la meta proyectada para la vigencia 2021, correspondiente a 70% de eficiencia.</t>
  </si>
  <si>
    <t>15/04/2021 Verificar el avance cuantitativo y complementar con la gestión del trimestre, ya que aparentemente solo se esta tomando la gestión de marzo y no se contempla la de enero y febrero, tanto en el avance cuantitativo como en el cualitativo. En este mismo sentido, verificar y complementar la evidencia.
20/04/2021 No se generan observaciones o recomendaciones adicionales respecto al análisis presentado en el seguimiento al indicador de gestión.</t>
  </si>
  <si>
    <t>Al cierre del mes de abril se identificaron 15 personas en posible riesgo de habitabilidad en calle, mediante ejercicios de articulación interinstitucional. A estas personas se les aplicó el instrumento de tamizaje, y subsecuentemente se les ofrecieron rutas de atención de acuerdo con sus niveles de riesgo reportados. Se activaron rutas de atención específicamente a 11 ciudadanos, con el siguiente alcance:
- Dos personas comenzaron a recibir acompañamiento institucionalizado en el Centro de Desarrollo Integral y Diferencial - Proyecto de Vida (CEDID-PV).
- Tres personas emprendieron planes de atención individual en territorio.
- Seis personas más fueron objeto de orientación y/o referenciación según sus necesidades, dejando abierta sin embargo la opción de activar planes de atención en territorio.</t>
  </si>
  <si>
    <t>13/05/2021 No se generan observaciones o recomendaciones respecto al análisis presentado en el seguimiento al indicador de gestión.</t>
  </si>
  <si>
    <t xml:space="preserve">En el periodo de mayo de 2021, se continuó llevando a cabo la consolidación de información de posibles casos de riesgo por medio de espacios y canales de comunicación (primeros acercamientos partiendo de fuentes de comunicación locales, espacios interinstitucionales y servicios). A partir de este proceso se aplicó el instrumento de tamizaje del riesgo de habitabilidad en calle a dieciocho 18 personas en posible riesgo, activándose ruta de atención a 15 de ellas, de la siguiente manera:
- Siete personas comenzaron a recibir acompañamiento institucionalizado en el Centro de Desarrollo Integral y Diferencial - Proyecto de Vida (CEDID-PV) 
- Una persona emprendió plan de atención individual en territorio 
- Siete personas más fueron objeto de orientación y/o referenciación según sus necesidades, con opción de activárseles plan de atención en calle de llegar a requerirse. </t>
  </si>
  <si>
    <t>Para este segundo trimestre, se evidencia un crecimiento del 32% en la consolidación de información de posibles casos de riesgo, respecto a la primera medición, relacionada con el indicador creciente de eficiencia. A partir de este proceso se implementó la herramienta “Instrumento de tamizaje del nivel de riesgo de inicio de la habitabilidad en calle” a treinta y ocho (38) personas identificadas en posible riesgo, activando la ruta de atención a treinta y tres (33) de ellas con las siguientes particularidades. 
Ocho (8) personas comenzaron a recibir acompañamiento institucionalizado en el Centro de Desarrollo Integral y Diferencial - Proyecto de Vida (CEDID-PV), dos (2) personas en el Centro de desarrollo de capacidades para mujeres, nueve (9) personas emprendieron plan de atención individual en territorio; y catorce (14) personas fueron objeto de orientación y/o referenciación según sus necesidades, dejando abierta sin embargo la opción de activárseles planes de atención en calle.
En lo particular, se concluye que para la actual medición tenemos un porcentaje de avance acumulado del indicador del 87%, superando las expectativas fijadas y evidenciando la asertividad en la implementación de estrategias de prevención del fenómeno de la habitabilidad en calle.</t>
  </si>
  <si>
    <t>13/07/2021  No se generan observaciones o recomendaciones respecto al análisis presentado en el seguimiento al indicador de gestión.</t>
  </si>
  <si>
    <t>Para el mes de julio de 2021, se continuó con la consolidación de información de posibles casos de riesgo por medio de espacios y canales de comunicación, mediante acercamientos con fuentes locales, espacios interinstitucionales y servicios. Al cierre del periodo se aplicó el “Instrumento de tamizaje del nivel de riesgo de inicio de la habitabilidad en calle” a un total de 64 personas identificadas en potencial riesgo, además de activar la ruta de atención a 58 de ellas con las siguientes consideraciones: 14 personas comenzaron a recibir acompañamiento institucionalizado en el Centro de Desarrollo Integral y Diferencial - Proyecto de Vida (CEDID-PV); 3 personas en el Centro de desarrollo de capacidades para mujeres; 13 personas emprendieron plan de atención individual en territorio; y las 28 personas restantes fueron objeto de orientación y/o referenciación según sus necesidades, dejando abierta sin embargo la opción de activárseles planes de atención en calle. 
En contraste, a 6 personas se les cerró inmediatamente la opción de ruta, debido a que no aceptaron oferta de servicio alguna en medio institucional o en territorio. Es de anotar que, una persona en el mes de mayo no había aceptado ruta, pero se vinculó nuevamente al ejercicio en julio con la tipificación de apertura de forma voluntaria.</t>
  </si>
  <si>
    <t>12/08/2021  No se generan observaciones o recomendaciones respecto al análisis presentado en el seguimiento al indicador de gestión.</t>
  </si>
  <si>
    <t>Para el mes de agosto se totalizó con la identificación de ciento doce (112) personas en posible riesgo de habitabilidad en calle, para las cuales se aplicó el instrumento de tamizaje y se les ofrecieron rutas de atención, de acuerdo con sus niveles de riesgo estimados. Así las cosas, se activó ruta de atención a ciento cuatro (104) personas de la siguiente manera: treinta y una (31) de las personas desarrollaron sus actividades cotidianas en localidades de la zona suroccidental (Ciudad Bolívar, Bosa y Kennedy), veinticinco (25) de la zona nororiental (Usaquén, Teusaquillo, Chapinero y Barrios Unidos), veinticuatro (24) de la zona centro (Los Mártires, Santa Fe, Antonio Nariño y Puente Aranda), dieciséis (16) las desarrollaban en la zona sur (localidad de Usme, Rafael Uribe Uribe, Tunjuelito y San Cristóbal), y ocho (8) en la zona noroccidental (Suba y Engativá). 
En consecuencia, para veinticinco (25) personas hubo acompañamiento institucionalizado en el Centro de Desarrollo Integral y Diferencial - Proyecto de Vida (CEDID-PV), seis (6) personas en el Centro de desarrollo de capacidades para mujeres, veinte (20) personas emprendieron plan de atención individual en territorio y cincuenta y tres (53) personas fueron objeto de orientación y/o referenciación según sus necesidades, dejando abierta la opción de activárseles planes de atención en calle. En contraposición, a ocho (8) personas se les cerró inmediatamente la opción de ruta, debido a que no aceptaron oferta de servicio en medio institucional o en territorio.</t>
  </si>
  <si>
    <t>14/09/2021  No se generan observaciones o recomendaciones respecto al análisis presentado en el seguimiento al indicador de gestión.</t>
  </si>
  <si>
    <t>Con corte a septiembre de 2021, dentro de la ejecución de la estrategia prevención de la habitabilidad de calle, se llevó a cabo la consolidación de información de posibles casos de riesgo por medio de espacios y canales de comunicación, siendo estos los primeros acercamientos y partiendo de fuentes de comunicación locales, espacios interinstitucionales, y servicios. Tomando lo anterior como punto de partida, se implementó la herramienta “instrumento de tamizaje del nivel de riesgo de inicio de la habitabilidad en calle”, la cual permitió identificar que, con respecto a los factores que configuran riesgo para el inicio de la habitabilidad en calle, no se evidencia un factor predominante o de mayor incidencia. Sin embargo, el mayor porcentaje se presenta en los factores individuales donde en el discurso los y las ciudadanas evidencian aspectos de codependencia, identidad de género, consumo de sustancias psicoactivas, tolerancia a la frustración, gestión de emociones y la toma de decisiones que afectan el ámbito personal, familiar, laboral y académico. En este sentido y frente a los factores familiares y de contexto se destacan aspectos referentes a violencias, carencia de redes de apoyo, así como la dificultad para la resolución de conflictos. Siguiendo la misma línea, los factores de riesgo eventuales, se presentan aspectos relacionados con el acceso a residencia permanente, duelos y/o perdidas, enfermedades, desempleo y la emergencia sanitaria por COVID-19.
Es así que, en cuanto a la medición acumulada de este indicador tenemos ciento treinta y cinco (135) personas en riesgo, atendidas mediante la estrategia de prevención de la habitabilidad en calle, de ciento cuarenta y cinco (145) personas identificadas en riesgo potencial. Lo anterior representa un 93% de cumplimiento general, superando ligeramente la meta planteada. Es de reconocer en este punto, la importancia e impacto que ha tenido la estrategia en la mitigación del fenómeno de habitabilidad en calle.</t>
  </si>
  <si>
    <t>11/10/2021  No se generan observaciones o recomendaciones respecto al análisis presentado en el seguimiento al indicador de gestión.</t>
  </si>
  <si>
    <t>Para el mes de octubre de 2021 dentro de la ejecución de la estrategia prevención de la habitabilidad de calle, se llevó a cabo la consolidación de información de posibles casos de riesgo por medio de espacios y canales de comunicación (primeros acercamientos partiendo de fuentes de comunicación locales, espacios interinstitucionales y servicios). A partir de este proceso se implementó la herramienta “instrumento de tamizaje del nivel de riesgo de inicio de la habitabilidad en calle”, la cual permitió identificar que con respecto a los factores que configuran riesgo para el inicio de la habitabilidad en calle, no se evidencia un factor predominante o de mayor incidencia. Sin embargo, si es importante visibilizar la atención diferencial referente a género; donde se atendieron a ocho (8) mujeres, de las cuales dos (2) fueron de la zona sur (San Cristóbal y Tunjuelito), una (1) de la zona sur occidental (Bosa), dos (2) de la zona noroccidente (Suba), una (1) de zona nororiente (Barrios unidos), una (1) de zona centro (Barrios Unidos). Por otro lado, de las ocho (8) mujeres atendidas siete (7) son de nacionalidad Colombiana y una (1) de nacionalidad Venezolana, una (1) mujer se identifica dentro de la comunidad LGBTI, dos (2) presenta alguna discapacidad, una (1) se reconoce como población afrodescendiente, (1) como víctima de violencia, y (1) manifiesta ejercer actividades pagas. Otro factor importante para resaltar es que estas mujeres, cinco (5) de ellas caracterizadas dentro de jefatura femenina y cuidadoras.</t>
  </si>
  <si>
    <t>16/11/2021  No se generan observaciones o recomendaciones respecto al análisis presentado en el seguimiento al indicador de gestión.</t>
  </si>
  <si>
    <t>Con corte a noviembre de 2021, dentro de la ejecución de la estrategia prevención de la habitabilidad de calle, se llevó a cabo la consolidación de información de posibles casos de riesgo por medio de espacios y canales de comunicación, siendo estos los primeros acercamientos y partiendo de fuentes de comunicación locales, espacios interinstitucionales, y servicios. Tomando lo anterior como punto de partida, se implementó la herramienta “instrumento de tamizaje del nivel de riesgo de inicio de la habitabilidad en calle”, la cual permitió identificar que, con respecto a los factores que configuran riesgo para el inicio de la habitabilidad en calle, no se evidencia un factor predominante o de mayor incidencia. En este sentido se resalta la atención diferencial. 
Es así que se continuó con la identificación de personas que se encontraron en posible riesgo, comenzando a recibir acompañamiento institucionalizado en el Centro de Desarrollo Integral y Diferencial - Proyecto de Vida (CEDID-PV) o el Centro de Atención y Desarrollo de Capacidades para Mujeres Habitantes de Calle o emprendieron plan de atención individual en territorio o fueron objeto de orientación y/o referenciación, dependiendo de las necesidades particulares para cado individuo. En contraste, hubo casos en los que se cerró la opción de ruta, debido a que no aceptaron oferta de servicio alguna en medio institucional o en territorio.</t>
  </si>
  <si>
    <t>14/12/2021  No se generan observaciones o recomendaciones respecto al análisis presentado en el seguimiento al indicador de gestión.</t>
  </si>
  <si>
    <t>Con corte a diciembre de 2021 es necesario destacar que, dentro de la atención diferencial surgen nuevas dinámicas en los territorios como es el caso de la presencia de grupos familiares en riesgo de habitar calle, la alta concentración de ciudadanos migrantes en condiciones de ingreso y permanencia irregular en el país, el aumento de personas que realizan actividades de recuperación de materiales reutilizables o no, para la obtención de los recursos mínimo y lograr subsistir, utilizando carretas que en muchas ocasiones son empleadas como su lugar de descanso durante las arduas jornadas. Otro factor importante fue la identificación de población con algún tipo de discapacidad, sobresaliendo aquellas discapacidades relacionadas con factores de salud mental, que ponen en un alto riesgo a esta población, puesto que representa otra barrera en el acceso al momento se pretender incluirlos en la oferta social, no solo desde la intervención pública, sino desde la oferta privada. En contraste con lo antes mencionado, se logran abrir rutas de atención de conformidad con las necesidades, expectativas y el nivel de riesgo de la población identificada. Estos procesos requieren de seguimiento continuo, en especial por cuanto refiere a las personas en alto riesgo que sólo recibieron orientación y dado que no se muestran seguras de asumir planes de atención individual en territorio. Es así que, para el periodo reportado se llega a superar la programación dispuesta en un 8%, lo que demuestra la eficiencia que tuvo este indicador.
Un factor bastante relevante en la configuración del riesgo de habitar la calle, evidenciado entre las personas identificadas, se centra en la carencia de redes de apoyo y/o a la existencia de redes débiles. Es decir, rupturas, desconexión total o parcial con la familia, enfrentamientos y demás. Esto coincide con los argumentos expuestos en la tercera línea de acción de la estrategia territorial de prevención, que plantea la necesidad de construir entornos protectores y fortalecimiento de redes de apoyo, en aras de mitigar los riesgos de habitar la calle.</t>
  </si>
  <si>
    <t>12/01/2022 No se generan observaciones o recomendaciones respecto al análisis presentado en el seguimiento al indicador de gestión.</t>
  </si>
  <si>
    <t>Durante el año 2021 con este indicador se obtiene un sobrecumplimiento tazado en 109%, puesto que, a pesar de haber tenido un incremento de 20 puntos porcentuales respecto al año 2020, se logra con creces la consolidación de la estrategia territorial de la prevención de la habitabilidad en calle. Lo anterior es el reflejo en el incremento de personas en riesgo que lograron ser identificadas y atendidas mediante esta estrategia.  
Se concluye que la implementación de la herramienta “instrumento de tamizaje del nivel de riesgo de inicio de la habitabilidad en calle”, permitió una eficiente identificación e intervención, destacando que uno de los mayores factores individuales evidenció aspectos de codependencia, identidad de género, consumo de sustancias psicoactivas, intolerancia a la frustración, gestión de emociones y la toma de decisiones que afectan el ámbito personal, familiar, laboral y académico. En este sentido y frente a los factores familiares y de contexto se destacaron aspectos referentes a violencias, carencia de redes de apoyo, así como la dificultad para la resolución de conflictos. Siguiendo la misma línea, se destacan aspectos relacionados con el acceso a residencia permanente, duelos y/o perdidas, enfermedades, desempleo, la emergencia sanitaria por COVID-19 y el fenómeno de migración nacional y transnacional en condiciones precarias que agudizan el fenómeno y el nivel de riesgo para habitabilidad en calle.
Por lo anterior, y atendiendo a los análisis efectuados a lo largo del año, se sugiere mantener este indicador en 2022 de acuerdo con la magnitud de avance programada.</t>
  </si>
  <si>
    <t>7757 - Implementación de estrategias y servicios integrales para el abordaje del fenómeno de habitabilidad en calle en Bogotá</t>
  </si>
  <si>
    <t>PSS-7757-002</t>
  </si>
  <si>
    <t>Circular N° 022 del 28/08/2020</t>
  </si>
  <si>
    <t xml:space="preserve">Ciudadanas y ciudadanos habitantes de calle atendidos mediante los planes de atención individual para el desarrollo de capacidades </t>
  </si>
  <si>
    <t>Medir el número de personas habitantes de calle atendidos mediante los planes de atención individual para el desarrollo de capacidades.</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</si>
  <si>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</si>
  <si>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atendidos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</si>
  <si>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</si>
  <si>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debe cruzarse con la información del (denominador) suministrada por la Subdirección para la Adultez mediante la Base de datos del instrumento para la identificación de planes de atención individual para el desarrollo de capacidades información recopilada mediante la Aplicación del instrumento de identificación de posibles PIDC
Nota: el reporte acumulado para la vigencia corresponde a la suma de los valores reportados en el trimestre.</t>
  </si>
  <si>
    <t>Reporte de las personas atendidas mediante los planes de atención individual para el desarrollo de capacidades vs personas identificadas como potenciales.</t>
  </si>
  <si>
    <t>En el mes de enero continuó la aplicación del instrumento dispuesto para la identificación de posibles beneficiarios de Planes de Atención Individual para el Desarrollo de Capacidades (PIDC). Esto permitió identificar a nuevas ciudadanas y ciudadanos habitantes de calle interesados en acceder a atención por parte de los equipos territoriales para el desarrollo de sus capacidades; y en la misma medida, permitió focalizar acciones en los diferentes territorios.
La apertura de nuevos planes de atención se dio especialmente en las localidades de Usaquén, Los Mártires, La Candelaria, Kennedy y Puente Aranda. De igual modo, se prosiguió con el acompañamiento del equipo profesional a las y los ciudadanos habitantes de calle previamente vinculados a planes de atención.</t>
  </si>
  <si>
    <t>En el mes de febrero se continuó aplicando el instrumento para el reconocimiento de posibles beneficiarios de PIDC. Esto permitió identificar a nuevas personas habitantes de calle que deciden ser atendidas por los equipos territoriales en aras del desarrollo de sus capacidades, dando pie así para la focalización de acciones en los diferentes territorios.
En febrero se evacuaron 71 PIDC por cierre satisfactorio, incompleto u operativo, y se abrieron nuevos PIDC en las localidades de Antonio Nariño, Ciudad Bolívar, Puente Aranda, Engativá, Santa Fe y Tunjuelito. De igual modo, se continuó con el abordaje por parte del equipo profesional a las y los ciudadanos previamente vinculados a planes de atención.</t>
  </si>
  <si>
    <t>Por cuanto refiere al primer trimestre del año, se avanzó en la identificación de posibles beneficiarios de Planes de Atención Individual para el Desarrollo de Capacidades (PIDC), así como en el acompañamiento a las y los ciudadanos que escogieron llevar a cabo dichos procesos. Esto permitió, entre otras cosas, focalizar acciones de la estrategia de abordaje territorial en diferentes territorios.
Durante el mes de enero se aplicó el instrumento dispuesto para la identificación de posibles beneficiarios de PIDC a 29 personas habitantes de calle, mientras que en el mes de febrero se aplicó el instrumento a 50 personas. En el mes de marzo el margen de aplicación de la herramienta se limitó a dos personas, dada la reducción en la disponibilidad de equipo asociada a los procesos contractuales del inicio de la vigencia 2021. Sin embargo, en el curso del mes se realizó un análisis de la información consignada en la base de datos correspondiente al instrumento de identificación de posibles PIDC, lo cual permitió verificar avances en los planes de atención abiertos y errores en el registro de datos.
En el curso del trimestre se logró un total de 42 personas con PIDC, ubicadas principalmente en las localidades de Barrios Unidos, Rafael Uribe, Teusaquillo, Tunjuelito y Los Mártires.
Se observa que el indicador obtenido para el cierre de marzo, de 52% de eficiencia, se acerca en 74% a la meta proyectada para la vigencia 2021, correspondiente a 70% de eficiencia.</t>
  </si>
  <si>
    <t>15/04/2021 Verificar el avance cuantitativo y complementar con la gestión del trimestre, ya que aparentemente solo se esta tomando la gestión de marzo y no se contempla la de enero y febrero. Tanto en el avance cuantitativo como en el cualitativo.
20/04/2021 No se generan observaciones o recomendaciones adicionales respecto al análisis presentado en el seguimiento al indicador de gestión.</t>
  </si>
  <si>
    <t xml:space="preserve">En el mes de abril se continuó con el análisis de la base de datos resultante de la aplicación del instrumento para la identificación de posibles participantes en Planes de Atención Individual para el Desarrollo de Capacidades (PIDC). Esto con el fin de evidenciar los avances en la implementación de los planes, así como posibles errores en el registro de información.
Igualmente, se realizó seguimiento a los compromisos establecidos con las ciudadanas y los ciudadanos habitantes de calle que ya se encontraban vinculados a planes de atención.
</t>
  </si>
  <si>
    <t>Se hizo revisión y seguimiento de los procesos establecidos con ciudadanas y ciudadanos habitantes de calle vinculados a Planes Individuales para el Desarrollo de Capacidades (PIDC). Esta revisión se realizó de manera conjunta con el equipo profesional interdisciplinario (psicología, trabajo social, pedagogía reeducativa).
Así mismo, se hizo seguimiento de los compromisos establecidos con las ciudadanas y los ciudadanos habitantes de calle que ya se encontraban vinculados a PIDC, principalmente en relación con el restablecimiento de derechos en salud, la identidad, la educación y el fortalecimiento de redes familiares y sociales.</t>
  </si>
  <si>
    <t>Para el segundo reporte acumulado trimestral se destaca la continuidad en la revisión y seguimiento a los procesos establecidos con ciudadanas y ciudadanos habitantes de calle vinculados a PIDC, gestión que adelantó el equipo interdisciplinar con abordaje en psicología, trabajo social y pedagogía reeducativa. Es así como los profesionales logran identificar los procesos que finalizaron exitosamente por cumplimiento de los objetivos planteados y, en contraposición, aquellos que se cerraban por incumplimiento de los compromisos pactados.  En el mismo sentido, se realizó seguimiento a los compromisos establecidos con las ciudadanas y los ciudadanos habitantes de calle que ya se encontraban vinculados a los planes de atención, principalmente los relacionados con el restablecimiento de los derechos a la salud, la identidad, a la educación y el fortalecimiento de las redes familiares y sociales. Es así como se obtiene un porcentaje acumulado para la vigencia del indicador del 50%, que corresponde a cuarenta y dos (42) personas vinculadas a Planes Individuales para el Desarrollo de Capacidades (PIDC), de ochenta y cuatro (84) personas identificadas como potenciales habitantes de calle a atender mediante los planes de atención individual para el desarrollo de capacidades.</t>
  </si>
  <si>
    <t>13/07/2021 Se recomienda anexar un análisis respecto al avance del segundo trimestre y su respectiva justificación del 0%. Verificar la evidencia "Base de datos identificación posibles PIDC" ya que se reportan 2 registros adicionales.
16/07/2021 1  No se generan observaciones o recomendaciones adicionales, respecto al análisis presentado en el seguimiento al indicador de gestión</t>
  </si>
  <si>
    <t>En el mes de julio se continuó con la revisión y seguimiento a los procesos establecidos con ciudadanas y ciudadanos habitantes de calle vinculados a PIDC. La revisión en mención se llevó a cabo con el equipo profesional interdisciplinar compuesto por psicología, trabajo social, pedagogía reeducativa; identificando aquellos procesos que finalizaron exitosamente por cumplimiento de los objetivos planteados y otros que se cerraron por incumplimiento de los compromisos proyectados. 
Así mismo, se continuó con la articulación del eje de ampliación de capacidades para la inscripción de las y los ciudadanos vinculados al PIDC que desean culminar los estudios de primaria y bachillerato, al igual que la articulación con el eje de generación de oportunidades, donde se envía listado de ciudadanos y ciudadanas que realizan actividades de reciclaje y remitirlos a la UAESP para que se formalicen en su labor, tengan su carnetización y registro en el RURO. 
De otro lado, se resalta la articulación con otros proyectos de la Secretaría Distrital de Integración Social – SDIS, así como con la Secretarías de Salud, Secretaría de la Mujer y con diversas organizaciones sociales, comunitarias y educativas que han aportado a la atención integral de la población vinculada a los planes, logrando de esta manera el cumplimento de los objetivos establecidos.
Desde las áreas de intervención profesional de psicología, trabajo social y pedagogía reeducativa, se han potenciado en los y las ciudadanas, habitantes de calle, el manejo de emociones principalmente la tolerancia a la frustración y la resiliencia, trabajando también aspectos como la mitigación de los daños asociados al consumo de sustancias psicoactivas y a la vida en calle, así como el fortalecimiento de redes de apoyo familiares y sociales mediante actividades lúdico-creativas, atención individual y grupal.
Es importante destacar que se ha logrado que, los ciudadanos y las ciudadanas habitantes de calle tomen la decisión e iniciar procesos institucionalizados para la deshabituación de la vida en calle y el fortalecimiento de un nuevo proyecto de vida; llevando a cabo el traslado de personas a la Comunidad de Vida El Rosario (municipio de Sasaima) y al Centro de Atención y Desarrollo de Capacidades para Mujeres Habitantes de Calle.</t>
  </si>
  <si>
    <t xml:space="preserve">Continuando con el seguimiento a los procesos establecidos con ciudadanas y ciudadanos habitantes de calle vinculados a PIDC, en agosto el equipo profesional interdisciplinar de psicología, trabajo social y pedagogía reeducativa, identificaron algunos procesos que finalizaban exitosamente por cumplimiento de los objetivos planteados y otros que se cerraron por incumplimiento de los compromisos planteados. Por lo tanto, se continúa la articulación con el eje de ampliación de capacidades para la inscripción de las y los ciudadanos vinculados al PIDC que desean culminar los estudios de primaria y bachillerato, así como la articulación con el eje de generación de oportunidades para el fortalecimiento de capacidades laborales. En este sentido, se resalta la articulación con otros proyectos de la SDIS, con la Secretaria de Salud, con la Secretaría de la Mujer, con las Registradurías locales y con diversas organizaciones sociales, comunitarias y educativas que han aportado a la atención integral de la población vinculada a los planes, logrando el cumplimento de los objetivos establecidos.
Se destaca, como logro de las acciones de abordaje, que desde el territorio los ciudadanos y las ciudadanas habitantes de calle toman la decisión de iniciar procesos institucionalizados para la deshabituación de la vida en calle y el fortalecimiento de un nuevo proyecto de vida, llevando a cabo el traslado de estas personas a la Comunidad de Vida El Rosario (municipio de Sasaima), a la Comunidad de Vida El Camino y al Centro de Desarrollo Integral y Diferencial -Proyecto de Vida (CEDID-PV). </t>
  </si>
  <si>
    <t xml:space="preserve">En el mes de septiembre se continuó con la articulación del eje de ampliación de capacidades para el seguimiento de las y los ciudadanos vinculados a la estrategia educativa CIPREIA para culminación de los estudios de primaria y bachillerato; así como la articulación con el eje de generación de oportunidades para el fortalecimiento de capacidades laborales. Así mismo, se resalta la articulación con otros proyectos de la SDIS (especialmente el de respuesta social y nutrición), con la Secretaria de Salud (citas médicas especialmente de psiquiatría), con la Secretaria de la Mujer, con las UAESP (vinculación al registro único de recicladores de oficio), con las Registradurías locales (identidad plena y duplicados de documentos de identidad) y con diversas organizaciones sociales, comunitarias, educativas, que han aportado a la atención integral de la población vinculada a los planes, llegando al 87% de cumplimiento de este indicador de eficiencia.
Es importante mencionar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Rosario y a la Comunidad de Vida La Victoria (municipio de Sasaima), a la Comunidad de Vida El Camino, al Centro de Atención y Desarrollo de Capacidades para Mujeres Habitantes de Calle y al Centro de Desarrollo Integral y Diferencial -Proyecto de Vida (CEDID-PV). 
En coherencia a lo anterior, se obtiene un valor acumulado de cumplimiento del indicador, del 64%, representado en ochenta y tres (83) personas vinculadas a Planes Individuales para el Desarrollo de Capacidades (PIDC), de ciento treinta (130) personas identificadas como potenciales habitantes de calle a atender mediante los planes antes mencionados. Estos valores nos evidencian que, para el último trimestre del año tenemos pendiente un 13% en valores absolutos, para lograr cumplir cabalmente con la meta propuesta. </t>
  </si>
  <si>
    <t xml:space="preserve">En el mes de octubre se continuó realizando seguimiento a los procesos establecidos con ciudadanas y ciudadanos habitantes de calle vinculados a PIDC; realizando articulación con el eje de ampliación de capacidades y generación de oportunidades, con otros proyectos de la SDIS (especialmente el de respuesta social y nutrición), con la Secretaría de Salud, con la Secretaría de la Mujer, con las UAESP, con las Registradurías locales y con diversas organizaciones (sociales, comunitarias, educativas) que han aportado a la atención integral de la población vinculada a los planes, logrando así el cumplimento de los objetivos establecidos.
Es importante mencionar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</si>
  <si>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 xml:space="preserve">En el mes de noviembre se continuó realizando seguimiento a los procesos establecidos con ciudadanas y ciudadanos habitantes de calle vinculados Planes Individuales para el Desarrollo de Capacidades (PIDC), realizando articulación con el eje de ampliación de capacidades y generación de oportunidades, en dos áreas fundamentales, el desarrollo de estudios de básica primaria y bachillerato, y la formación a nivel laboral.  
Es así como se adelantaron acciones conjuntas con la Secretaría Distrital de Salud para la atención por especialidades cuando así se requirió. Por la misma línea de articulación interinstitucional, con las registradurías locales se surtió el proceso de identificación plena y tramite de solicitud de contraseña. Por su lado, con Bibliored de la Secretaría de Cultura, se llevó a cabo actividad lúdico pedagógica "manos al barro", siendo una experiencia donde el arte y la cultura escrita se unen para llevar un mensaje de reconciliación con el territorio, logrando en cada uno de ellos la habilidad para amasar el barro, contribuyendo al mejoramiento de su calidad de vida y la mitigación del daño ocasionado por las vivencias en calle. Por último, pero no menos importante, con la Secretaría Distrital de la Mujer se trabajó en la atención y prevención de violencias de género, así como actividades de aprovechamiento del tiempo libre mediante cursos de bordado. 
Éstos llevaron a cabo aportes valiosos para la atención integral de las personas vinculadas a los PIDC, acompañándolas en el cumplimento de sus objetivos de trabajo.
</t>
  </si>
  <si>
    <t xml:space="preserve">Para el mes de diciembre, a pesar de continuar realizando seguimiento a los procesos establecidos con ciudadanas y ciudadanos habitantes de calle vinculados al PIDC y que el equipo interdisciplinario brindó acompañamiento y orientación a nivel individual y/o grupal para el manejo de emociones, el fortalecimiento de redes familiares y sociales, y la mitigación de daños asociados a la vida en calle, se logró un porcentaje acumulado de cumplimiento para el indicador del 64%, cerrando el año 9 puntos porcentuales por debajo de lo programado. 
Aun así y no menos importante es destacar la realización de acciones interinstitucionales conjuntas, tal es el caso de la Secretaría Distrital de Salud para la atención integral y en su mayoría por especialidades, las registradurías locales para el proceso de identificación plena y tramite de solicitud de contraseña. Bajo el mismo principio se resaltar que, durante este mes las actividades contaron con un enfoque de conmemoración de la navidad y año nuevo, lo que implicó un gran aporte en alimentación y ropa, especialmente por parte de ONG´s y personas de la comunidad. Por la misma línea se llevó a cabo el acompañamiento psicosocial para el manejo de emociones, evitando así la aparición de estados depresivos y ansiosos, muy usuales en la época decembrina. Con estas acciones se trabajó en aspectos que aportaran significativamente a la atención integral de las personas vinculadas a los Planes Individuales para el Desarrollo de Capacidades, apoyándolas en el cumplimento de sus objetivos de trabajo.
Otro aspecto a resaltar es el logro en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</si>
  <si>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Respecto a los resultados obtenidos para el presente indicador se precisa en que su cumplimiento fue de un 91% en la eficiencia, vista como la relación entre el número de personas atendidas mediante los planes de atención individual para el desarrollo de capacidades versus el número de personas identificadas como potenciales para ser atendidos mediante los planes en mención. 
Uno de los grandes desafíos al momento de realizar la atención de las personas previamente identificadas, se presentó por situaciones de seguridad que obligaron a los habitantes de calle a abandonar las zonas o puntos donde solían ubicarse. Este aspecto hizo mella puesto que limitó el contacto del equipo profesional con las personas identificadas para ser atendidas mediante los planes de atención individual para el desarrollo de capacidades, viendo mermado el accionar Institucional.
En coherencia con lo anterior, y atendiendo a las dinámicas del fenómeno de habitabilidad en calle, se hace necesario fortalecer las estrategias de trabajo a fin de cumplir la programación del indicador para el año 2022.</t>
  </si>
  <si>
    <t>PSS-7757-003</t>
  </si>
  <si>
    <t xml:space="preserve">
Personas que participan en las acciones propuestas por la estrategia de abordaje comunitaria</t>
  </si>
  <si>
    <t xml:space="preserve">
Medir el número de personas que participan en las acciones propuestas por la estrategia de abordaje comunitaria.</t>
  </si>
  <si>
    <t>Identificación de actores sociales para la vinculación del desarrollo de capacidades colectivas para la transformación de imaginarios.</t>
  </si>
  <si>
    <t>(Número de personas que participan en educación en calle / Número de personas identificadas en los territorios mediante el mapeo de actores sociales)*100</t>
  </si>
  <si>
    <t>Contacto y atención en calle - Educación en calle del SIRBE
Base de datos instrumento de mapa de actores sociales de la Subdirección para la Adultez</t>
  </si>
  <si>
    <t>El valor del numerador corresponde con el número de personas atendidas en acciones de la estrategia de abordaje comunitaria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Comparado con el número total de personas registradas en la base de datos de mapa de actores sociales de la subdirección para la Adultez.
Nota: el reporte acumulado corresponde a la suma de los valores reportados semestralmente.</t>
  </si>
  <si>
    <t>Reporte de las personas que participan en las acciones de la estrategia de abordaje comunitaria vs personas identificadas en el territorio mediante el mapa de actores sociales.</t>
  </si>
  <si>
    <t>El equipo de la estrategia de abordaje comunitario llevó a cabo acciones en las localidades priorizadas de Santa Fe y Antonio Nariño, como base para emprender labores progresivamente en el resto de la ciudad. Se avanzó en la identificación de conflictos sociales asociados al fenómeno de habitabilidad de calle en estos territorios, y se programaron escenarios de diálogo comunitario consecuentemente con ello.
Las tareas adelantadas resultan fundamentales en aras de la vinculación de actores sociales a los espacios de diálogo por organizar en los meses venideros.</t>
  </si>
  <si>
    <t>Partiendo del acercamiento realizado en la localidad de Santa Fe, para el mes de febrero se identificaron y caracterizaron seis actores sociales del barrio Las Nieves, el cual se priorizó a partir de la mesa de habitabilidad en calle del mes de enero. Cada uno de los actores referidos se registró en la matriz de identificación y caracterización del mapeo de actores, a través de la herramienta en línea ODK. Esto como base para la convocatoria de espacios de diálogo en el siguiente mes.</t>
  </si>
  <si>
    <t>Se identificaron y caracterizaron cuatro actores sociales estratégicos (líderes) del sector de la avenida Caracas en la localidad de Antonio Nariño, zona que fue priorizada por la comunidad para iniciar un proceso de mediación y concertación en relación con el fenómeno de habitabilidad en calle. Se realizaron diálogos comunitarios sobre el fenómeno en el sector de la Caracas, así como en el barrio Las Nieves de la localidad de Santa Fe. En el primer espacio se indagó sobre las percepciones de la comunidad frente a la habitabilidad en calle, mientras que en el segundo espacio se abordaron imaginarios sociales a partir de una dinámica de mito o realidad. Además, en ambos escenarios se llevaron a cabo ejercicios de cartografía social, que permitieron identificar puntos a intervenir de manera conjunta con la comunidad.</t>
  </si>
  <si>
    <t>15/04/2021 No se generan observaciones o recomendaciones respecto al análisis presentado en el seguimiento al indicador de gestión.</t>
  </si>
  <si>
    <t>Para el mes de abril no se involucraron actores sociales en espacios de dialogo, pues se inició el proceso de reinducción al equipo territorial en la estrategia de abordaje comunitario. Sin embargo, en la última semana del mes inició el retorno de los profesionales locales a sus territorios designados, lo cual permitió reactivar las mesas de habitabilidad en calle como espacios de articulación institucional y participación ciudadana. Se realizaron mesas en 15 de las 19 localidades urbanas de la ciudad, lográndose así coordinar con actores clave la organización de diálogos comunitarios para los próximos meses.</t>
  </si>
  <si>
    <t>Para el mes de mayo, se avanzó en la identificación de actores estratégicos y en el desarrollo de diálogos comunitarios en varias localidades priorizadas, ejercicios que dieron cuenta de la comprensión del fenómeno de habitabilidad en calle y de relaciones establecidas alrededor de él. Se reconocieron y caracterizaron 19 actores sociales clave: ocho en la localidad de Puente Aranda, cinco en la localidad de Usme y seis en la localidad de Santa Fe. Partiendo de ello, se definieron tres zonas para la realización de ejercicios de diálogo comunitario: el barrio El Guavio de la localidad de Santa Fe, el barrio Brasilia de la localidad de Usme y el barrio La Guaca de la localidad de Puente Aranda. Estas actividades fueron espacio para intercambiar saberes, expresar emociones e indagar sobre imaginarios existentes en torno a la habitabilidad de calle. Además permitieron establecer acuerdos de convivencia y de trabajo mancomunado con los actores participantes, como base para la resignificación del fenómeno social.</t>
  </si>
  <si>
    <t>Durante este primer semestre se logró avanzar en la identificación y caracterización de diferentes actores sociales y comunitarios, ejercicio que se obtiene gracias a las diversas actividades que, en el marco de la lectura territorial realizan los equipos territoriales, recorridos territoriales, verificación de derechos de petición, reuniones con líderes comunales y barriales, entre otros, permiten el acercamiento, su relación con el fenómeno y la invitación a participar en el ejercicio de dialogo comunitario, con el fin de mediar en las distintas situaciones derivadas de la presencia del fenómeno social de habitabilidad en calle, fortaleciendo las capacidades del territorio y los actores, así como movilizar los mismos para la resolución de dichos conflictos y la resignificación social del fenómeno. 
Es así como, en lo corrido de enero a junio, se obtiene un porcentaje de avance acumulado del indicador del 72%, con la participación de 136 personas en las acciones propuestas por la estrategia de abordaje comunitaria.</t>
  </si>
  <si>
    <t>13/07/2021 No se generan observaciones o recomendaciones respecto al análisis presentado en el seguimiento al indicador de gestión.</t>
  </si>
  <si>
    <t xml:space="preserve">Continuando con la identificación y caracterización de diferentes actores sociales y comunitarios, para el mes de julio de 2021 se avanzó con este ejercicio gracias a las diversas actividades que realizan los equipos, en el marco de la lectura territorial, tales como, recorridos territoriales, verificación de derechos de petición, reuniones con líderes comunales y barriales, entre otros. Estas acciones permiten la adecuada identificación del actor comunitario, su acercamiento, caracterización (según se relacionen con el fenómeno), la invitación a participar en el ejercicio de dialogo comunitario con el fin de mediar en las distintas situaciones derivadas de la presencia del fenómeno social de habitabilidad en calle, fortalecer las capacidades del territorio con sus actores, movilizar estos actores para la resolución de dichos conflictos y la resignificación social del fenómeno. 
Como avance en términos cuantitativos, para el cierre de julio de 2021 se identificaron en total 421 actores estratégicos, incluyendo miembros de la comunidad, líderes comunitarios, integrantes de juntas de acción comunal, funcionarios públicos, ciudadanos habitantes de calle y exhabitantes de calle, miembros de organizaciones no gubernamentales, y policías. De estas personas, 294 tomaron parte en ejercicios de diálogo comunitario sobre el fenómeno de habitabilidad en calle.
</t>
  </si>
  <si>
    <t xml:space="preserve">
Durante el mes de agosto se continúa con la implementación de los diálogos comunitarios sobre el fenómeno social de habitabilidad en calle, donde los actores vinculados a la estrategia, en su mayoría, fueron miembros de la comunidad, líderes locales o barriales y/o miembros de organizaciones y, tan solo una minoría corresponde a actores relacionados con la institucionalidad. Lo anterior evidencia un avance significativo para la transformación del imaginario, la identificación de conflictos asociados al fenómeno a partir de la identificación, desde las dinámicas de los territorios, aspectos claves para la formulación de planes de trabajo con acuerdos que permiten la mitigación de los mismos.
</t>
  </si>
  <si>
    <t>Para el mes de septiembre de 2021, el énfasis se basó en el proceso de seguimiento a los compromisos pactados en diálogos comunitarios de los meses anteriores, esto es una de las actividades clave para el proceso de seguimiento y la mediación efectiva de los conflictos, posicionando en los territorios las acciones interinstitucionales y comunitarias para favorecer la movilización ciudadana.  En general, las labores adelantadas constituyen un aporte a la comprensión de las zonas por abordar, de sus actores sociales y las relaciones que se establecen entre ellos y los conflictos generados alrededor del fenómeno social. Con estos insumos se facilita proyectar acciones acordes a las necesidades de los territorios en su diversidad. Lo anterior busca enfocar a los participantes y alinearlos con las acciones propuestas por la estrategia de abordaje comunitaria.</t>
  </si>
  <si>
    <t xml:space="preserve">Con relación al avance en términos de identificación y caracterización de actores en el territorio para el mes de octubre de 2021, en total se identifican ciento cuarenta y tres (143) actores identificados y caracterizados se vinculan diecisiete (17) actores a estos, adicionalmente se hace el seguimiento a los acuerdos derivados de los mismos. 
Lo anterior evidencia un desarrollo significativo de la estrategia de abordaje comunitario, en términos de la identificación y caracterización de los actores sociales inmersos en las dinámicas del fenómeno social de habitabilidad en calle.
</t>
  </si>
  <si>
    <t>Durante el mes de noviembre se continúa con la implementación de los diálogos comunitarios sobre el fenómeno social de habitabilidad en calle, donde los actores vinculados a la estrategia en su mayoría  fueron miembros de la comunidad, líderes locales o barriales y/o miembros de organizaciones, así mismo se identificó el aumento en la participación de ciudadanos  ciudadanas habitantes de cale, y tan solo una minoría corresponde a actores relacionados con la institucionalidad; lo que evidencia un avance significativo para la transformación de imaginario, la identificación de conflictos asociados al fenómeno a partir de la identificación desde las dinámicas de los territorios, aspectos claves para la formulación de planes de trabajo con acuerdos que permiten la mitigación de los mismos.</t>
  </si>
  <si>
    <t xml:space="preserve">Durante el mes de diciembre de 2021 se continúa con la implementación de los diálogos comunitarios sobre el fenómeno social de habitabilidad en calle, donde los actores vinculados a la estrategia en su mayoría fueron miembros de la comunidad, líderes locales o barriales y/o miembros de organizaciones, así mismo, se identificó el aumento en la participación de ciudadanos y ciudadanas habitantes de calle y tan solo una minoría corresponde a actores relacionados con la institucionalidad, lo que evidencia un avance significativo para la transformación de imaginarios sobre el fenómeno social de habitabilidad en calle, la identificación de conflictos asociados al fenómeno a partir de la identificación desde las dinámicas de los territorios, aspectos claves para la formulación de planes de trabajo con acuerdos que permiten la mitigación de los mismos. Es así como este mes se identifican y caracterizan a través de la herramienta ODK un total de 69 actores sociales, de los cuales 33 de ellos son vinculados a diálogos comunitarios, según el reporte SIRBE.  
En lo corrido de julio a diciembre, se logra la identificación de 896 personas en los territorios, mediante el mapeo de actores sociales, sin embargo representó un revés al momento de lograr la participación puesto que, únicamente se contó con 347 personas involucradas en las acciones propuestas por la estrategia de abordaje comunitaria.
</t>
  </si>
  <si>
    <t>Como análisis anual del presente indicador se obtiene un porcentaje de cumplimiento del 74%, situación que ubica al indicador 18 puntos porcentuales por debajo frente a la meta anual fijada para la actual vigencia fiscal.
De lo antes resumido se desprenden algunos aspectos para analizar y uno de los más que llama la atención, es el desequilibrio que causa al indicador la identificación de un alto número de personas en los territorios mediante el mapeo de actores sociales y que, en contraposición, se logren vincular pocas personas para que participan en educación en calle. Este aspecto en mención es el reflejo que lo ocurrido durante el segundo semestre del año 2021.
En consecuencia, se debe mantener este indicador en 2022 y hacer correctivos a la estrategia de trabajo, con miras a cumplir la programación de avance para la vigencia.</t>
  </si>
  <si>
    <t>PSS-7757-004</t>
  </si>
  <si>
    <t>Servicios adaptados desde los enfoques diferencial, de género y territorial para la atención de ciudadanas y ciudadanos habitantes de calle o en riesgo de estarlo</t>
  </si>
  <si>
    <t>Medir el número de servicios adaptados desde los enfoques diferencial, de género y territorial para la atención de ciudadanas y ciudadanos habitantes de calle o en riesgo de estarlo.</t>
  </si>
  <si>
    <t>Adaptar la prestación de los servicios, brindando una atención diferencial con enfoque de género y territorial.</t>
  </si>
  <si>
    <t>(Número de servicios adaptados desde los enfoques diferencial, de género y territorial / Número de servicios en funcionamiento)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</si>
  <si>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</si>
  <si>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comparados con el número de servicios en funcionamiento por vigencia.</t>
  </si>
  <si>
    <t>Reporte del avance en la adaptación de los enfoques en los servicios en funcionamiento.</t>
  </si>
  <si>
    <t>En enero de 2021 se continuó con la adaptación de las modalidades de servicio a los enfoques diferencial, de género y territorial. En este sentido, desde el eje de ampliación de capacidades y desde el equipo técnico de la Subdirección para la Adultez se avanzó en la definición de acciones formativas con el talento humano de las modalidades, a fin de proporcionar herramientas que faciliten la comprensión e implementación de los referidos enfoques. Además se desarrollaron acciones encaminadas a la preparación para la apertura de una nueva modalidad de atención sociosanitaria, que permita un tratamiento diferencial frente a situaciones de salud experimentadas por las y los ciudadanos habitantes de calle.</t>
  </si>
  <si>
    <t>Durante el periodo, en lo que refiere al enfoque de género, se articuló con la Secretaría Distrital de la Mujer para realizar ejercicios pedagógicos sobre cuidado menstrual con las ciudadanas participantes del proyecto. Así mismo se adelantó un proceso de  trabajo con los equipos profesionales para la inclusión del cuidado menstrual en la atención a la población.
De la mano con las diferentes unidades operativas, se desarrolló un ciclo de cine diferencial que incluyó talleres reflexivos sobre las temáticas de las películas proyectadas, y una discusión de cierre en modalidad virtual con aportes de panelistas invitados.
En las unidades operativas se llevaron a cabo acciones diferenciales con miras a atender a la población adulta mayor que está en espera de ser trasladada a los centros de protección de la Subdirección para la Vejez. Además, en lo relevante a las personas que presentan situaciones de salud transitorias o permanentes y que requieren atención especial, se dio apertura al Centro Socio-sanitario para Ciudadanos y Ciudadanas Habitantes de Calle - Balcanes.</t>
  </si>
  <si>
    <t>En articulación con la Secretaría Distrital de la Mujer, se realizó una jornada de instrucción a los equipos profesionales de las diferentes modalidades en lo referente a la estrategia de cuidado menstrual. A la vez se desarrollaron espacios con mujeres participantes del CEDID-PV y el Centro de Autocuidado Puente Aranda.
Desde el Eje de Ampliación de Capacidades se adelantaron actividades conmemorativas del día de la mujer. Éstas incluyeron la elaboración de un mural en homenaje a mujeres icónicas colombianas, la realización de un taller sobre habitabilidad en calle con mujeres de las distintas modalidades, el estampado de camisetas con mensajes reflexivos de mujeres que se encuentran en proceso de deshabituación de la vida en calle, y la realización del ejercicio "Urna del Cuidado", con ocasión del cual miembros de la comunidad enviaron mensajes de apoyo a las mujeres participantes del proyecto.
Por otra parte, el equipo del Centro Socio-sanitario Balcanes avanzó en la atención diferencial de ciudadanas y ciudadanos que ingresaron a la modalidad tanto por situaciones de salud como por edad avanzada.</t>
  </si>
  <si>
    <t xml:space="preserve">Durante el periodo se tuvieron acercamientos con el Centro de Rehabilitación para Adultos Ciegos (CRAC), a fin de facilitar el desarrollo de procesos de inclusión diferenciales en lo pertinente a población con discapacidad visual. Se mantuvo y fortaleció la atención diferencial ofrecida por el Centro Socio-sanitario Balcanes a la población con requerimientos médicos, incluyendo en este marco a las personas trasladadas desde el Centro de Alta Dependencia (que finalizó contrato de operación el día 17 de abril). A su vez, desde el eje de ampliación de capacidades se avanzó en la caracterización de apoyos en casos de discapacidad para la postulación a servicios complementarios, tarea que tuvo lugar en el Centro Balcanes, en el Hogar de Paso Los Mártires y en el CEDID-PV.
De manera conjunta entre el equipo técnico y el eje de ampliación de capacidades, se preparó y desarrolló la actividad "Día de conmemoración y solidaridad con las Víctimas del Conflicto Armado". Esta actividad se llevó a cabo simultáneamente en el CEDID-PV y el Centro Balcanes, el día 9 de abril. A través de ella, entre otras cosas, se buscó sensibilizar sobre las situaciones de conflicto que inciden de alguna manera en el fenómeno de habitabilidad en calle. </t>
  </si>
  <si>
    <t>Se diseñó un instrumento para el seguimiento a las actividades con enfoque de género, diferencial y territorial que desarrollan las modalidades y estrategias del proyecto 7757. En la implementación uncial de la herramienta, se recopiló información de 17 ejercicios realizados bajo los enfoques en cuestión por el CEDID-PV, la Comunidad de Vida El Camino, el Hogar de Paso Los Mártires, el Centro de Autocuidado Puente Aranda, el Centro de Autocuidado Voto Nacional y la estrategia de abordaje en calle.
Se habilitó la atención a mujeres habitantes de calle en el Hogar de Paso Bakatá. A su vez se avanzó en la implementación de la estrategia de dignidad menstrual, conjuntamente con la Secretaría Distrital de la Mujer. En este marco se llevó a cabo una actividad con todas las unidades operativas del proyecto, aplicando la metodología de Educación Menstrual para el Autocuidado y el Autoconocimiento (EMAA).
Por su parte, el Eje de Ampliación de Capacidades organizó un concierto para la celebración del día de la afrocolombianidad, y un acto de sensibilización en conmemoración del día Internacional contra la homofobia, la transfobia y la bifobia.</t>
  </si>
  <si>
    <t xml:space="preserve">A junio de 2021, atendiendo las recomendaciones y como producto de la reunión con el equipo técnico, se rediseñó el instrumento de seguimiento a las actividades que desarrollan las modalidades y estrategias del proyecto de inversión 7757. Posteriormente, se realizó una guía de diligenciamiento del instrumento de recolección de información y se envió por correo electrónico a las y los líderes de las unidades operativas del proyecto. La herramienta que se utilizó fue un formato de recolección de información por “google forms” que diligenciaron las modalidades y estrategias entre el 28 de junio y el 1 de julio de 2021. Como resultado se obtuvo el reporte y validación de 14 actividades en las modalidades con enfoque de género, diferencial y territorial. En este sentido, se destacan las actividades adelantadas en el Centro De Autocuidado Voto Nacional, Comunidad De Vida El Camino, Centro De Atención Sociosanitaria Para Habitantes De Calle, Centro De Desarrollo Integral y Diferencial Proyecto De Vida (CEDID-PV). Así mismo, se realizó socialización con las modalidades que entraron en funcionamiento, “Comunidad de Vida El Rosario” y “Centro de Atención a Mujeres y la Estrategia de Prevención del Fenómeno De Habitabilidad En Calle”, “Abordaje Territorial”, “Estrategia Móvil de Abordaje en Calle”. El Eje de Ampliación de Capacidades y Generación de Oportunidades lideró un proyecto de arte plástico llamado “Mutágeno” donde se sensibilizó el tema de violencias de género, dejando un informe como resultado de esta actividad. Como acción de mejora se proyecta realizar una reunión para alertar a las unidades operativas que no reportaron acciones con los enfoques. </t>
  </si>
  <si>
    <t xml:space="preserve">En el mes de julio se continuó aplicando el instrumento de seguimiento a las actividades con enfoque de género, diferencial y territorial desarrolladas por las modalidades y estrategias del proyecto 7757. La Comunidad de Vida El Camino, el Centro de Atención Socio-sanitaria para Ciudadanas y Ciudadanos Habitantes de Calle y el Centro de Alta Dependencia Física, Mental o Cognitiva, reportaron en este marco 12 actividades, las cuales fueron validadas. 
Por otro lado, se continuaron adelantando acciones puntuales dirigidas a las personas habitantes de calle y en riesgo de habitabilidad de calle que participan del Centro de Atención y Desarrollo de Capacidades para Mujeres. En el CEDID-PV, se realizaron actividades diferenciales para adultos mayores, personas con animales de compañía y personas con carretas. A su vez, en el Hogar de Paso Los Mártires y en el Centro de Autocuidado Puente Aranda se adelantaron labores para la atención de personas con carretas, teniendo en cuenta la especificidad de sus dinámicas.
El Eje de Ampliación de Capacidades y Generación de Oportunidades desarrolló así mismo un taller de cualificación sobre enfoque de género y diferencial en articulación con la Secretaría Distrital de la Mujer. </t>
  </si>
  <si>
    <t>En el periodo de agosto se realizó apoyo y orientación a las unidades operativas, sobre el diligenciamiento del instrumento de reporte mensual de actividades con enfoque de género, diferencial y territorial. En coherencia se obtuvo el reporte y validación de quince (15) actividades en las modalidades, destacando la articulación con la Secretaría Distrital de la Mujer, específicamente en el Centro de atención y desarrollo de capacidades para mujeres habitantes de calle, donde se llevaron a cabo talleres de dignidad menstrual con las participantes. 
Es de precisar que, las modalidades que reportaron actividades para este mes fueron: Comunidad de Vida El Camino, Centro De Atención Sociosanitaria para Habitantes de Calle, Hogar de Paso Los Mártires, Comunidad de Vida El Rosario, en donde se realizaron actividades relacionadas con nuevas masculinidades, genero, derechos de las mujeres, política pública para el envejecimiento y vejez, culturas indígenas, cuidado menstrual, violencia de género, territorio, las cuáles aportan al desarrollo de los enfoques en las modalidades. De lo antes mencionado se destaca la reunión de articulación con la Subdirección de asuntos LGBTI, para socialización de servicios que permitan coordinar acciones en las modalidades de atención, así como identificar personas transgénero de nacionalidad colombiana interesadas en el beneficio de cambio de nombre y/o sexo en la cédula.
De otro lado, se realizó la primera medición y levantamiento de información del indicador en todas las unidades operativas del proyecto, en donde se logró la recolección de información en el ODK en relación a los enfoques. En consecuencia, se realiza reunión para la evaluación de los resultados obtenidos y socialización de las observaciones frente a la medición, proponiendo realizar algunos ajustes específicos a los ítems evaluados y la definición de un delegado en cada modalidad para el seguimiento al indicador.</t>
  </si>
  <si>
    <r>
      <t>Trabajando en los servicios adaptados desde los diferentes enfoques para la atención de ciudadanos habitantes de calle o en riesgo de estarlo, en septiembre se adelantó articulación con la Secretaría de la Mujer, logrando proyectar un proceso de cualificación y transversalización de los enfoques de género y diferencial, dirigido a promotores sociales y profesionales de la Subdirección para la Adultez. Los que temas que se abordarán durante el último trimestre del 2021 son: enfoques de género, diferencial y derechos, ruta de servicios para mujeres en Bogotá, barreras de acceso versus acciones afirmativas e intersectorialidad. 
Bajo el mismo objetivo propuesto y que mide este indicador de eficiencia, se continuó con la solicitud de reporte mensual a los líderes de las unidades operativas del proyecto, por medio del formato “</t>
    </r>
    <r>
      <rPr>
        <i/>
        <sz val="9"/>
        <color theme="1"/>
        <rFont val="Arial"/>
        <family val="2"/>
      </rPr>
      <t>google forms</t>
    </r>
    <r>
      <rPr>
        <sz val="9"/>
        <color theme="1"/>
        <rFont val="Arial"/>
        <family val="2"/>
      </rPr>
      <t xml:space="preserve">” que diligenciaron las modalidades </t>
    </r>
    <r>
      <rPr>
        <i/>
        <sz val="9"/>
        <color theme="1"/>
        <rFont val="Arial"/>
        <family val="2"/>
      </rPr>
      <t xml:space="preserve">Hogar de Paso Los Mártires, Comunidad de Vida El Camino y Centro de Atención Socio-sanitaria para Ciudadanas y Ciudadanos Habitantes De Calle. </t>
    </r>
    <r>
      <rPr>
        <sz val="9"/>
        <color theme="1"/>
        <rFont val="Arial"/>
        <family val="2"/>
      </rPr>
      <t xml:space="preserve">El resultado obtenido es el reporte y validación de nueve (9) actividades en las modalidades con enfoque de género, diferencial y territorial. Se hace hincapié en la oportunidad de mejora en cuanto al compromiso, de las demás modalidades, para el diligenciamiento oportuno de la información. </t>
    </r>
  </si>
  <si>
    <t>Durante el mes de octubre, se logró continuar con el proceso de cualificación y transversalización de los enfoques de género y diferencial dirigido a promotoras(es) sociales y profesionales de la Subdirección para la Adultez en articulación con la Secretaría de la Mujer, los temas que se abordaron son: enfoques de género, diferencial y derechos, ruta de servicios para mujeres en Bogotá, barreras de acceso vs acciones afirmativas e intersectorialidad. Adicionalmente, desde el enfoque territorial, se realizó una articulación con el cabildo indígena de Bosa, donde se llevaron participantes Centro de atención a Mujeres, Hogar de paso Los Mártires, Hogar de Paso Día y Noche Bakatá para una asistencia de veintiocho (28) participantes del proyecto.  Por otro lado, se continuó con la solicitud de reporte mensual a las y los líderes de las unidades operativas del proyecto por medio del formato de recolección de información “google forms”, reportan las unidades: Hogar De Paso Día y Noche Bakatá, Centro de Autocuidado Voto Nacional, Centro de Autocuidado Puente Aranda, Atención Sociosanitaria para Ciudadanas y Ciudadanos Habitantes De Calle, Centro de Desarrollo Integral Y Diferencial. Proyecto De Vida. CEDID-PV, Comunidad de Vida El Camino, Comunidad de Vida La Victoria, Alta Dependencia Física, Mental o Cognitiva, Hogar De Paso Día y Noche Los Mártires; el resultado obtenido es el reporte y validación de ciento sesenta (160) actividades en las modalidades con enfoque de género, diferencial y territorial, vale aclarar, que este reporte corresponde a actividades que se realizaron en meses anteriores debido a una nueva socialización que se realizó con los equipos. Por otra parte, se logró consolidar el grupo de delegados desde cada modalidad, en donde se compartirá información relevante en relación a los enfoques de género, territorial y diferencial, y así mismo socializar información importante relacionada con el indicador.</t>
  </si>
  <si>
    <t xml:space="preserve">Durante noviembre y en el marco del mes de la habitabilidad en calle hubo participación en el foro “Género y habitabilidad en calle” en compañía del IDIPRON, la Secretaría Distrital de la Mujer, la Secretaría de Salud y dos participantes de las modalidades de atención. Adicionalmente se llevó a cabo la tercera jornada distrital de dignidad menstrual, esta vez en la localidad de Kennedy, en el parque Cayetano Cañizares. Así mismo, en articulación con la Secretaría de la Mujer, se llevó a cabo la conmemoración del día de las mujeres habitantes de calle, brindando el apoyo necesario en la realización de este III encuentro alusivo a esta población. Así mismo se adelantaron diferentes acciones en las unidades operativas relacionadas con el 25N “Día internacional de la no violencia contra la mujer”.
Con lo anterior se da continuidad al proceso de cualificación y transversalización de los enfoques de género y diferencial dirigido a promotoras(es) sociales y profesionales de la Subdirección para la Adultez. El resultado obtenido es el reporte y validación de cuarenta y dos (42) actividades en las modalidades con enfoque de género, diferencial y territorial, destacándose que en este mes se realizó la medición definitiva del indicador. 
</t>
  </si>
  <si>
    <t xml:space="preserve">A diciembre Se logró avanzar en el reporte de las actividades que realizan las modalidades en relación al indicador de adaptación de enfoques, con el fin de dar alcance al indicador para el año 2021. Desde el eje de ampliación se logró aportar al indicador de adaptación de enfoques, con la implementación de actividades y estrategias que fortalezcan el mismo, con el fin de contar con la participación de las diferentes modalidades y estrategias que hacen parte del proyecto. Se da cierre a las 5 sesiones de cualificación implementadas por la SDMujer, la cual inició en octubre con 30 personas y culminó con 7 contratistas de las modalidades de Centro de Desarrollo de Capacidades para Mujeres, Estrategia de Prevención y Centro de Atención para Habitantes de Calle con Alta Dependencia. Se realiza entrega del informe anual de análisis de resultados alcanzados en el año 2021. Se concluye que entre modalidades y estrategias en lo corrido del año se desarrollaron a partir del mes de mayo, 267 acciones estratégicas relacionadas con el fortalecimiento de los enfoques diferencial, de género y territorial. 
</t>
  </si>
  <si>
    <t>12/01/2022 Se recomienda indicar que se hará con el indicador en el vigencia 2022.
14/01/2022 No se generan observaciones o recomendaciones adicionales, respecto al análisis presentado en el seguimiento al indicador de gestión.</t>
  </si>
  <si>
    <t>Para el presente indicador anual se observa un ligero sobrecumplimiento, superando la expectativa de avance de dos puntos porcentuales por encima de lo correspondiente al año 2020. Es de resaltar que las acciones adelantadas para el cumplimiento del indicador se reflejan en la estabilización de responsables por modalidad y estrategia, lo cual complementado con una comunicación fluida y directa, permitió enriquecer los conocimientos y aprendizajes respecto a la medición de atención adaptada bajo enfoque diferencial, de género y territorial.
Teniendo en cuenta las mediciones realizadas en 2020 y 2021, se estima conveniente mantener este indicador en 2022 de acuerdo con la magnitud de avance programada, observando su comportamiento en forma acumulativa para determinar si se requiere su reprogramación.</t>
  </si>
  <si>
    <t>Prestación de servicios sociales para la inclusión social</t>
  </si>
  <si>
    <t>PSS-7757-005</t>
  </si>
  <si>
    <t>Ciudadanos y ciudadanas habitantes de calle y en riesgo de estarlo con procesos de inclusión social</t>
  </si>
  <si>
    <t>Medir el número de ciudadanas y ciudadanos habitantes de calle y en riesgo de estarlo con procesos de inclusión social.</t>
  </si>
  <si>
    <t xml:space="preserve"> 
Acciones promovidas desde las estrategias y modalidades frente a los procesos de inclusión social de los participantes.</t>
  </si>
  <si>
    <t>(Número de personas en estrategias y modalidades con avances en sus planes de atención individual / Número de personas en estrategias y modalidades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</si>
  <si>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</si>
  <si>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comparado con el número de personas en las estrategias y modalidades del proyecto con planes de atención individual activos.</t>
  </si>
  <si>
    <t>Informe del monitoreo y seguimiento a los procesos de inclusión social de personas atendidas en servicios y estrategias del proyecto.</t>
  </si>
  <si>
    <t>En el mes de enero se realizaron acciones con miras a la inclusión social de ciudadanas y ciudadanos habitantes de calle y en riesgo de estarlo, en el marco de los PIDC. Desde el eje de ampliación de capacidades y en articulación con el equipo técnico, se inició el proceso de revisión de instrumentos para la recolección de la información necesaria con miras al seguimiento de los procesos de inclusión de las y los participantes. A su vez se adelantó lo requerido para la formulación del nuevo servicio social, que fue aprobado por la mesa GIS y está pendiente por formalizarse. Este servicio incluyó en su contenido acciones enfocadas en procesos de inclusión desde cada modalidad, para la dignificación de las personas habitantes de calle y la resignificación del fenómeno de habitabilidad en calle.</t>
  </si>
  <si>
    <t>Para el mes de febrero, los equipos de las unidades operativas apoyaron los procesos de inclusión social de ciudadanas y ciudadanos habitantes de calle y en riesgo de estarlo, en el marco de los PIDC. A su vez, de la mano con los líderes de la Comunidad de Vida El Camino y el Centro de Desarrollo Integral y Diferencial - Proyecto de Vida (CEDID-PV), se establecieron tareas para la puesta en marcha de la Ruta de Seguimiento a la Inclusión Social: levantamiento de una base de datos general con motivos de inclusión por unidad operativa, realización de grupos de apoyo cada 45 días, seguimiento a la inclusión y retroalimentación post-inclusión cada 15 días.
Para efectos de consolidar la información relacionada con la ruta de seguimiento, se designó a un profesional específico.</t>
  </si>
  <si>
    <t xml:space="preserve">En el mes de marzo se construyó una matriz con la información de ciudadanas y ciudadanos egresados del CEDID-PV y la Comunidad de Vida El Camino. Esto a fin de avanzar en la comprensión de las razones por las que egresan los participantes del proyecto, así como en el conocimiento de las acciones adelantadas durante la segunda fase de sus procesos de inclusión social.
Adicionalmente, se determinó la construcción de un directorio transversal de redes por localidades para facilitar el acompañamiento a los egresados desde las unidades de atención. </t>
  </si>
  <si>
    <t xml:space="preserve">Se hizo una revisión aleatoria de historias sociales correspondientes a personas atendidas en la Comunidad de Vida El Camino, lo cual dio lugar a la generación de algunas alertas sobre los procesos de reporte de información por parte del equipo. Consecuentemente, se llevó a cabo una reunión general con los equipos interdisciplinarios de El Camino, el CEDID-PV y las estrategias de prevención y abordaje comunitario, para precisar las variables específicas requeridas en la medición del indicador PSS-7757-05. Una vez resueltas las inquietudes, se realizaron mesas de trabajo con miras a organizar el reporte de la información, definiendo tiempos y responsables para cada caso. </t>
  </si>
  <si>
    <t>Se diseñó un instrumento para el seguimiento a las y los participantes del proyecto que finalizan procesos en el contexto de la ruta de inclusión social. La herramienta consiste en un formato de Google Forms, que arrojará información a una base de datos administrada por los equipos psicosociales de cada modalidad y por los profesionales del Eje de Ampliación de Capacidades.
Por otro lado, a fin de medir la inclusión social de las y los participantes del proyecto, se establecieron nuevas variables en el Sistema de Registro de Beneficiarios (SIRBE), a saber: seguimiento individual, encuentro de experiencias y oportunidades, orientación y acompañamiento a ofertas locales, grupos de apoyo, actividades para el fortalecimiento de redes, asesoría para la inclusión productiva y cierre al seguimiento en el marco de la ruta de inclusión social.</t>
  </si>
  <si>
    <t>Para junio de 2021 se tiene revisado el instrumento de seguimiento para las y los participantes del proyecto que finalizan procesos, en el marco de la Ruta de Inclusión Social, esto se aplicará mediante un formato de recolección de información por “google forms” que consolidará la información en una base de datos y será administrada por los equipos psicosociales de cada modalidad y los profesionales del Eje de Ampliación de Capacidades y Generación de Oportunidades. En reunión con el equipo técnico, acordó realizar el levantamiento de información con un equipo de 11 profesionales. Con relación a la reformulación del indicador por parte del equipo técnico, se programó que, para los meses de septiembre y diciembre de 2021, se llevará a cabo el levantamiento de información. Adicionalmente, se definió que el levantamiento de información comienza con el formato de valoración inicial de cada participante del proyecto y se realizará levantamiento de información mínimo dos veces por participante. Como acciones pendientes, queda pendiente formular el plan de capacitación del equipo recolector de información.</t>
  </si>
  <si>
    <t xml:space="preserve">Para el mes de julio de 2021 se llevó a cabo la socialización del indicador, con los supervisores técnicos de las modalidades tercerizadas del proyecto de inversión. Así mismo se envió para aprobación el instrumento de seguimiento de las y los participantes del proyecto que finalizan procesos en el marco de la Ruta de Inclusión Social. Durante este periodo, se revisaron los criterios de evaluación de la herramienta de seguimiento y monitoreo. Además, se realizan recorridos diagnósticos del seguimiento a la inclusión en el Centro de desarrollo de capacidades para mujeres, Centro de atención socio- sanitario y Centro de alta dependencia, lugares donde se delegó un profesional de enlace con el Eje en cada una de ellas.
Con relación a la reformulación del indicador planteada por el equipo técnico, se programó que en septiembre y diciembre de 2021 tendrá lugar el levantamiento de información y en lo corrido de agosto se formulará el plan de capacitación del equipo recolector de información. </t>
  </si>
  <si>
    <t>Como reporte para este periodo de corte se resalta la socialización de los indicadores de gestión, en acompañamiento de los supervisores de las unidades operativas tercerizadas del proyecto de inversión, así como la proyección e implementación de ajustes al Plan de Atención Institucional (PAI), en el marco de la Ruta de Inclusión Social. En complemento, se revisaron los criterios de evaluación de la herramienta de seguimiento y monitoreo, como también el diagnóstico a la ruta de inclusión social en cada modalidad, donde se hizo un recorrido por cada una de estas y se revisaron las actividades y estrategias definidas para la ruta, avances que fueron realizados con relación a la misma, buscando definir metodologías a implementar a partir del diagnóstico. 
De otro lado, se realiza reunión con el Centro De Atención Sociosanitaria para Habitantes de Calle, Autocuidado Voto Nacional Y Autocuidado Puente Aranda, para la articulación del Plan de Atención Institucional, con el fin de definir las actividades y acciones a realizar en relación a la ruta de inclusión social. Se realizan reuniones para la definición de la medición del indicador de inclusión social que se llevará a cabo en el mes de septiembre.</t>
  </si>
  <si>
    <r>
      <t xml:space="preserve">En septiembre de 2021, se socializó el indicador de inclusión social con el equipo que realiza la medición y se capacitó con relación al instrumento de medición y el manejo del Dispositivo Móvil de Captura con el ODK, se proyectó un cronograma de levantamiento de información para las modalidades del proyecto. Así mismo, se inició levantamiento de información en la </t>
    </r>
    <r>
      <rPr>
        <i/>
        <sz val="9"/>
        <color theme="1"/>
        <rFont val="Arial"/>
        <family val="2"/>
      </rPr>
      <t>Comunidad de Vida El Camino; Centro de Atención para Personas Habitantes de Calle con Alta Dependencia Física, Mental o Cognitiva; Centro de Atención Socio-sanitaria para Ciudadanas y Ciudadanos Habitantes De Calle Los Balcanes; Centro de Atención y Desarrollo de Capacidades para Mujeres Habitantes de Calle; Comunidad de Vida El Rosario</t>
    </r>
    <r>
      <rPr>
        <sz val="9"/>
        <color theme="1"/>
        <rFont val="Arial"/>
        <family val="2"/>
      </rPr>
      <t xml:space="preserve">. Para este mes también se realizaron ajustes al documento de la Ruta de Inclusión Social del proyecto y se proyectaron mesas de trabajo para la implementación de la misma. </t>
    </r>
  </si>
  <si>
    <t>A octubre de 2021, se logró realizar la medición del indicador de inclusión social, por medio de la revisión de las historias sociales de las y los ciudadanos que se encuentran generando acciones y avances en relación a sus procesos de inclusión social desde las diferentes modalidades, información registrada en el ODK diseñado para la medición.  Se hizo el levantamiento de información en la Comunidad de Vida El Camino; Centro de Atención para Personas Habitantes de Calle con Alta Dependencia Física, Mental o Cognitiva; Centro de Atención Socio-sanitaria para Ciudadanas y Ciudadanos Habitantes De Calle Los Balcanes; Centro de Atención y Desarrollo de Capacidades para Mujeres Habitantes de Calle; Comunidad de Vida El Rosario. Dicho proceso permitió tener una perspectiva general de los avances que se han generado desde las modalidades, permitiendo identificar procesos que se deben fortalecer. Se recomienda contar con un equipo más nutrido que permita avanzar de forma más productiva para dar respuesta en los tiempos estipulados, teniendo en cuenta que para el mes de diciembre se llevara a cabo la medición final. A través de la medición del indicador de inclusión social, se logró recoger información importante y relevante en relación a los procesos adelantados por las y los ciudadanos, y así mismo conocer las dinámicas y características que se tienen en cada modalidad, para generar aportes y estrategias que permitan fortalecer el seguimiento y acompañamiento a las y los ciudadanos desde la ruta de seguimiento y acompañamiento a los avances de inclusión social.</t>
  </si>
  <si>
    <t xml:space="preserve">En el mes de Noviembre, se realizó la programación para el levantamiento de información insumo del indicador de inclusión social. Para esta actividad se cuenta con el equipo que realizará la medición en la Comunidad de Vida El Camino, Centro de Atención para Personas Habitantes de Calle con Alta Dependencia Física, Mental o Cognitiva, Centro de Atención Socio-sanitaria para Ciudadanas y Ciudadanos Habitantes De Calle Los Balcanes, Centro de Atención y Desarrollo de Capacidades para Mujeres Habitantes de Calle, Comunidad de Vida El Rosario. En concordancia, se realizó reunión con equipo técnico, para retroalimentar los resultados de la medición anterior, dando a conocer las particularidades de las diferentes modalidades y estrategias, así como generando acuerdos para la medición que se llevará a cabo durante el mes diciembre. </t>
  </si>
  <si>
    <t xml:space="preserve">A diciembre de 2021, se llevó a cabo la segunda revisión de historias sociales de ciudadanos y ciudadanas habitantes de calle y en riesgo de estarlo, que hacen parte de las modalidades de atención y que cuentan con plan de atención, esto con el fin de aportar a la medición del indicador de inclusión social.  
Para esto, se realizó y socializó la programación de revisión de carpetas en las modalidades, además se realizó verificación con Sirbe para identificar la ubicación de cada una de las carpetas, llevando a cabo la medición en las modalidades de Cedid-PV, Comunidad de vida El Camino, Comunidad de vida El Rosario, Centro alta dependencia física, mental o cognitiva, Centro para el desarrollo de capacidades para mujeres, Centro de atención sociosanitario Balcanes, Estrategia de abordaje en calle y Estrategia de prevención, con un acumulado de 236 ciudadanas y ciudadanos habitantes de calle y en riesgo de estarlo con procesos de inclusión social.
Durante esta medición se realizó un seguimiento a los avances en los procesos de inclusión social, con el fin de identificar el nivel de inclusión en el que se encuentran las personas que hacen parte del proyecto. Además, se avanzó y consolidó el informe anual del reporte del indicador en donde se dieron a conocer la metodología, análisis de los resultados y conclusiones generados a partir de este proceso. </t>
  </si>
  <si>
    <t>Frente a los resultados esperados y planeados, se puede decir que para este 2021 se logró el cometido que pretendía medir el presente indicador, destacando positivamente el cumplimiento en un con 131%, además de haber tenido un incremento significativo frente al año anterior que, estuvo muy por debajo de lo programado. Lo que nos muestra la medición del indicador de inclusión social son los avances que generan los ciudadanos y ciudadanas, habitantes de calle y en riesgo de estarlo, frente a sus procesos de inclusión social, puesto que a través de este proceso se permite realizar un seguimiento periódico a los logros de cada persona, mostrando así mismo, los aspectos a fortalecer para aportar al mejoramiento de la calidad de vida de las personas atendidas.
Es importante resaltar que este proceso es de gran importancia para la entidad, pues a través de este también se logran evaluar y verificar estrategias y procesos internos, con el fin de generar propuestas de mejora continua que aporten a la atención de la población. 
Teniendo en cuenta las mediciones realizadas en 2020 y 2021, se estima conveniente mantener este indicador en 2022 de acuerdo con la magnitud de avance programada, observando su comportamiento en forma acumulativa para determinar si se requiere su reprogramación. Pueden realizarse varios pilotajes del indicador durante el año, a fin de verificar las acciones que se llevan a cabo y potencializar la tendencia positiva que refleja el resultado de la presente medición.</t>
  </si>
  <si>
    <t>7768 - Implementación de una estrategia de acompañamiento  a  hogares  con mayor pobreza evidente y oculta  de Bogotá</t>
  </si>
  <si>
    <t>PSS-7768-001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</si>
  <si>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</si>
  <si>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</si>
  <si>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</si>
  <si>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(Número acumulado de tareas en el plan de acción realizadas al periodo / Número acumulado de tareas programadas en el plan de acción al periodo)*100</t>
  </si>
  <si>
    <t>Plan de Acción Proyecto 7768 corresponde a los soportes relacionados en el Plan de Acción:
Matriz de Seguimiento, Documentos Técnicos,
Informes de proceso y  tablero de Control</t>
  </si>
  <si>
    <t xml:space="preserve">El numerador corresponderá al número total de tareas acumuladas que se realizaron al periodo y el denominador corresponderá al número total de tareas acumuladas y actuales programadas al periodo de reporte.
Nota: el resultado del indicador de gestión corresponderá al acumulado de tareas en la vigencia 
La cantidad de tareas programadas puede variar según las dinámicas propias del proyecto las cuales se verán reflejadas en plan de acción actualizado </t>
  </si>
  <si>
    <t xml:space="preserve">Reporte en Excel de los soportes programados para cada periodo. Este contendrá el listado de tareas con: fecha de creación de la tarea, fecha programada de ejecución, fecha de ejecución y observaciones
</t>
  </si>
  <si>
    <t>No aplica. Indicador de gestión oficializado el 28/04/2021</t>
  </si>
  <si>
    <t xml:space="preserve">Se realiza la formulación y medición del indicador de gestión, por lo cual a partir del mes de mayo se realizará el análisis de los logros obtenidos.
Para el presente seguimiento se presenta retraso en el reporte de los soportes que dan cuenta del cumplimiento del 100% de las tareas programadas. Aspectos como la reciente oficialización de los criterios de focalización, priorización y reporte de los nuevos servicios de la Entidad y la definición de los componentes del modelo de acompañamiento se presentan como algunas de las causas de dicho retraso. Los soportes de las tareas realizadas se pueden evidenciar con la entrega del Plan de acción del proyecto para el mes de abril .  </t>
  </si>
  <si>
    <t>13/05/2021
Les sugiero, ampliar un poco más este análisis, por ejemplo ingresar información sobre las fuentes y evidencias que se tendrán en cuenta para la medición del mismo, su estado, si ya están disponibles, entre otros.
14/05/2020
No se generan observaciones o recomendaciones respecto al análisis presentado en el seguimiento al indicador de gestión.</t>
  </si>
  <si>
    <t>Para el periodo del mes de mayo se presenta retraso en el reporte de los soportes que dan cumplimiento de las tareas programadas, a la fecha se alcanza un cumplimiento del 58%. Esta situación es generada debido a que los soportes que dan cuenta de la atención de población en las metas 2, 3 y 4 están atados al proceso de prestación del servicio Tropa Social a tu Hogar, el cual se encuentra en el proceso de armonización y parametrización que los nuevos servicios sociales están desarrollando a partir de la emisión de la resolución 509 de abril / 2021.
Actualmente se avanza para la medición del indicador en el desarrollo de: i) meta 1:  Matriz de seguimiento y monitoreo al plan de recorridos territoriales. Soporte que ha permitido generar el reconocimiento  de las dinámicas de los territorios con pobreza,  segregación socio espacial y análisis de la pertinencia de la oferta de la SDIS; ii)  Meta 4: Informe del proceso de identificación, caracterización, priorización y oferta de servicios del distrito a la población en situación de pobreza oculta. Soporte que permite evidenciar los avances y logros en el proceso de identificación de hogares en pobreza oculta de la ciudad de Bogotá. 
La verificación del avance en este indicador de gestión, puede ser constatado por medio del Plan de Acción del proyecto, en lo concerniente a la programación del mes de mayo en sus tareas  1 y 7.</t>
  </si>
  <si>
    <t>23/06/2021
Se sugiere revisar la redacción, en la primera parte no se entiende donde se mencionar el 100%, es decir no han cumplido nada del 100%?, tampoco es entendible lo que desean expresar al decir: Situación generada por el proceso de armonización y parametrización que los nuevos servicios sociales están desarrollando a partir de la emisión de la resolución 509 de abril / 2021. De igual manera se sugiere ingresar un párrafo donde se indique lo que se está haciendo para avanzar en el cumplimiento del indicador, debido al retraso que el mismo presenta, teniendo en cuenta además que ya estamos en el quinto mes del año y el indicador aparentemente no tiene avance.
28/06/2021
No se generan observaciones o recomendaciones respecto al análisis presentado en el seguimiento al indicador de gestión.</t>
  </si>
  <si>
    <t>A la fecha del reporte se encuentran programadas 15 tareas según el plan de acción del proyecto aprobado en el mes de enero del 2021, 3 en abril, 5 en mayo y 7 en junio. Con el inicio de la fase de acompañamiento del servicio Tropa Social a tu Hogar, en el mes de junio se deja al día la entrega de soportes que dan cumplimiento a todas las tareas programadas para este trimestre. 
Es de señalar que entre abril y junio el servicio Tropa Social a tu Hogar asociado a las metas 2, 3 y 4 el proyecto, se aprobó mediante la resolución 509 de abril / 2021, inició el proceso de armonización y parametrización (mayo y junio) y comenzó su prestación desde el mes de junio.
Actualmente se avanza para la medición del indicador en el desarrollo de las siguientes tareas:
i) Tarea 1. Matriz de seguimiento y monitoreo al plan de recorridos territoriales. 
ii) Tarea 2. Documento técnico de reconociendo de las dinámicas se segregación socio espacial.
iii) Tarea 3. Informe de proceso de caracterización, priorización y acompañamiento de los hogares en situación de pobreza evidente identificados por la estrategia. 
iv) Tarea 4. Informe del proceso de acompañamiento y enrutamiento a la oferta público social del Distrito a 5.675 hogares, para el fortalecimiento de proyectos de vida de personas identificadas en pobreza, vulnerabilidad y fragilidad social, para su atención.
v) Tarea 5. Tablero de control y monitoreo de logros, avances y dificultades de los planes de compromiso familiares de 3.750 hogares acompañados por la estrategia. 
vi) Tarea 6. Documento técnico sobre movilidad social, avances y resultados
vii) Tarea 7. Informe del proceso de identificación, caracterización, priorización y oferta de servicios del distrito a la población en situación de pobreza oculta. Soporte que permite evidenciar los avances y logros en el proceso de identificación de hogares en pobreza oculta de la ciudad de Bogotá.
viii) Tarea 8. Informe de las acciones de acompañamiento y enrutamiento a las redes de soporte para la reactivación proyectos de vida de 1000 personas identificadas en pobreza oculta y priorizadas para la atención. 
La verificación del avance en este indicador de gestión, puede ser constatado por medio del Plan de Acción del proyecto, en lo concerniente a la programación del mes de junio en el apartado de Tareas y Soportes.</t>
  </si>
  <si>
    <t>13/07/2021: Ajustar redacción de acuerdo al periodo del reporte, de igual manera se debe especificar más de donde sale la cifra de 26, ya que la formula del indicador es (Número acumulado de tareas en el plan de acción realizadas al periodo / Número acumulado de tareas programadas en el plan de acción al periodo)*100, así las cosas y según la evidencia adjunta, solo se realizaron 8 tareas en el mes de junio y el resto? revisar. De igual manera deben recordar que las evidencias se cargan en la carpeta compartida destinada para tal fin, y me deben enviar el enlace de la misma.
15/07/2020
No se generan observaciones o recomendaciones respecto al análisis presentado en el seguimiento al indicador de gestión.</t>
  </si>
  <si>
    <t xml:space="preserve">Para el periodo del mes de julio se hace entrega de los soportes que dan cuenta del cumplimiento de las tareas programadas, las cuales permiten evaluar el avance del indicador.
Con el inicio de las actividades de atención de población en las metas 2, 3 y 4 que se encuentran atados el proceso de prestación del servicio Tropa Social a tu Hogar actualmente se avanza para la medición del indicador en el desarrollo de: 
i) Meta 1: Soporte 1. Matriz de seguimiento y monitoreo al plan de recorridos territoriales. Soporte 2. Documento técnico de reconociendo de las dinámicas se segregación socio espacial.
ii) Meta 2: Soporte 3. Informe de proceso de caracterización, priorización y acompañamiento de los hogares en situación de pobreza evidente identificados por la estrategia. Soporte 4. Informe del proceso de acompañamiento y enrutamiento a la oferta público social del Distrito a 5.675 hogares, para el fortalecimiento de proyectos de vida de personas identificadas en pobreza, vulnerabilidad y fragilidad social, para su atención.
iii) Meta 3: Soporte 5. Tablero de control y monitoreo de logros, avances y dificultades de los planes de compromiso familiares de 3750 hogares acompañados por la estrategia. Soporte 6. Documento técnico sobre movilidad social, avances y resultados 
iv)  Meta 4: Soporte 7. Informe del proceso de identificación, caracterización, priorización y oferta de servicios del distrito a la población en situación de pobreza oculta. Soporte que permite evidenciar los avances y logros en el proceso de identificación de hogares en pobreza oculta de la ciudad de Bogotá. 
</t>
  </si>
  <si>
    <t>12/08/2021
No se generan observaciones o recomendaciones respecto al análisis presentado en el seguimiento al indicador de gestión.</t>
  </si>
  <si>
    <t xml:space="preserve">Para el periodo del mes de agosto se hace entrega de los soportes que dan cuenta del cumplimiento de las tareas programadas en el plan de acción del proyecto, las cuales permiten evaluar el avance del indicador. 
En el mes de junio se dio inicio a las actividades de atención de hogares de jefatura femenina, tal como se proyecto en las metas 2, 3 y 4, las cuales se encuentran atadas al proceso de prestación del servicio Tropa Social a tu Hogar. Actualmente se avanza para la medición del indicador en el desarrollo de: 
i) meta 1: Soporte 1. Matriz de seguimiento y monitoreo al plan de recorridos territoriales. 
ii) Meta 2: Soporte 4. Informe del proceso de acompañamiento y enrutamiento a la oferta público social del Distrito a 10.000 hogares, para el fortalecimiento de proyectos de vida de personas identificadas en pobreza, vulnerabilidad y fragilidad social, para su atención.
iii) Meta 3: Soporte 5. Tablero de control y monitoreo de logros, avances y dificultades de los planes de compromiso familiares de 3.750 hogares acompañados por la estrategia. 
iv)  Meta 4: Soporte 7. Informe del proceso de identificación, caracterización, priorización y oferta de servicios del distrito a la población en situación de pobreza oculta. Soporte que permite evidenciar los avances y logros en el proceso de identificación de hogares en pobreza oculta de la ciudad de Bogotá. </t>
  </si>
  <si>
    <t>13/09/2021
No se generan observaciones o recomendaciones respecto al análisis presentado en el seguimiento al indicador de gestión.</t>
  </si>
  <si>
    <t>A la fecha del reporte se encuentran programadas 30 tareas según el plan de acción del proyecto aprobado en el mes de enero del 2021: 3 de abril, 3 de mayo, 8 de junio, 4 de julio, 4 de agosto y 8 de septiembre, de las cuales 16 corresponden al periodo de este reporte. Se continua con la fase de implementación del acompañamiento familiar propuesto por el servicio Tropa Social a tu Hogar que da cumplimiento a todas las tareas programadas para las metas 1, 2, 3 y 4 del proyecto de inversión.
Actualmente se avanza para la medición del indicador en el desarrollo de las siguientes tareas:
i) Tarea 1. Matriz de seguimiento y monitoreo al plan de recorridos territoriales. 
ii) Tarea 2. Documento técnico de reconociendo de las dinámicas se segregación socio espacial.
iii) Tarea 3. Informe de proceso de caracterización, priorización y acompañamiento de los hogares en situación de pobreza evidente identificados por la estrategia. 
iv) Tarea 4. Informe del proceso de acompañamiento y enrutamiento a la oferta público social del Distrito a 5.675 hogares, para el fortalecimiento de proyectos de vida de personas identificadas en pobreza, vulnerabilidad y fragilidad social, para su atención.
v) Tarea 5. Tablero de control y monitoreo de logros, avances y dificultades de los planes de compromiso familiares de 3.750 hogares acompañados por la estrategia. 
vi) Tarea 6. Documento técnico sobre movilidad social, avances y resultados
vii) Tarea 7. Informe del proceso de identificación, caracterización, priorización y oferta de servicios del distrito a la población en situación de pobreza oculta. Soporte que permite evidenciar los avances y logros en el proceso de identificación de hogares en pobreza oculta de la ciudad de Bogotá.
viii) Tarea 8. Informe de las acciones de acompañamiento y enrutamiento a las redes de soporte para la reactivación proyectos de vida de 1000 personas identificadas en pobreza oculta y priorizadas para la atención. 
La verificación del avance en este indicador de gestión, puede ser constatado por medio del Plan de Acción del proyecto, en lo concerniente a la programación del mes de septiembre en el apartado de Tareas y Soportes.</t>
  </si>
  <si>
    <t>12/10/2021
No se generan observaciones o recomendaciones respecto al análisis y evidencias presentados en el seguimiento al indicador de gestión.</t>
  </si>
  <si>
    <t>Para el periodo del reporte se hace entrega de los soportes que dan cuenta del cumplimiento de las tareas programadas en el plan de acción del proyecto, las cuales permiten evaluar el avance del indicador. 
En el mes de junio se dio inicio a las actividades de atención de hogares de jefatura femenina, tal como se proyectó en las metas 2, 3 y 4, las cuales se encuentran atadas al proceso de prestación del servicio Tropa Social a tu Hogar. Actualmente se avanza para la medición del indicador en el desarrollo de: 
i) meta 1: Soporte 1. Matriz de seguimiento y monitoreo al plan de recorridos territoriales del mes octubre.
ii) Meta 2: Soporte 4. Informe del proceso de acompañamiento y enrutamiento a la oferta público social del Distrito a 10.000 hogares, para el fortalecimiento de proyectos de vida de personas identificadas en pobreza, vulnerabilidad y fragilidad social, para su atención con los resultados al mes de octubre.
iii) Meta 3: Soporte 5. Tablero de control y monitoreo de logros, avances y dificultades de los planes de compromiso familiares de 3.750 hogares acompañados por la estrategia con los resultados al mes de octubre.</t>
  </si>
  <si>
    <t>16/11/2021
No se generan observaciones o recomendaciones respecto al análisis presentado en el seguimiento al indicador de gestión.</t>
  </si>
  <si>
    <t>Para el periodo del reporte se hace entrega de los soportes que dan cuenta del cumplimiento de las tareas programadas en el plan de acción del proyecto, las cuales permiten evaluar el avance del indicador. 
En el mes de junio se dio inicio a las actividades de atención de hogares de jefatura femenina, tal como se proyectó en las metas 2, 3 y 4, las cuales se encuentran atadas al proceso de prestación del servicio Tropa Social a tu Hogar. Actualmente se avanza para la medición del indicador en el desarrollo de: 
i) meta 1: Soporte 1. Matriz de seguimiento y monitoreo al plan de recorridos territoriales del mes noviembre.
ii) Meta 2: Soporte 4. Informe del proceso de acompañamiento y enrutamiento a la oferta público social del Distrito a 10.000 hogares, para el fortalecimiento de proyectos de vida de personas identificadas en pobreza, vulnerabilidad y fragilidad social, para su atención con los resultados al mes de noviembre.
iii) Meta 3: Soporte 5. Tablero de control y monitoreo de logros, avances y dificultades de los planes de compromiso familiares de 3.750 hogares acompañados por la estrategia con los resultados al mes de noviembre.</t>
  </si>
  <si>
    <t>15/12/2021:
No se generan observaciones o recomendaciones respecto al análisis presentado en el seguimiento al indicador de gestión. Se recuerda que para el próximo reporte además deben realizar el análisis anual, donde entre otros deben indicar que decisión van a tomar respecto al indicador.</t>
  </si>
  <si>
    <t>A la fecha del reporte se encuentran programadas 13 tareas según el plan de acción del proyecto aprobado en el mes de enero del 2021: 3 de octubre, 3 de noviembre y 7 de diciembre. Durante los meses del reporte se continuo con la fase de implementación del acompañamiento familiar propuesto por el servicio Tropa Social a tu Hogar que da cumplimiento a todas las tareas programadas para las metas 1, 2, 3 y 4 del proyecto de inversión.
Actualmente se avanza para la medición del indicador en el desarrollo de las siguientes tareas:
i) Tarea 1. Matriz de seguimiento y monitoreo al plan de recorridos territoriales. 
ii) Tarea 2. Documento técnico de reconociendo de las dinámicas se segregación socio espacial.
iii) Tarea 3. Informe de proceso de caracterización, priorización y acompañamiento de los hogares en situación de pobreza evidente identificados por la estrategia. 
iv) Tarea 4. Informe del proceso de acompañamiento y enrutamiento a la oferta público social del Distrito a 5.675 hogares, para el fortalecimiento de proyectos de vida de personas identificadas en pobreza, vulnerabilidad y fragilidad social, para su atención.
v) Tarea 5. Tablero de control y monitoreo de logros, avances y dificultades de los planes de compromiso familiares de 3.750 hogares acompañados por la estrategia. 
vi) Tarea 6. Documento técnico sobre movilidad social, avances y resultados
viii) Tarea 8. Informe de las acciones de acompañamiento y enrutamiento a las redes de soporte para la reactivación proyectos de vida de 1000 personas identificadas en pobreza oculta y priorizadas para la atención. 
La verificación del avance en este indicador de gestión, puede ser constatado por medio del Plan de Acción del proyecto, en lo concerniente a la programación de Tareas y Soportes</t>
  </si>
  <si>
    <t>12/01/2022:
Ajustar la redacción del análisis anual.
14/01/2022
No se generan observaciones o recomendaciones respecto al análisis presentado en el seguimiento al indicador de gestión.</t>
  </si>
  <si>
    <t>Durante el año 2021, se programaron 43 tareas en el plan de acción del proyecto aprobado en el mes de enero del 2021: 3 de abril, 3 de mayo, 8 de junio, 4 de julio, 4 de agosto, 8 de septiembre, 3 de octubre, 3 de noviembre y 7 de diciembre. Como cierre de la vigencia se reporta la entrega de los 43 soportes programados, lo cual da como resultado el cumplimiento del 100%. 
Los soportes programados y entregados hacen referencia a la fase de implementación del acompañamiento familiar propuesto por el servicio Tropa Social a tu Hogar que da cumplimiento a todas las tareas programadas para las metas 1, 2, 3 y 4 del proyecto de inversión. 
La verificación del indicador de gestión, puede ser constatado por medio del Plan de Acción del proyecto, en lo concerniente a la programación de Tareas y Soportes, el cual da cuenta del numero de soportes programados y entregados durante la vigencia 2021.
De acuerdo a lo anterior, el indicador se mantendrá pare la vigencia 2022.</t>
  </si>
  <si>
    <t>7770 - Compromiso con el envejecimiento activo y una Bogotá cuidadora e incluyente</t>
  </si>
  <si>
    <t>PSS-7770-001</t>
  </si>
  <si>
    <t>Circular 013 del 28/04/2021</t>
  </si>
  <si>
    <t>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</si>
  <si>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</si>
  <si>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</si>
  <si>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Numero de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</si>
  <si>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</si>
  <si>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Actualmente se cuenta con una programación de 92913 personas mayores.</t>
  </si>
  <si>
    <t>Conteo de Metas reportado por la Dirección de análisis y Diseño Estratégico (DADE).</t>
  </si>
  <si>
    <t>El servicio de apoyos económicos a atendido a 90,315  personas mayores a través de la entrega de $125.000 en efectivo para cubrir alguna de sus necesidades básicas</t>
  </si>
  <si>
    <t>24/03/2021 No se generan observaciones o recomendaciones adicionales respecto al análisis presentado en el seguimiento al indicador de gestión.</t>
  </si>
  <si>
    <t>El servicio de apoyos económicos a atendido a 91,432  personas mayores a través de la entrega de $125.000 en efectivo para cubrir alguna de sus necesidades básicas</t>
  </si>
  <si>
    <t>El servicio de apoyos económicos a atendido a 87,667 personas mayores a través de la entrega de $125.000 en efectivo para cubrir alguna de sus necesidades básicas entre los meses de enero a marzo.</t>
  </si>
  <si>
    <r>
      <t xml:space="preserve">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las personas mayores (no cupos) únicas atendidas en el servicio de apoyo económicos de enero a marzo. Igual sucede con lo programado. Así es como está en la formulación del indicador en la celda llamada "Fórmula de cálculo".
* Lo programado que veo en este mes es 93.242 personas mayores programadas para la vigencia. Pero en la descripción del método de cálculo esta registrado que para está vigencia (año 2021) su programación sería 92.913 personas mayores que este sería su 100% de su meta. Si este última cifra no es lo programado para está vigencia debemos revisar y actualizar el indicador.
* Al revisar las evidencias no es claro dónde se refleja las cantidades registradas en lo ejecutado y en lo programado. Se recomienda que se haga una tabla dinámica donde se refleje está información. Estas evidencias debe ir lo más claro los valores reportados en la ejecución y en lo programado. Esto es para una lectura clara para quien vaya a revisar estos indicadores como puede ser el equipo SG o un ente de control interno o externo.
</t>
    </r>
    <r>
      <rPr>
        <sz val="9"/>
        <color rgb="FFFF0000"/>
        <rFont val="Arial"/>
        <family val="2"/>
      </rPr>
      <t xml:space="preserve">
</t>
    </r>
    <r>
      <rPr>
        <sz val="9"/>
        <rFont val="Arial"/>
        <family val="2"/>
      </rPr>
      <t>21/04/2021 No se generan observaciones respecto al análisis presentados en el seguimiento al indicador de gestión.
Solo tengo la siguiente recomendación y es revisar el indicador si requiere alguna actualización.</t>
    </r>
  </si>
  <si>
    <t>El servicio de apoyos económicos a atendido a 87,670personas mayores a través de la entrega de $125.000 en efectivo para cubrir alguna de sus necesidades básicas</t>
  </si>
  <si>
    <t>14/05/2021 No se generan observaciones  respecto al análisis presentados en el seguimiento al indicador de gestión. Tengo la siguientes recomendaciones: Revisar la ortografía antes de realizar el reporte y adelantar todas las acciones pertinentes para lograr el cumplimiento de la meta propuesta.</t>
  </si>
  <si>
    <t>El servicio de apoyos económicos a atendido a 87,642 personas mayores a través de la entrega de $125.000 en efectivo para cubrir alguna de sus necesidades básicas</t>
  </si>
  <si>
    <t>27/06/2021 no se generan observaciones respecto al análisis presentado en el seguimiento al indicador de gestión. Solo se deja la siguiente recomendación y es para el próximo reporte que es el siguiente trimestre debemos tener en cuenta lo gestionado en cada mes de abril a junio 2021.</t>
  </si>
  <si>
    <t>El servicio de apoyos económicos a atendido a 90,078 personas mayores a través de la entrega de $125.000 en efectivo para cubrir alguna de sus necesidades básicas</t>
  </si>
  <si>
    <t>15/07/2021 No se generan observaciones respecto al análisis presentado en el seguimiento al indicador de gestión. La recomendación que tengo frente al indicador es realizar la actualización frente lo programado con lo formulado en la descripción del método del cálculo.</t>
  </si>
  <si>
    <t>El servicio de apoyos económicos a atendido a 92,364 personas mayores a través de la entrega de $125.000 en efectivo para cubrir alguna de sus necesidades básicas</t>
  </si>
  <si>
    <t>12/08/2021 no se generan observaciones respecto al análisis presentado en el seguimiento al indicador de gestión. Solo se deja las siguientes recomendaciones: revisar ortografía antes de enviar el reporte y adelantar las acciones pertinentes para lograr el cumplimiento de la meta.</t>
  </si>
  <si>
    <t>El servicio de apoyos económicos a atendido a 92,364 personas mayores, a través de la entrega de $130.000 en efectivo para cubrir alguna de sus necesidades básicas.</t>
  </si>
  <si>
    <t>14/09/2021 No se generan observaciones y recomendaciones respecto al análisis presentados en el seguimiento al indicador de gestión.
Se tiene la siguiente observación frente al formato en general: la información registrada aquí no es en el último que se hizo la retroalimentación (julio). Debemos trasladara la información de este mes al formato que en agosto se retroalimento por correo electrónico el 12/08/2021.</t>
  </si>
  <si>
    <t>El servicio de apoyos económicos a atendido a 94,239 personas mayores a través de la entrega de $130.000 en efectivo para cubrir alguna de sus necesidades básicas</t>
  </si>
  <si>
    <t>13/10/2021 no se generan observaciones respecto al análisis presentado en el seguimiento al indicador de gestión.</t>
  </si>
  <si>
    <t>El servicio de apoyos económicos a atendido a 94,926 personas mayores a través de la entrega de $130.000 en efectivo para cubrir alguna de sus necesidades básicas</t>
  </si>
  <si>
    <t>El servicio de apoyos económicos ha atendido a 95,400 personas mayores a través de la entrega de $130.000 en efectivo para cubrir alguna de sus necesidades básicas</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</si>
  <si>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(CC14), registrando los logros obtenidos o las situaciones que conllevaron a logros no esperados y las acciones que al respecto se hayan adelantado. Además, se debe describir si el indicador se va a mantener, actualizar o derogar y/o crear uno nuevo.</t>
    </r>
  </si>
  <si>
    <t>El servicio de apoyos económicos a atendido a 96,315 personas mayores a través de la entrega de $130.000 en efectivo para cubrir alguna de sus necesidades básicas</t>
  </si>
  <si>
    <t>13/01/2022 no se generan observaciones respecto al análisis presentado en el seguimiento al indicador de gestión. Se deja la siguiente recomendación: revisar la meta anual (95%) para la vigencia 2022, porque el indicador cerro con un sobrecumplimiento la vigencia 2021.
Igualmente se debe revisar la descripción del método del cálculo con respecto a lo programado durante la vigencia.</t>
  </si>
  <si>
    <t>El servicio de Apoyos Económicos durante el mes de diciembre de 2021, atendió a través de 89.838 cupos asignados a la vigencia a 96.315 personas mayores, con la entrega de un apoyo económico de $130.000 mensuales, los cuales, ayudan a cubrir alguna de sus necesidades básicas como: pago de arriendo, compra de alimentos, compra de medicamentos o transporte para citas médicas, entre otras.
SE MANTIENE ESTE INDICADOR EN 2022</t>
  </si>
  <si>
    <t>PSS-7770-002</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</si>
  <si>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</si>
  <si>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</si>
  <si>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 que permita depurar las listas de espera.</t>
  </si>
  <si>
    <t>(Número de Abonos Efectivos / Total de Cupos Disponibles) * 100</t>
  </si>
  <si>
    <t>* Sistema de Información y Registro de Beneficiarios (SIRBE) (A, B y B Desplazados).
* Informes de Nómina al Corte (Cofinanciado), proveniente del Administrador Fiduciario del Programa Colombia Mayor.</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</si>
  <si>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</si>
  <si>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 Listados de Nómina de Colombia Mayor (Apoyos Cofinanciados).
* Informe de Personas en Atención de los Apoyos Económicos, con el detalle de Abono Otorgado en SIRBE (A, B y B Desplazados).</t>
  </si>
  <si>
    <t>En el mes de enero de 2021 se realizó el giro de los apoyos económicos a 35,756 personas mayores de los apoyos tipo A, B, desplazados, no fueron autorizados o girados 1,025 apoyos económicos por presentar novedades por cruces de bases de datos en el momento del proceso de validación. 
Se programaron en nómina a  49,378 personas mayores, de los cuales no se giró a 1,641 personas teniendo en cuenta que se encontraban bloqueadas o suspendidas</t>
  </si>
  <si>
    <t>En el mes de febrero de 2021 se realizó el giro de los apoyos económicos a 35,652 personas mayores de los apoyos tipo A, B, desplazados, no fueron autorizados o girados 11,135 apoyos económicos por presentar novedades por cruces de bases de datos en el momento del proceso de validación. 
Se programaron en nomina a 49,651 personas mayores, de los cuales no se giró a 1,362  personas teniendo en cuenta que se encontraban bloqueadas o suspendidas</t>
  </si>
  <si>
    <t>En el mes de marzo  de 2021 se realizó el giro de los apoyos económicos a 35,568  personas mayores de los apoyos tipo A, B, desplazados, no fueron autorizados 1,195 apoyos económicos por presentar novedades por cruces de bases de datos en el momento del proceso de validación. Y se programaron en nomina a  49,569 personas mayores, de los cuales no se giro a 1,450  personas teniendo en cuenta que se encontraban novedad.
Durante el periodo de enero a marzo se entregaron 255.574 abonos efectivos y el total de cupos disponibles es 263.493.</t>
  </si>
  <si>
    <r>
      <t xml:space="preserve">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abonos efectivos de enero a marzo. Igual sucede con lo programado.
* Al revisar las evidencias en la carpeta se encuentra dos archivos en pdf: uno de ellos es un informe de ejecución presupuestal y el otro es un informe de ejecución del procedimiento de gestión de cartera. Según la formulación las evidencias que se deben presentar es lo que está registrado en la celda (P14). Recordemos que en estas evidencias debe ir lo más claro los valores reportados en la ejecución y en lo programado. Esto es para una lectura clara para quien vaya a revisar estos indicadores como puede ser el equipo SG o un ente de control interno o externo.
</t>
    </r>
    <r>
      <rPr>
        <sz val="9"/>
        <color rgb="FFFF0000"/>
        <rFont val="Arial"/>
        <family val="2"/>
      </rPr>
      <t xml:space="preserve">
</t>
    </r>
    <r>
      <rPr>
        <sz val="9"/>
        <rFont val="Arial"/>
        <family val="2"/>
      </rPr>
      <t>21/04/2021 No se generan observaciones respecto al análisis presentados en el seguimiento al indicador de gestión.
Solo tengo la siguiente recomendación y es revisar el indicador si requiere alguna actualización.</t>
    </r>
  </si>
  <si>
    <t>En el mes de abril  de 2021 se realizó el giro de los apoyos económicos a 35,531  personas mayores de los apoyos tipo A, B, desplazados, no fueron autorizados 1254 apoyos económicos por presentar novedades por cruces de bases de datos en el momento del proceso de validación. Y se programaron en nomina a  49,635 personas mayores, de los cuales no se giro a 1,384  personas teniendo en cuenta que se encontraban novedad.</t>
  </si>
  <si>
    <t>En el mes de mayo  de 2021 se realizó el giro de los apoyos económicos a 35,069 apoyos económicos a  personas mayores de los apoyos tipo A, B, desplazados, no fueron autorizados 1,744 apoyos económicos por presentar novedades por cruces de bases de datos en el momento del proceso de validación. Y se programaron en nomina a  49,597 personas mayores, de los cuales no se giro a 1,422  personas teniendo en cuenta que se encontraban novedad.</t>
  </si>
  <si>
    <t>En el mes de junio de 2021 se realizó el giro de los apoyos económicos a 34,954  apoyos económicos a  personas mayores de los apoyos tipo A, B, desplazados, no fueron autorizados 1,817 apoyos económicos por presentar novedades por cruces de bases de datos en el momento del proceso de validación. Y se programaron en nomina a 50,863 personas mayores, de los cuales no se giro a 1,422  personas teniendo en cuenta que se encontraban novedad.</t>
  </si>
  <si>
    <t>15/07/2021 Se generan observaciones y recomendaciones respecto al análisis presentado en el seguimiento al indicador de gestión: 
* Si lo ejecutado y lo programado es la sumatoria de los tres meses de la vigencia (abril a junio) no coincide según lo reportado cualitativamente. En lo ejecutado me suman 100739 restando ya los apoyos económicos no autorizados. En lo programado me suman de los tres meses 145.867 programados restando ya los no girados. Por favor revisar está información.
* Las evidencias presentadas no dan cuenta a lo reportado cuantitativamente, las evidencias deben mostrar los valores allí registrados.
* El análisis mensual corresponde a los logros obtenidos durante este periodo (abril a junio) de medición así como la identificación de las situaciones que conllevaron al incumplimiento de la meta propuesta y cual va ser su plan de acción frente a ese incumplimiento (si lo hubo).
16/07/2021 No se generan observaciones respecto al análisis presentado en el seguimiento al indicador de gestión.</t>
  </si>
  <si>
    <t>En el mes de julio de 2021 se realizó el giro de los apoyos económicos a 34,978  apoyos económicos a  personas mayores de los apoyos tipo A, B, desplazados, no fueron autorizados 1,790 apoyos económicos por presentar novedades por cruces de bases de datos en el momento del proceso de validación. Y se programaron en nomina a 49,511 personas mayores, de los cuales no se giro a 1,508  personas teniendo en cuenta que se encontraban novedad.</t>
  </si>
  <si>
    <t>En el mes de agosto de 2021 se realizó el giro de apoyos económicos a 35.855 personas mayores de los apoyos tipo A, B, desplazados. Adicionalmente, no fueron autorizados 1,733 apoyos económicos por presentar novedades por cruces de bases de datos en el momento del proceso de validación y 245 cupos que se encontraban vacíos con corte al 31 de julio de 2021. Finalmente, se programaron en nómina a 49,238 personas mayores, a los cuales no se les giro a 1.781  personas, teniendo en cuenta que se encontraban novedad.</t>
  </si>
  <si>
    <t>En el mes de septiembre de 2021 se realizó el giro de los apoyos económicos a 37,260 apoyos económicos a  personas mayores de los apoyos tipo A, B, desplazados, no fueron autorizados 1,533 apoyos económicos por presentar novedades por cruces de bases de datos en el momento del proceso de validación y 22 cupos que se encontraban vacíos con corte al 31 de agosto de 2021. Y se programaron en nomina a 49,503 personas mayores, de los cuales no se giro a 1.516  personas teniendo en cuenta que se encontraban novedad.</t>
  </si>
  <si>
    <t>En el mes de septiembre de 2021 se realizó el giro de los apoyos económicos a 37,556 apoyos económicos a  personas mayores de los apoyos tipo A, B, desplazados, no fueron autorizados 1,231 apoyos económicos por presentar novedades por cruces de bases de datos en el momento del proceso de validación y 28 cupos que se encontraban con corte al 31 de septiembre de 2021 y un cupo en el limbo. Y se programaron en nomina a 49,667 personas mayores, de los cuales no se giro a 1.349  personas teniendo en cuenta que se encontraban novedad.</t>
  </si>
  <si>
    <t>En el mes de noviembre de 2021 se realizó el giro de los apoyos económicos a 37,695 apoyos económicos a  personas mayores de los apoyos tipo A, B, desplazados, no fueron autorizados 1,086 apoyos económicos por presentar novedades por cruces de bases de datos en el momento del proceso de validación y 32 cupos que se encontraban con corte al 31 de octubre de 2021. Y se programaron en nomina a 49,618 personas mayores, de los cuales no se giro a 1,401 personas teniendo en cuenta que se encontraban novedad.</t>
  </si>
  <si>
    <t>En el mes de diciembre de 2021 se realizó el giro de los apoyos económicos a 37,488 apoyos económicos a  personas mayores de los apoyos tipo A, B, desplazados. Y se programaron en nomina a 49,529 personas mayores, de los cuales no se giro a 1,490 personas teniendo en cuenta que se encontraban novedad.</t>
  </si>
  <si>
    <t>13/01/2022 no se generan observaciones respecto al análisis presentado en el seguimiento al indicador de gestión. Se deja la siguiente recomendación: revisar la meta anual (95%) para la vigencia 2022, porque el indicador cerro con un sobrecumplimiento la vigencia 2021.</t>
  </si>
  <si>
    <t>Durante la vigencia no se realizó el giro de $658.105.000, correspondiente a 1.300 personas mayores, recursos que no fueron ejecutados de enero a noviembre de 2021, debido que al momento de realizar el procedimiento de abono se evidenció alguna novedad en el cruce de bases de datos; sin embargo, estos recursos cubrieron parte del déficit que presentó la meta en el mes de diciembre de 2021.
SE MANTIENE ESTE INDICADOR EN 2022</t>
  </si>
  <si>
    <t>PSS-7770-003</t>
  </si>
  <si>
    <t>Número de personas mayores vinculadas al servicio Centros Día, que inician sus procesos ocupacionales y de desarrollo humano.</t>
  </si>
  <si>
    <t>Evaluar y hacer seguimiento a la vinculación de personas mayores que inician procesos ocupacionales y de desarrollo humano en los Centros Día.</t>
  </si>
  <si>
    <t xml:space="preserve">Llevar a cabo las actividades y acciones que llevan a la persona mayor a su permanencia en los procesos ocupacionales y de desarrollo humano, más allá de su vinculación al servicio. </t>
  </si>
  <si>
    <t>(Número de personas mayores atendidas en Centro Día / Número de personas mayores programadas en Centro Día) * 100</t>
  </si>
  <si>
    <t>Registro SIRBE.</t>
  </si>
  <si>
    <t>Se realiza el registro de las asistencias semanales de la persona mayor en el servicio, que es procesada en el sistema de información SIRBE.</t>
  </si>
  <si>
    <t>* Base de datos derivada del registro SIRBE.
* Reporte mensual de meta cualitativa.</t>
  </si>
  <si>
    <t>El presente informe contiene la lectura del mes de Enero, tomando como referencia los ingresos que tuvieron en el presente mes.  Es importante tener en referencia que durante el año 2020 se atendieron un total de 1668 personas mayores en el componente Fortalecimiento a la Participación y Consolidación de Redes los cuales no aparecen reflejados en el reporte.
Los ingresos reportados en el marco del cumplimiento de la Meta programada se lograron a través de las jornadas de Identificación en Ampliación de Cobertura, las cuales aportaron al cumplimiento de la meta. Se cuenta con  589 ingresos para el mes</t>
  </si>
  <si>
    <t>El presente informe contiene la lectura del mes de Febrero, tomando como referencia los ingresos que tuvieron en el presente mes.  Es importante tener en referencia que durante el año 2020 se atendieron un total de 1668 personas mayores en el componente Fortalecimiento a la Participación y Consolidación de Redes los cuales no aparecen reflejados en el reporte.  
Los ingresos reportados en el marco del cumplimiento de la Meta programada se lograron a través de las jornadas de Identificación en Ampliación de Cobertura, las cuales aportaron al cumplimiento de la meta.  Para el mes de Febrero se desarrollaron jornadas de ampliación de Cobertura, a través de ejercicio de Tropa Mayor en el que se realizaron visitas domiciliarias a las personas mayores provenientes de bases de datos de participantes de Comedores Comunitarios y Bases Etis. Se cuenta con 3602 ingresos para el mes.</t>
  </si>
  <si>
    <t xml:space="preserve">El presente informe contiene la lectura acumulada del trimestre (Enero, Febrero y Marzo de 2021) tomando como referencia los ingresos que tuvieron lugar durante esta vigencia.
De acuerdo con el reporte de la bitácora de conteo de meta se reporta un total de 6026 Personas únicas atendidas entre los meses anteriormente mencionados, aportando al cumplimiento de la meta establecida para el primer trimestre.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</si>
  <si>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atendidas en Centro Día de enero a marzo. Igual sucede con lo programado.
* El análisis cualitativo no es claro y no corresponde con lo reportado cuantitativamente. Lo que veo es una copia tal de lo reportado en enero y febrero. El análisis mensual corresponde a los logros obtenidos durante este periodo de medición así como la identificación de las situaciones que conllevaron al incumplimiento de las metas propuestas y cual va ser su plan de acción frente a ese incumplimiento.
* Las evidencias que debemos reportar son las siguientes:  una base de datos derivada del registro SIRBE y un reporte mensual de meta cualitativa. Lo mismo que las anteriores observaciones en estas bases debe ir claro lo que registrado en lo ejecutado y programado.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</si>
  <si>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La información que contiene el presente informe corresponde a la lectura de meta acumulada durante los meses de Enero, Febrero, Marzo y Abril de 2021, tomando como referencia las Personas Únicas Atendidas durante la vigencia en el servicio social en las 29 unidades operativas del distrito capital.  
Tomando como referencia la bitácora de conteo de meta, se reporta una meta PUA de 6562 personas mayores, aportando al cumplimiento de la meta establecida para el segundo trimestre</t>
  </si>
  <si>
    <t>La información que contiene el presente informe corresponde a la lectura de meta acumulada durante los meses de Enero, Febrero, Marzo,  Abril y mayo  de 2021, tomando como referencia las Personas Únicas Atendidas durante la vigencia en el servicio social en las 22 unidades operativas del distrito capital (en relación con el mes de mayo se percibe disminución en 7 unidades operativas relacionado con el tránsito a la modalidad Transitoria del servicio social Bienestar y Cuidado) 
Se tomó como referencia la bitácora de conteo de meta, se reporta una meta PUA de 6659 personas mayores, aportando al cumplimiento de la meta establecida para el segundo trimestre</t>
  </si>
  <si>
    <t>Se atendieron de enero a junio 7.179 personas mayores en el servicio Centros día, con respecto las 8.000 personas programadas a junio, llegando a un cumplimiento del 90%, con respecto a la meta anual que es del 95%.
Plan de acción: Fortalecer la prestación del servicio a través de las modalidades de atención domiciliaria territorializada centro día al barrio y centro día cuidado en casa.</t>
  </si>
  <si>
    <t>15/07/2021 Se generan observaciones y recomendaciones respecto al análisis presentado en el seguimiento al indicador de gestión: 
* Actualmente el indicador su tipo de meta es constante. Por lo tanto solo debemos registrar cuantitativamente lo ejecutado y programado durante la vigencia (abril a junio).
* Las evidencias presentadas no dan cuenta a lo reportado cuantitativamente, las evidencias deben mostrar los valores allí registrados.
* El análisis mensual corresponde a los logros obtenidos durante este periodo (abril a junio) de medición así como la identificación de las situaciones que conllevaron al incumplimiento de la meta propuesta y cual va ser su plan de acción frente a ese incumplimiento (si lo hubo).
* Se recomienda, si la necesidad del indicador su tipo de meta sea creciente se debe solicitar su actualización.
16/07/2021 No se generan observaciones respecto al análisis presentado en el seguimiento al indicador de gestión.</t>
  </si>
  <si>
    <t xml:space="preserve">El presente reporte contiene la lectura acumulada del trimestre (Enero, Febrero, Marzo, Abril, Mayo, Junio y Julio de 2021) tomando como referencia las Personas Únicas Atendidas por el servicio social.
De acuerdo con el reporte de la bitácora de conteo de meta se reporta un total de 19.703 Personas únicas atendidas aportando al cumplimiento de la meta establecida </t>
  </si>
  <si>
    <t>El presente reporte contiene la lectura acumulada de 2021 (Enero, Febrero, Marzo, Abril, Mayo, Junio, Julio y agosto de 2021) tomando como referencia las Personas Únicas Atendidas por el servicio social. De acuerdo con el reporte de la bitácora de conteo de meta, se reporta un total de 21.009 Personas Únicas Atendidas, llegando así al 90.56% de la meta establecida para el 2021 en el servicio Centro Día.</t>
  </si>
  <si>
    <t>El presente reporte contiene la lectura de la cobertura para la vigencia 2021 (Acumulado Enero, Febrero, Marzo, Abril, Mayo, Junio, Julio, Agosto y Septiembre de 2021) tomando como referencia la meta PUA (Personas únicas atendidas) por el servicio social Centro Día (Meta Creciente). Se reporta un total de 21922 personas mayores únicas atendidas, llegando a un total de 94,5% de la meta establecida para el 2021.</t>
  </si>
  <si>
    <t>El presente reporte contiene la lectura de la cobertura para la vigencia 2021, por el servicio social Centro Día (Meta Creciente), donde se reporta un total de 22.273 personas mayores únicas atendidas, llegando a un total de 96% de la meta establecida para el 2021.</t>
  </si>
  <si>
    <t>El presente reporte contiene la lectura de la cobertura para la vigencia 2021, por el servicio social Centro Día (Meta Creciente), donde se reporta un total de 23.338 personas mayores únicas atendidas, llegando a un total de 100,59% de la meta establecida para el 2021.</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</si>
  <si>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(CC15), registrando los logros obtenidos o las situaciones que conllevaron a logros no esperados y las acciones que al respecto se hayan adelantado. Además, se debe describir si el indicador se va a mantener, actualizar o derogar y/o crear uno nuevo.</t>
    </r>
  </si>
  <si>
    <t>El presente reporte contiene la lectura de la cobertura para la vigencia 2021, por el servicio social Centro Día (Meta Creciente), donde se reporta un total de 23.933 personas mayores únicas atendidas, llegando a un total del 100% de la meta establecida para el 2021.</t>
  </si>
  <si>
    <t>Al mes de diciembre de 2021, se atendió un total de 23.933 personas mayores en la vigencia 2021; según lo reportado en el Sistema de Información y Registro de Beneficiarios (SIRBE), llegando con esto al cumplimiento del 100% de la meta.
A estas personas mayores se les brindó atención integral interdisciplinaria a través de las unidades operativas, espacios extramurales y visitas domiciliarias. 
SE MANTIENE ESTE INDICADOR EN 2022</t>
  </si>
  <si>
    <t>PSS-7770-004</t>
  </si>
  <si>
    <t>Porcentaje de personas mayores de Centros Noche que participan en acciones de autocuidado y dignificación.</t>
  </si>
  <si>
    <t>Determinar cuántas personas que acceden al servicio Centro Noche participan en acciones de autocuidado y dignificación.</t>
  </si>
  <si>
    <t>Estrategias para implementar acciones de autocuidado y dignificación en las personas mayores participantes de los Centros Noche.</t>
  </si>
  <si>
    <t>(Número de personas mayores participantes en acciones de Autocuidado y Dignificación en los Centros Noche/ Total personas participantes de Centros Noche) * 100</t>
  </si>
  <si>
    <t>Listados de asistencia digitales.</t>
  </si>
  <si>
    <t>Se realizara la revisión de asistencias de las acciones de autocuidado y dignificación, contando una única vez a las personas mayores participantes.</t>
  </si>
  <si>
    <t>Listados de asistencia.</t>
  </si>
  <si>
    <t xml:space="preserve">En el mes de enero del 2021, se realizaron encuentros en el servicio social Centro Noche; se efectuaron actividades orientadas al autocuidado y dignificación de las personas mayores, donde se identificó que se contribuyó al fortalecimiento y establecimiento de hábitos salubres así como el aporte a la calidad de vida mediante la dignificación humana y descanso integral. Dentro de las actividades desarrolladas se identifican articulaciones intergeneracionales, socializaciones, jornadas de autocuidado, entre otros. </t>
  </si>
  <si>
    <t xml:space="preserve">En el mes de febrero del 2021, el servicio social Centro Noche contó con una cobertura de 350 cupos, los cuales se prestaron en siete (7) unidades operativas. 
Durante el mes ninguna de las unidades operativas contó con cerco epidemiológico, lo cual permitió realizar actividades orientadas al autocuidado y dignificación de las personas mayores, donde se identificó que se contribuyó al fortalecimiento y establecimiento de hábitos salubres así como el aporte a la calidad de vida mediante la dignificación humana y descanso integral. Dentro de las actividades desarrolladas se identifican articulaciones intergeneracionales, socializaciones, jornadas de autocuidado, entre otros, implementando el Protocolo Bioseguridad emergencia sanitaria generada por Covid-19 definido por la SDIS, en su Anexo 12. Directrices medidas de bioseguridad para los servicios centros de protección social, centro día, centro noche y apoyos económicos.
</t>
  </si>
  <si>
    <t xml:space="preserve">En modalidad de Cuidado transitorio – Centro Noche con relación a la meta establecida para la vigencia 2021 son 530 personas mayores atendidas, se avanzó en el primer trimestre con la atención de una 396 persona mayor en siete (7) unidades operativas.
Dentro de los logros obtenidos en el trimestre se encuentra la generación de un espacio en articulación con la Subdirección para la adultez, que permitió cualificar al talento humano de las  unidades operativas de la modalidad de cuidado transitorio (Día-Noche) en la Política Pública Distrital para el Fenómeno de Habitabilidad en Calle, abordando la definición, objetivos, dimensiones, ejes, líneas, componentes y proyecciones, a su vez, permitiendo la apropiación e implementación en la prestación del servicio a las personas mayores desde los enfoques de género, territorial y diferencial. Así mismo se desarrollaron actividades orientadas al autocuidado y dignificación de las personas mayores, donde se identificó que se contribuyó al fortalecimiento y establecimiento de hábitos saludables, así como el aporte a la calidad de vida mediante la dignificación humana y descanso integral, implementado el Protocolo Bioseguridad emergencia sanitaria generada por Covid-19 definido por la SDIS, en su Anexo 12. Directrices medidas de bioseguridad para los servicios centros de protección social, centro día, centro noche y apoyos económicos, con la participación del 98% de las personas mayores que fueron atendidos en este periodo.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</si>
  <si>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participantes en acciones de Autocuidado y Dignificación en los Centros Noche de enero a marzo. Igual sucede con lo programado.
* El análisis cualitativo no es claro y no corresponde con lo reportado cuantitativamente. Por favor revisar. El análisis mensual corresponde a los logros obtenidos durante este periodo de medición así como la identificación de las situaciones que conllevaron al incumplimiento de las metas propuestas y cual va ser su plan de acción frente a ese incumplimiento.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</si>
  <si>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En el mes de abril se atendió un total de 362 personas mayores de acuerdo con lo reportado en el Sistema de Información y Registro de Beneficiarios (SIRBE), correspondiendo a un avance del 68% con relación a la meta de la vigencia. Se les brindo una atención  con servicios de alimentación, aseo personal,  alojamiento, actividades de desarrollo humano, y acompañamiento profesional las 24 horas del día, garantizando el aislamiento preventivo para la prevención del contagio de Covid-19, en el marco de los lineamientos del Ministerio de Salud, promoviendo el ejercicio pleno de sus derechos y un envejecimiento activo en condiciones dignas y seguras.   Se continua con la implementación de un plan de formación ocupacional con las personas mayores, logrando transformar imaginarios adversos, afianzando nuevos saberes y fortaleciendo capacidades y potencialidades, mediante el uso de herramientas tecnológicas y el fortalecimiento del trabajo con redes de apoyo familiar, a través de las TIC en pro del reintegro de la persona mayor a su medio familiar.</t>
  </si>
  <si>
    <t>En el mes de mayo  2021 se atendió un total de 360 personas mayores de acuerdo con lo reportado en el Sistema de Información y Registro de Beneficiarios (SIRBE), correspondiendo a un avance del 68% con relación a la meta de la vigencia. Se les brindo una atención  con servicios de alimentación, aseo personal,  alojamiento, actividades de desarrollo humano, y acompañamiento profesional las 24 horas del día, garantizando el aislamiento preventivo para la prevención del contagio de Covid-19, en el marco de los lineamientos del Ministerio de Salud, promoviendo el ejercicio pleno de sus derechos y un envejecimiento activo en condiciones dignas y seguras.  Cualificación al talento humano  de la modalidad de atención en la  escala de valoración WHODAS, instrumento de evaluación genérico y práctico desarrollado por la OMS, clave en el marco de la construcción del Plan de Atención Integral Individual –PAIIN, el cual permite abordar el conjunto integral de dimensiones de la Clasificación Internacional del Funcionamiento, la Discapacidad y la Salud (CIF), que son lo suficientemente confiables y sensibles en la evaluación antes y después de la intervención individual de las personas mayores</t>
  </si>
  <si>
    <t>"En el mes de junio de 2021 se atendió un total de 357 personas mayores de acuerdo con lo reportado en el Sistema de Información y Registro de Beneficiarios (SIRBE), de las cuales 345 personas mayores de Centros Noche participaron en acciones de autocuidado y dignificación, llegando así a un porcentaje de cumplimiento del 97%.</t>
  </si>
  <si>
    <t>15/07/2021 Se generan observaciones y recomendaciones respecto al análisis presentado en el seguimiento al indicador de gestión:
* Recordemos que la periodicidad del indicador es trimestral y su tipo de meta es constante. Por esta razón debemos reportada el acumulado de abril a junio en lo ejecutado y en lo programado. Ejemplo: en lo ejecutado debe ir la sumatoria de número de personas mayores participantes en acciones de Autocuidado y Dignificación en los Centros Noche de abril a junio. Igual sucede con lo programado.
* El análisis cualitativo no es claro y no corresponde con lo reportado cuantitativamente. Por favor revisar. El análisis mensual corresponde a los logros obtenidos durante este periodo (abril a junio) de medición así como la identificación de las situaciones que conllevaron al incumplimiento de la meta propuesta y cual va ser su plan de acción frente a ese incumplimiento (si lo hubo).
* La evidencia presentada solo dan cuenta los valores del mes de junio. Debemos anexar las evidencias que den cuenta lo registrado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16/07/2021 No se generan observaciones respecto al análisis presentado en el seguimiento al indicador de gestión.</t>
  </si>
  <si>
    <t>En el mes de julio   de 2021 se atendió un total de 354 personas mayores de acuerdo con lo reportado en el Sistema de Información y Registro de Beneficiarios (SIRBE), correspondiendo a un avance del 94% con relación a la meta de la vigencia. 
Desde la modalidad de atención Cuidado transitorio se ha garantizado domicilio permanente para pasar la noche a personas mayores de 60 años y más, las 24 horas del día, junto con las medidas de bioseguridad correspondientes en función de los lineamientos del Ministerio de Salud, promoviendo así el ejercicio pleno de sus derechos y un envejecimiento activo en condiciones dignas y seguras. De igual manera, a través de esta modalidad se realizó a las personas mayores una oferta de beneficios tangibles que se encuentran en riesgo o situación de habitabilidad en calle: alojamiento confortable y seguro, componente alimentario con calidad y oportunidad, aseo personal, acompañamiento interdisciplinario, promoción de buenas prácticas y hábitos saludables, orientación y referenciación a ofertas de servicios sociales, activación de rutas en caso de vulneración de derechos y participación en procesos ocupacionales y de desarrollo humano. En el marco de la implementación del Plan de Atención Institucional PAI se continua con la implementación de un plan de formación ocupacional con las personas mayores, logrando transformar imaginarios adversos, afianzando nuevos saberes y fortaleciendo capacidades y potencialidades.
Durante este periodo, se realizó capacitación en Ruta de Atención Integral a víctimas de violencia intrafamiliar al talento humano de los centros de Cuidado transitorio día-Noche en articulación con la Subdirección para la Familia, generando apropiación de conceptos con relación al conjunto de acciones articuladas que responden a los mandatos normativos para garantizar la protección de las víctimas, su recuperación y la restitución de los derechos, así como las actuaciones internas de cada institución para abordar a la víctima de acuerdo con sus competencias y la coordinación de las intervenciones intersectoriales.</t>
  </si>
  <si>
    <t>En lo corrido del plan de desarrollo al mes de agosto de 2021, se atendió a 384 personas mayores de acuerdo con lo reportado en el Sistema de Información y Registro de Beneficiarios (SIRBE), correspondiendo a un avance del 102% con relación a la meta de la vigencia. 
Se continúa brindando una atención transitoria a las personas mayores más vulnerables de la ciudad, garantizando un domicilio permanente para pasar la noche a personas mayores de 60 años y más, las 24 horas del día, junto con las medidas de bioseguridad, promoviendo así el ejercicio pleno de sus derechos y un envejecimiento activo en condiciones dignas y seguras, en siete unidades operativas, en las cuales se realiza la oferta de beneficios tangibles a personas que se encuentran en riesgo o situación de habitabilidad en calle: Alojamiento confortable y seguro, componente alimentario con calidad y oportunidad, Aseo personal, Acompañamiento interdisciplinario, Promoción de buenas prácticas y hábitos saludables, Orientación y referenciación a ofertas de servicios sociales, Activación de rutas en caso de vulneración de derechos y Participación en procesos ocupacionales y de desarrollo humano.
Adicionalmente, se realizó la feria de servicios en las unidades operativas que permitió una articulación con las diferentes entidades públicas y privadas, para la socialización de ofertas de servicios dirigida a la población y las rutas para el acceso a estos.</t>
  </si>
  <si>
    <t>Durante el trimestre comprendido entre julio y septiembre se atendieron 439 personas mayores en riesgo o habitabilidad en calle en la modalidad de Cuidado Transitorio, de estas, 414 participaron en actividades de autocuidado y dignificación con temas relacionados con derechos humanos y rutas de atención, habilidades para la vida, fortalecimiento de habilidades, transformación de imaginarios, hábitos de autocuidado, promoción del buen trato y salud mental.
El indicador durante el periodo tiene un cumplimiento del 94%, dado que la modalidad de Cuidado transitorio continua brindando una atención permanente en el marco de la emergencia sanitaria y al presentarse los ingresos a esta modalidad, las personas mayores deben ingresar a un aislamiento preventivo durante 14 días, esto hizo que el 5% de las personas que ingresaron finalizando mes, no alcanzaran a participar de las actividades grupales de autocuidado y dignificación, así mismo, durante este periodo el 1% de personas mayores decidieron no participar en las actividades grupales de autocuidado y dignificación y en el ejercicio de su autonomía optar por realizar otro tipo de actividades individuales</t>
  </si>
  <si>
    <t>Durante este periodo de Octubre se atendieron 389  personas mayores en riesgo o habitabilidad en calle en la modalidad de Cuidado Transitorio, de estas personas atendidas, 97% participaron en actividades de autocuidado y dignificación con temas relacionados con derechos humanos y rutas de atención, habilidades para la vida, fortalecimiento de habilidades, transformación de imaginarios, hábitos de autocuidado, promoción del buen trato y salud mental, mientras el 2%  decidió no participar en las actividades grupales de autocuidado y dignificación y en el ejercicio de su autonomía optar por realizar otro tipo de actividades individuales de su interés, gusto o descanso y el 1% no logro participar ya que ingreso a aislamiento preventivo por 14 días.</t>
  </si>
  <si>
    <t>Durante este periodo de noviembre se atendieron 396 personas mayores en riesgo o habitabilidad en calle en la modalidad de Cuidado Transitorio, de estas personas atendidas, 98% participaron en actividades  de autocuidado y dignificación establecidas en el Plan de Atención , en las cuales se abordan temáticas  de derechos humanos y rutas de atención, habilidades para la vida, fortalecimiento de habilidades, transformación de imaginarios, hábitos de autocuidado, promoción del buen trato y salud mental, mientras el 2%  decidió no participar en las actividades grupales de autocuidado y dignificación y en el ejercicio de su autonomía optar por realizar otro tipo de actividades individuales de su interés, gusto descanso. Por otra parte al interior de los centros de cuidado transitorio de realizó la Implementación del Instructivo de bioseguridad para implementación en los centros de Cuidado transitorio de acuerdo con sus particularidades y dinámicas internas con el fin de garantizar el retorno a la normalidad de manera segura y de conformidad con la normativa vigente.</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</si>
  <si>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(CC16), registrando los logros obtenidos o las situaciones que conllevaron a logros no esperados y las acciones que al respecto se hayan adelantado. Además, se debe describir si el indicador se va a mantener, actualizar o derogar y/o crear uno nuevo.</t>
    </r>
  </si>
  <si>
    <r>
      <t>Durante este periodo se atendieron 603</t>
    </r>
    <r>
      <rPr>
        <sz val="9"/>
        <color rgb="FFFF0000"/>
        <rFont val="Arial"/>
        <family val="2"/>
      </rPr>
      <t xml:space="preserve"> </t>
    </r>
    <r>
      <rPr>
        <sz val="9"/>
        <color theme="1"/>
        <rFont val="Arial"/>
        <family val="2"/>
      </rPr>
      <t xml:space="preserve">personas mayores en riesgo o habitabilidad en calle en la modalidad de Cuidado Transitorio, de estas personas atendidas, 565 participaron en actividades  de autocuidado y dignificación establecidas en el Plan de Atención , en las cuales se abordan temáticas  de derechos humanos y rutas de atención, habilidades para la vida, fortalecimiento de habilidades, transformación de imaginarios, hábitos de autocuidado, promoción del buen trato y salud mental, mientras el </t>
    </r>
    <r>
      <rPr>
        <sz val="9"/>
        <rFont val="Arial"/>
        <family val="2"/>
      </rPr>
      <t xml:space="preserve">6% </t>
    </r>
    <r>
      <rPr>
        <sz val="9"/>
        <color theme="1"/>
        <rFont val="Arial"/>
        <family val="2"/>
      </rPr>
      <t>decidió no participar en las actividades grupales de autocuidado y dignificación y en el ejercicio de su autonomía optar por realizar otro tipo de actividades individuales de su interés, gusto descanso. Por otra parte al interior de los centros de cuidado transitorio se está desarrollando, bajo estrictos protocolos de bioseguridad , el retorno a la normalidad de manera segura y de conformidad con la normativa vigente.</t>
    </r>
  </si>
  <si>
    <t>13/01/2022 no se generan observaciones respecto al análisis presentado en el seguimiento al indicador de gestión. Se deja la siguiente recomendación: revisar la meta anual (95%) para la vigencia 2022, porque el indicador quedo muy rezagado al cumplimiento de la meta.</t>
  </si>
  <si>
    <t>Se alcanzó durante el 2021 un promedio del 94 % de cumplimiento para este indicador, lo que demuestra el crecimiento progresivo en la gestión para beneficiar a las personas mayores mas vulnerables de Bogotá.
SE ELIMINA ESTE INDICADOR EN 2022</t>
  </si>
  <si>
    <t>PSS-7770-005</t>
  </si>
  <si>
    <t>Personas mayores atendidas en servicios de cuidado integral y protección en modalidad institucionalizada.</t>
  </si>
  <si>
    <t>Determinar el número de personas mayores atendidas en los servicios de cuidado integral y protección en modalidad institucionalizada del proyecto 7770   - Compromiso con el envejecimiento activo y una Bogotá  cuidadora e incluyente.</t>
  </si>
  <si>
    <t xml:space="preserve">Garantizar el procedimiento de validación de condiciones de las personas mayores solicitantes del servicio, que permita generar la lista de espera de personas mayores en estado inscritos, para el ingreso al servicio de acuerdo a la disponibilidad de atención. </t>
  </si>
  <si>
    <t>(Número de personas mayores atendidas en los servicios de cuidado integral y protección en modalidad institucionalizada / Número total de personas mayores a atender en los servicios de cuidado integral y protección en modalidad institucionalizada) * 100.</t>
  </si>
  <si>
    <t>Sistema de Información y Registro de Beneficiaros (SIRBE).</t>
  </si>
  <si>
    <t xml:space="preserve">
La información se obtiene Sistema de Información y Registro de Beneficiaros (SIRBE), teniendo en cuenta el número de personas en estado de atención y atendidas para las modalidades de atención moderada y severa.</t>
  </si>
  <si>
    <t>Conteo de metas reportado por la Dirección de Análisis y Diseño Estratégico (DADE).</t>
  </si>
  <si>
    <t xml:space="preserve">En el mes de enero de 2021 el servicio Centro de Protección Social contó con 1815 cupos cubiertos, los cuales se prestaron en dieciséis (16) unidades operativas. A la fecha no se cuenta con el aval de la Secretaría de Salud de Cundinamarca para la realización de ingresos y traslado de personas mayores en sus municipios debido a las medidas adoptada por el Ministerio de Protección Social del 1 de septiembre de 2020, lo cual no ha permitido cubrir los cupos disponibles en las unidades operativas e incremento en la lista de espera de personas mayores para ingreso al servicio social.  Es importante mencionar que no se pudo efectuar nuevos ingresos a las Unidades Operativas donde hay cupos disponibles, por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En el servicio se mantiene la continuidad de las acciones de abordaje territorial, para la atención a las personas mayores en situación de vulnerabilidad y fragilidad social en la ciudad, gestionando los casos que requieren atención prioritaria por estar en situación de abandono, dependencia física o víctima de maltrato o violencias, realizando la oferta del servicio que permita brindar una atención integral de manera oportuna. Así mismo, se ha continuado brindando atención integral a las personas mayores con acompañamiento psicosocial permanente a nivel socio-familiar,, desarrollo de las actividades se realiza conservando las medidas de distanciamiento social, así mismo se ha incrementado el uso de los medios tecnológicos para mantener el contacto con los referentes familiares o sociales a través de llamadas telefónicas y videollamadas. </t>
  </si>
  <si>
    <t xml:space="preserve">En el mes de febrero de 2021 el servicio Centro de Protección Social contó con 1812 cupos cubiertos, los cuales se prestaron en dieciséis (16) unidades operativas. A la fecha no se cuenta con el aval de la Secretaría de Salud de Cundinamarca para la realización de ingresos y traslado de personas mayores en sus municipios debido a las medidas adoptada por el Ministerio de Protección Social del 1 de septiembre de 2020, lo cual no ha permitido cubrir los cupos disponibles en las unidades operativas e incremento en la lista de espera de personas mayores para ingreso al servicio social.  Es importante mencionar que a 28 de febrero de 2021, se tienen 436 personas mayores en estado inscrito (lista de espera) para el ingreso al servicio. Sin embargo, no se han podido efectuar nuevos ingresos a las Unidades Operativas donde hay cupos disponibles, por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Durante este periodo en articulación con Secretaria de Salud se realizó el censo de personas mayores en atención en Centros de Larga Estancia, lográndose la vacunación Covid-19 de las personas mayores de 80 años en atención en los Centros de Protección Social.
</t>
  </si>
  <si>
    <t xml:space="preserve">Durante el primer trimestre del año 2021 en la modalidad de cuidado- Centros de Protección Social, se contó con una programación para la vigencia de 2506  personas mayores atendidas, atendiéndose de enero a marzo 1864 personas mayores   lo que corresponde al 74%. Lo anterior, dio como resultado a la restricción de nuevos ingresos por la emergencia sanitaria Covid-19, debido a las medidas adoptada por el Ministerio de Protección Social del 1 de septiembre de 2020; ante la presencia de casos positivos de COVID-19 y por la ubicación de estas unidades operativas en municipios de Cundinamarca con afectación alta por COVID-19, según categorización del Ministerio de Salud. (Fuente: Cálculos MSPS-Dirección de Epidemiología y Demografía Casos confirmados y Positividad COVID - INS, Proyecciones población DANE).  
Es importante precisar que durante este trimestre se han realizado ingresos por emergencia al servicio como extravíos, medidas de protección de conformidad al procedimiento de ingreso al servicio y el Protocolo Bioseguridad emergencia sanitaria generada por Covid-19 definido por la SDIS, en su Anexo 12. Directrices medidas de bioseguridad para los servicios centros de protección social, centro día, centro noche y apoyos económicos.  
Por otra parte, se están realizando las acciones pertinentes ante las entidades de salud para realizar los ingresos a las unidades operativas donde se cuentan cupos disponibles de manera progresiva y segura teniendo en cuenta que las personas mayores es la población priorizada en la primera fase del Plan de Vacunación Covid-19 y dando cumplimiento a las medidas y protocolos establecidos según la normativa vigente a nivel nacional y distrital.
</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</si>
  <si>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personas mayores atendidas en los servicios de cuidado integral y protección en modalidad institucionalizada de enero a marzo. Igual sucede con lo programado.
* El análisis cualitativo no es claro y no corresponde con lo reportado cuantitativamente. Por favor revisar. El análisis mensual corresponde a los logros obtenidos durante este periodo de medición así como la identificación de las situaciones que conllevaron al incumplimiento de las metas propuestas y cual va ser su plan de acción frente a ese incumplimiento.
* En las evidencias debe ir lo más claro los valores reportados en la ejecución y en lo programado. Si es posible realizar una tabla dinámica donde arroje los valores registrados en lo ejecutado y programado. Esto es para una lectura clara para quien vaya a revisar estos indicadores como puede ser el equipo SG o un ente de control interno o externo.
21/04/2021 No se generan observaciones y recomendaciones respecto al análisis presentados en el seguimiento al indicador de gestión.</t>
  </si>
  <si>
    <t xml:space="preserve">La programación de la magnitud de la meta para el 2021, corresponde a brindar atención integral  para 2.506 personas mayores, alcanzando para al mes de abril un 89% de cumplimiento, con una atención a 2221 personas mayores, de acuerdo con lo reportado en el Sistema de Registro de Beneficiarios (SIRBE).Se da continuidad  en la prestación de la modalidad a través de una atención integral y cuidado cualificado  a las personas mayores, con acompañamiento psicosocial permanente a nivel socio-familiar, conservando las medidas de distanciamiento social en el desarrollo de las actividades, manteniendo activas a las personas mayores y disminuyendo así el estrés que en algunas personas mayores produce la medida de confinamiento, así mismo se ha incrementado el uso de los medios tecnológicos para mantener el contacto con los referentes familiares o sociales, a través de llamadas telefónicas y videollamadas.
Durante este periodo se logra dar apertura a dos nuevas unidades Operativas Centro Protección Social Silvania (Inicio 13/04/2021) y Centro de Protección Social La Mesa (Inicio 13/04/2021) con el ingreso de personas mayores en situación de abandono. Así mimo, se han realizado ingresos de personas mayores con discapacidad, que se encontraban en los centros integrarte de atención interna de la SDIS y por emergencia al servicio como extravíos, medidas de protección, fallos de tutela, de conformidad al procedimiento de ingreso al servicio y el Protocolo Bioseguridad emergencia sanitaria generada por Covid-19 definido por la SDIS, en su Anexo 12. Directrices medidas de bioseguridad para los servicios centros de protección social, centro día, centro noche y apoyos económicos. 
</t>
  </si>
  <si>
    <t>La programación de la magnitud de la meta para el 2021, corresponde a brindar atención integral  para 2.506 personas mayores, alcanzando para al mes de mayo  un 89.5 % de cumplimiento, con una atención a 2245 de personas mayores, de acuerdo con lo reportado en el Sistema de Registro de Beneficiarios (SIRBE).Se da continuidad  en la prestación de la modalidad a través de una atención integral y cuidado cualificado  a las personas mayores, con acompañamiento psicosocial permanente a nivel socio-familiar, conservando las medidas de distanciamiento social en el desarrollo de las actividades, manteniendo activas a las personas mayores .
Durante este periodo se realizó la suscripción de nuevos convenios de asociación en el marco del Decreto 092,con objeto “BRINDAR ATENCIÓN INTEGRAL EN EL ÁMBITO INSTITUCIONAL A PERSONAS DE 60 AÑOS O MÁS, QUE SE ENCUENTREN EN SITUACIÓN DE VULNERABILIDAD SOCIAL, MEDIANTE ACCIONES DE OCUPACIÓN HUMANA, CUIDADO INTEGRAL, FORTALECIMIENTO DE VÍNCULOS FAMILIARES, PARTICIPACIÓN, REDES DE APOYO Y BUEN TRATO, EN EL MARCO DE LA POLITICA PUBLICA SOCIAL PARA EL ENVEJECIMIENTO Y LA VEJEZ”, a través del cual se logra garantizar la atención de las personas mayores en la modalidad de atención comunidad de cuidado dependencia moderada y severa a partir del 1 de junio de 2021.</t>
  </si>
  <si>
    <t>La programación de la magnitud de la meta para el 2021, corresponde a brindar atención integral para 2.506 personas mayores, alcanzando para al mes de junio un 90% de cumplimiento, con una atención a 2258 personas mayores, de acuerdo con lo reportado en el Sistema de Registro de Beneficiarios (SIRBE). Esta modalidad se continúa prestado de manera permanente sin interrupción, brindando atención integral a las personas mayores con acompañamiento psicosocial a nivel socio-familiar, desarrollo de las actividades en el marco del Plan de atención Institucional. Se ofrecen a las personas mayores en atención en esta modalidad de alojamiento confortable y seguro, componente nutricional, vestuario, servicio Funerario, promoción de buenas prácticas y hábitos saludables, participación en procesos ocupacionales y de desarrollo humano, atención integral Interdisciplinaria, acompañamiento y supervisión en actividades básicas de la vida diaria, acompañamiento en trámites de salud y constitución de redes de afecto y apoyo generacionales.</t>
  </si>
  <si>
    <t>15/07/2021 No se generan observaciones respecto al análisis presentado en el seguimiento al indicador de gestión.</t>
  </si>
  <si>
    <t xml:space="preserve">La programación de la magnitud de la meta para el 2021, corresponde a brindar atención integral para 2.506 personas mayores, alcanzando para al mes de julio un 74 % de cumplimiento, con una atención a 2245 de personas mayores, de acuerdo con lo reportado en el Sistema de Registro de Beneficiarios (SIRBE). Esta modalidad se continúa prestado de manera permanente sin interrupción, brindando atención integral a las personas mayores con acompañamiento psicosocial a nivel socio-familiar, desarrollo de las actividades en el marco del Plan de atención Institucional. Se ofrecen a las personas mayores en atención en esta modalidad de alojamiento confortable y seguro, componente nutricional, vestuario, servicio Funerario, promoción de buenas prácticas y hábitos saludables, participación en procesos ocupacionales y de desarrollo humano, atención integral Interdisciplinaria, acompañamiento y supervisión en actividades básicas de la vida diaria, acompañamiento en trámites de salud y constitución de redes de afecto y apoyo generacionales.
Reactivación de manera progresiva y segura de las visitas de las redes familiares y sociales de las personas mayores bajo estrictos protocolos de bioseguridad.
</t>
  </si>
  <si>
    <t xml:space="preserve">La programación de la magnitud de la meta para el 2021, corresponde a brindar atención integral para 2.506 personas mayores, alcanzando para al mes de agosto un 93% de cumplimiento, con la atención a 2320 de personas mayores, de acuerdo con lo reportado en el Sistema de Registro de Beneficiarios (SIRBE). 
Esta modalidad continúa prestando de manera permanente y sin interrupción el servicio, brindando atención integral a las personas mayores con acompañamiento psicosocial a nivel socio-familiar, desarrollo de las actividades en el marco del plan de atención Institucional. Adicionalmente, Se ofrecen a las personas mayores en atención de esta modalidad de alojamiento confortable y seguro, componente nutricional, vestuario, servicio Funerario, promoción de buenas prácticas y hábitos saludables, participación en procesos ocupacionales y de desarrollo humano, atención integral Interdisciplinaria, acompañamiento y supervisión en actividades básicas de la vida diaria, acompañamiento en trámites de salud y constitución de redes de afecto y apoyo generacionales.
Finalmente, se reactivó de manera progresiva y segura las visitas de las redes familiares y sociales de las personas mayores bajo estrictos protocolos de bioseguridad. También, se realizaron talleres participativos con las personas mayores de la modalidad de Comunidad de Cuidado, que han aportado a la construcción del lineamiento para la operación de la modalidad.
</t>
  </si>
  <si>
    <t xml:space="preserve">La programación de la magnitud de la meta para el 2021, corresponde a brindar atención integral para 2.506 personas mayores, alcanzando para al mes de septiembre un 93 % de cumplimiento, con una atención a 2.334 de personas mayores, de acuerdo con lo reportado en el Sistema de Registro de Beneficiarios (SIRBE). 
Esta modalidad de atención integral se brindó durante este periodo de manera permanente, sin interrupción, con una oferta tangible que incluyó. alojamiento confortable y seguro, componente nutricional, vestuario, servicio funerario, promoción de buenas prácticas y hábitos saludables, participación en procesos ocupacionales y de desarrollo humano, atención integral Interdisciplinaria, acompañamiento y supervisión en actividades básicas de la vida diaria, acompañamiento en trámites de salud y constitución de redes de afecto y apoyo generacionales.
Por otra parte, se permitieron las visitas presenciales por parte de las redes familiares y sociales a las personas mayores participantes de los centros de comunidad de cuidado, bajo estrictos protocolos de bioseguridad, permitiendo fortalecer los vínculos afectivos y reafirmar los compromisos e corresponsabilidad.
Así mismo, se realizó fortalecimiento técnico a las unidades de Comunidad de Cuidado en activación de la ruta de denuncia ante casos de sospecha de maltrato o abuso sexual y mesa en articulación con la Secretaria Distrital de Salud para la actualización y ajuste de los instructivos de bioseguridad, de tal forma, que se habiliten las salidas de las personas mayores sin acompañamiento y con acciones de autocuidado que contribuyan a evitar riesgos de exposición y contagio del Covid-19.
</t>
  </si>
  <si>
    <t>La programación de la magnitud de la meta para el 2021 corresponde a brindar atención integral para 2.506 personas mayores, alcanzando para este periodo  un 93 % de cumplimiento, con una atención a 2.338 de personas mayores, de acuerdo con lo reportado en el Sistema de Registro de Beneficiarios (SIRBE). 
A través de esta modalidad de atención Comunidad de Cuidado  se brindó durante este periodo de manera permanente, sin interrupción, una atención integral que incluye una oferta tangible  que comprende alojamiento confortable y seguro, componente nutricional, vestuario, servicio funerario, promoción de buenas prácticas y hábitos saludables, participación en procesos ocupacionales y de desarrollo humano, atención integral Interdisciplinaria, acompañamiento y supervisión en actividades básicas de la vida diaria, acompañamiento en trámites de salud y constitución de redes de afecto y apoyo generacionales.
Se da continuidad al desarrollo de actividades contempladas en el Plan de Atención Institucional -PAI con la implementación de medidas de bioseguridad establecidas en el Instructivo de Bioseguridad para los Centros de Comunidad de Cuidado actualizados en este periodo. 
Por otra parte se realizó jornadas de fortalecimiento y asistencia técnica al talento humano de los centros de comunidad de cuidado, con el fin de contribuir a la prestación del servicio con mayor calidad y que aporte al bienestar de las personas mayores participantes.</t>
  </si>
  <si>
    <t>La programación de la magnitud de la meta para el 2021 corresponde a brindar atención integral para 2.506 personas mayores, alcanzando para este periodo  Para el periodo de Noviembre 2021 se atendieron a 2134  personas mayores, de acuerdo con lo reportado en el Sistema de Registro de Beneficiarios (SIRBE). 
A través de esta modalidad de  Comunidad de Cuidado  se brindó una atención integral de manera permanente, sin interrupción, una atención integral que incluye una oferta tangible  que comprende alojamiento confortable y seguro, componente nutricional, vestuario, servicio funerario, promoción de buenas prácticas y hábitos saludables, participación en procesos ocupacionales y de desarrollo humano,  acompañamiento y supervisión en actividades básicas de la vida diaria, acompañamiento en trámites de salud y constitución de redes de afecto y apoyo generacionales.
Dentro de las actividades contempladas en el Plan de Atención Institucional -PAI se llevo a cabo una Jornada de cualificación: Convención Interamericana Sobre la Protección de los
 Derechos Humanos de las Personas Mayores.</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</si>
  <si>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(CC17), registrando los logros obtenidos o las situaciones que conllevaron a logros no esperados y las acciones que al respecto se hayan adelantado. Además, se debe describir si el indicador se va a mantener, actualizar o derogar y/o crear uno nuevo.</t>
    </r>
  </si>
  <si>
    <t>La programación de la magnitud de la meta para el 2021 corresponde a brindar atención integral para 2.506 personas mayores, alcanzando para este periodo  Para el periodo de Diciembre 2021 se atendieron a 2490 personas mayores, de acuerdo con lo reportado en el Sistema de Registro de Beneficiarios (SIRBE). 
A través de esta modalidad de  Comunidad de Cuidado  se brindó una atención integral de manera permanente, sin interrupción, una atención integral que incluye una oferta tangible  que comprende alojamiento confortable y seguro, componente nutricional, vestuario, servicio funerario, promoción de buenas prácticas y hábitos saludables, participación en procesos ocupacionales y de desarrollo humano,  acompañamiento y supervisión en actividades básicas de la vida diaria, acompañamiento en trámites de salud y constitución de redes de afecto y apoyo generacionales.
 Mayores.</t>
  </si>
  <si>
    <t>13/01/2022 no se generan observaciones respecto al análisis presentado en el seguimiento al indicador de gestión. Se deja la siguiente recomendación: revisar la meta anual (100%) para la vigencia 2022, porque el indicador quedo muy rezagado al cumplimiento de la meta.</t>
  </si>
  <si>
    <t>Para cumplir la meta de la cobertura proyectada, se determinó la apertura de un nuevo centro de Comunidad de Cuidado, donde se esperaba atender los cupos faltantes. En este sentido, se llevó acabo proceso competitivo y adjudicación para la operación de dicha Comunidad de Cuidado. No obstante, no se pudo dar apertura al centro de Comunidad de Cuidado dado que el oferente no contaba con todos los requerimientos mínimos para dar inicio a la atención del servicio. 
SE MANTIENE ESTE INDICADOR EN 2022</t>
  </si>
  <si>
    <t>PSS-7770-006</t>
  </si>
  <si>
    <t xml:space="preserve">Personas mayores que cuentan con un plan de atención integral individual del proceso de cuidado integral y protección en modalidad institucionalizada. </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</si>
  <si>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los servicios cuidado integral y protección en modalidad institucionalizada del proyecto 7770 - Compromiso con el envejecimiento activo y una Bogotá  cuidadora e incluyente.</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</si>
  <si>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del Centro de Protección.</t>
  </si>
  <si>
    <t>(Número de personas mayores que cuentan con Plan de Atención Integral Individual en los servicios de cuidado integral y protección en modalidad institucionalizada / Número total de personas mayores en atención en los servicios de cuidado integral y protección en modalidad institucionalizada)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</si>
  <si>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</si>
  <si>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el servicio.</t>
  </si>
  <si>
    <t>1. Base de datos del reporte de los Plan de Atención Integral Individual (PAIIN).
2. Conteo de Metas reportado por la Dirección de análisis y Diseño Estratégico (DADE). (sujeto a la parametrización del SIRBE).</t>
  </si>
  <si>
    <t xml:space="preserve">En el mes de Enero  de 2021 se encuentran 1815  personas mayores en atención en el servicio. Se realizó el reporte por parte de las unidades operativas en la matriz los Planes de Atención Integral Individual PAIIN según las fases: conociendo, planeando y actuando (dependiendo de su tiempo de permanencia en el servicio) de todas las personas mayores en atención, evidenciándose que el 100% de las personas mayores en atención cuentan con su PAIIN.  Así mismo, se realiza el  respectivo reporte en el Sistema Misional SIRBE.
</t>
  </si>
  <si>
    <t xml:space="preserve">En el mes de Febrero  de 2021 se encuentran 1812  personas mayores en atención en el servicio. Se realizó el reporte por parte de las unidades operativas en la matriz los Planes de Atención Integral Individual PAIIN según las fases: conociendo, planeando y actuando (dependiendo de su tiempo de permanencia en el servicio) de todas las personas mayores en atención, evidenciándose que el 100% de las personas mayores en atención cuentan con su PAIIN.  Así mismo, se realiza el  respectivo reporte en el Sistema Misional SIRBE.
</t>
  </si>
  <si>
    <t>En el primer trimestre del año 2021 se realizó  el reporte de los Planes de Atención Integral Individual- PAIIN según las fases: conociendo, planeando y actuando (dependiendo de su tiempo de permanencia en el servicio) de todas las personas mayores en atención  a marzo, evidenciándose que el 100% de las personas mayores en atención cuentan con su PAIIN, lo que permite garantizar una atención integral acorde a las necesidades, gustos, intereses y perfil individual de cada participante  aportando al mejoramiento de sus condiciones de vida.</t>
  </si>
  <si>
    <t>19/04/2021 Luego de revisar el seguimiento a los indicadores de gestión, tengo las siguientes observaciones:
* Este indicador es de periodicidad semestral no debemos reportar información cuantitativo en este periodo y tampoco reportar evidencias.
Solo tengo la siguiente recomendación y es continuar con todas las acciones que lleven lugar al cumplimiento de la meta propuesta y para el reporte semestral tener en cuenta las observaciones realizadas anteriormente.
21/04/2021 No se generan observaciones y recomendaciones respecto al análisis presentados en el seguimiento al indicador de gestión.</t>
  </si>
  <si>
    <t>Durante este periodo se  realizó  el reporte de los Planes de Atención Integral Individual- PAIIN según las fases: conociendo, planeando y actuando (dependiendo de su tiempo de permanencia en el servicio) de todas las personas mayores en atención  a marzo, evidenciándose que el 100% de las personas mayores en atención cuentan con su PAIIN, lo que permite garantizar una atención integral acorde a las necesidades, gustos, intereses y perfil individual de cada participante  aportando al mejoramiento de sus condiciones de vida. Así mismo el equipo interdisciplinario realizo del PAIIN la fase conociendo y planeando a las personas mayores que ingresaron a la modalidad con corte a 30 de abril de 2021.</t>
  </si>
  <si>
    <t>Durante este periodo se  realizó  el reporte de los Planes de Atención Integral Individual- PAIIN según las fases: conociendo, planeando y actuando (dependiendo de su tiempo de permanencia en el servicio) de todas las personas mayores en atención  a marzo, evidenciándose que el 100% de las personas mayores en atención cuentan con su PAIIN, lo que permite garantizar una atención integral acorde a las necesidades, gustos, intereses y perfil individual de cada participante  aportando al mejoramiento de sus condiciones de vida. Así mismo el equipo interdisciplinario realizo del PAIIN la fase conociendo y planeando a las personas mayores que ingresaron a la modalidad con corte a 30 de mayo de 2021.</t>
  </si>
  <si>
    <t>27/06/2021 no se generan observaciones respecto al análisis presentado en el seguimiento al indicador de gestión. Solo se deja la siguiente recomendación y es para el próximo reporte que es el primer semestre debemos tener en cuenta lo gestionado en cada mes de enero a junio 2021.</t>
  </si>
  <si>
    <t xml:space="preserve">Durante este periodo se  realizó  el reporte de los Planes de Atención Integral Individual- PAIIN según las fases: conociendo, planeando y actuando (dependiendo de su tiempo de permanencia en el servicio) de todas las personas mayores en atención  a junio 2021 evidenciándose que el 100% de las personas mayores en atención cuentan con su PAIIN, lo que permite garantizar una atención integral acorde a las necesidades, gustos, intereses y perfil individual de cada participante  aportando al mejoramiento de sus condiciones de vida. Así mismo el equipo interdisciplinario realizo del PAIIN la fase conociendo y planeando a las personas mayores que ingresaron a la modalidad con corte a 30 de junio de 2021.
</t>
  </si>
  <si>
    <t>15/07/2021 Se generan observaciones y recomendaciones respecto al análisis presentado en el seguimiento al indicador de gestión: no se cuenta con la evidencia para poder validar lo registrado cuantitativamente.
16/07/2021 No se generan observaciones respecto al análisis presentado en el seguimiento al indicador de gestión.</t>
  </si>
  <si>
    <t xml:space="preserve">Durante este corte se  realizó  el reporte de los Planes de Atención Integral Individual- PAIIN según las fases: conociendo, planeando y actuando (dependiendo de su tiempo de permanencia en el servicio) de todas las personas mayores en atención  a julio 2021 evidenciándose que el 100% de las personas mayores en atención cuentan con su PAIIN, lo que permite garantizar una atención integral acorde a las necesidades, gustos, intereses y perfil individual de cada participante  aportando al mejoramiento de sus condiciones de vida. Así mismo el equipo interdisciplinario realizo del PAIIN la fase conociendo y planeando a las personas mayores que ingresaron a la modalidad. </t>
  </si>
  <si>
    <t>Durante este corte se  realizó  el reporte de los Planes de Atención Integral Individual- PAIIN, según las fases: conociendo, planeando y actuando (dependiendo de su tiempo de permanencia en el servicio) de todas las personas mayores en atención  a agosto  2021, evidenciándose que el 100% de las personas mayores en atención cuentan con su PAIIN, lo que permite garantizar una atención integral acorde a las necesidades, gustos, intereses y perfil individual de cada participante, aportando al mejoramiento de sus condiciones de vida. Así mismo, el equipo interdisciplinario realizo la fase del PAIIN conociendo y planeando con las personas mayores que ingresaron a la modalidad.</t>
  </si>
  <si>
    <t>Durante este corte se  realizó  el reporte de los Planes de Atención Integral Individual- PAIIN según las fases: conociendo, planeando y actuando (dependiendo de su tiempo de permanencia en el servicio) de todas las personas mayores en atención  a septiembre 2021,  evidenciándose que el 100% de las personas mayores en atención cuentan con su PAIIN, lo que permite garantizar una atención integral acorde con las necesidades, gustos, intereses y perfil individual de cada participante  aportando al mejoramiento de sus condiciones de vida. Así mismo el equipo interdisciplinario realizó del PAIIN la fase conociendo y planeando a las personas mayores que ingresaron a la modalidad durante este periodo.</t>
  </si>
  <si>
    <t>Se  realizó  el reporte de los Planes de Atención Integral Individual- PAIIN según las fases: conociendo, planeando y actuando (dependiendo de su tiempo de permanencia en el servicio) de todas las personas mayores en atención  a  Octubre 2021,  evidenciándose que el 100% de las personas mayores en atención cuentan con su PAIIN, lo que permite garantizar una atención integral acorde con las necesidades, gustos, intereses y perfil individual de cada participante  aportando al mejoramiento de sus condiciones de vida. Así mismo el equipo interdisciplinario realizó del PAIIN la fase conociendo y planeando a las personas mayores que ingresaron a la modalidad durante este periodo.</t>
  </si>
  <si>
    <t xml:space="preserve">Para el periodo de noviembre se  realizó  el reporte de los Planes de Atención Integral Individual- PAIIN según las fases: conociendo, planeando y actuando (dependiendo de su tiempo de permanencia en el servicio) de todas las personas mayores en atención  en la&lt; modalidad de comunidad de cuidado , evidenciándose que el 100% de las personas mayores en atención cuentan con su PAIIN, lo que permite garantizar una atención integral acorde con las necesidades, gustos, intereses y perfil individual de cada participante  aportando al mejoramiento de sus condiciones de vida. </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</si>
  <si>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(CC18), registrando los logros obtenidos o las situaciones que conllevaron a logros no esperados y las acciones que al respecto se hayan adelantado. Además, se debe describir si el indicador se va a mantener, actualizar o derogar y/o crear uno nuevo.</t>
    </r>
  </si>
  <si>
    <t xml:space="preserve">Para el periodo de diciembre se  realizó  el reporte de los Planes de Atención Integral Individual- PAIIN según las fases: conociendo, planeando y actuando (dependiendo de su tiempo de permanencia en el servicio) de 1802  personas mayores en atención  en la&lt; modalidad de comunidad de cuidado , evidenciándose que el 93% de las personas mayores en atención cuentan con su PAIIN, lo que permite garantizar una atención integral acorde con las necesidades, gustos, intereses y perfil individual de cada participante  aportando al mejoramiento de sus condiciones de vida. </t>
  </si>
  <si>
    <t>13/01/2022 no se generan observaciones respecto al análisis presentado en el seguimiento al indicador de gestión. Se deja la siguiente recomendación: revisar la meta anual (90%) para la vigencia 2022, porque el indicador cerro con un sobrecumplimiento la vigencia 2021.</t>
  </si>
  <si>
    <t>El faltante es dado a los ingresos en el mes de Diciembre y que por tiempo inferior a un mes no tuvieron PAIIN, que es el tiempo estipulado para desarrollar la etapa conociendo; otras personas por hospitalizaciones a quienes tampoco se les pudo realizar. Sin embargo, si se llevaron a cabo actividades en el marco de la atención integral. 
SE MANTIENE ESTE INDICADOR EN 2022</t>
  </si>
  <si>
    <t>PSS-7770-007</t>
  </si>
  <si>
    <t>Plan de Acción de la Política Pública Social para el Envejecimiento y la Vejez ejecutado.</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</si>
  <si>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</si>
  <si>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</si>
  <si>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actividades del Plan de Acción ejecutadas / Número de actividades del Plan de Acción programadas) * 100</t>
  </si>
  <si>
    <t>* Plan de Acción. 
* Seguimiento al proyecto de inversión (SPI).</t>
  </si>
  <si>
    <t>Se realizará una programación anual de las actividades contempladas dentro del Plan de Acción, haciendo su correspondiente seguimiento.</t>
  </si>
  <si>
    <t>Informes de seguimiento y evaluación de resultados</t>
  </si>
  <si>
    <t>Se realizó mesa técnica de envejecimiento y vejez para revisar el primer borrador del plan de trabajo del COEV para la vigencia 2021</t>
  </si>
  <si>
    <t>Realización de la sesión ordinaria del COEV en el mes de febrero, en el cual se desarrolló la siguiente agenda: 
* Proceso de vacunación en Bogotá 
* Presentación de la ley 2040 y su reglamentación
* Elecciones de los Consejos de Sabios y Sabias 2021
* Varios</t>
  </si>
  <si>
    <t>Se realizó mesa técnica de envejecimiento y vejez para aprobar el borrador del plan de trabajo del COEV para la vigencia 2021 y avanzar en los acuerdos de los productos del nuevo plan de acción de la Política Pública de Envejecimiento y Vejez según la metodología CONPES</t>
  </si>
  <si>
    <t>19/04/2021 Luego de revisar el seguimiento a los indicadores de gestión, tengo las siguientes observaciones:
* Recordemos que la periodicidad del indicador es trimestral y su tipo de meta es constante. Por esta razón debemos reportada el acumulado de enero a marzo de lo ejecutado y lo programado. Ejemplo: en lo ejecutado debe ir la sumatoria de número de actividades del Plan de Acción ejecutadas de enero a marzo. Igual sucede con lo programado.
* Con respecto a las evidencias solo falta anexar los dos informes de enero y febrero.
21/04/2021 No se generan observaciones y recomendaciones respecto al análisis presentados en el seguimiento al indicador de gestión.</t>
  </si>
  <si>
    <t>Se realizó mesa técnica de envejecimiento y vejez y desde luego se realizó el Comité Operativo de Envejecimiento y Vejez (COEV 27-04-2021) del  mes de abril, donde se aprobó el plan de trabajo de la vigencia 2021 y se socializó los avances en la actualización del Plan de Acción de la Política Pública Social de Envejecimiento y Vejez. según la metodología CONPES.</t>
  </si>
  <si>
    <t>Se realizó mesa técnica de envejecimiento y vejez (20/05/2021) y  se proyectó realización del Comité Operativo de Envejecimiento y Vejez (COEV). En el marco de la mesa técnica se trabajaron sobre dudas en el diligenciamiento de la matriz del Plan de Acción de la Política Pública Social de Envejecimiento y Vejez. según la metodología CONPES y la consolidación de la cadena de valor como elemento esencial del nuevo plan.</t>
  </si>
  <si>
    <t>Se realizaron tres (3) sesiones del Comité Operativo de Envejecimiento y Vejez (1,9,16 de junio de 2021), en el marco de las mismas se consiguió la aprobación de los nuevos productos que harán parte del nuevo plan de acción de la PPSEV para lo que resta del proceso de implementación de la política pública.</t>
  </si>
  <si>
    <t>Se realizó una (1) sesión del Comité Operativo de Envejecimiento y Vejez el día 21 de Julio en el cual se dio a conocer el cronograma de actividades para el desarrollo de la Celebración del Mes del Envejecimiento y la Vejez.</t>
  </si>
  <si>
    <t>Se realizó la Mesa Técnica de Envejecimiento y vejez el 4 de agosto en el marco del desarrollo de las actividades de la celebración del Mes del Envejecimiento y la Vejez y el acompañamiento al Consejo Distrital de Sabios y Sabias realizado el día  25 de agosto de 2021</t>
  </si>
  <si>
    <t>Se realizó Mesa técnica de Envejecimiento y Vejez el día 1 de septiembre con el fin de evaluar las actividades de la Celebración del Mes Mayor (Agosto). Se realizó acompañamiento a los Consejos Locales de Sabios y Sabias en las elecciones realizadas</t>
  </si>
  <si>
    <t>Durante el mes de octubre se realizó asistencia técnica al Consejo Distrital de Sabios y Sabias el 7 y el 14 de octubre. Igualmente se desarrolló la Secretaría Técnica del Comité Operativo de Envejecimiento y Vejez COEV, el día 13 de octubre.</t>
  </si>
  <si>
    <t>Durante el mes de noviembre se realizó una (1) sesión de Mesa Técnica de Envejecimiento y Vejez el 3 de noviembre, con el fin de proyectar las correcciones al Documento de Actualización del Plan de Acción de la PPSEV, así como socializar la metodología de la Asamblea Distrital de Sabios y Sabias.</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</si>
  <si>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(CC19), registrando los logros obtenidos o las situaciones que conllevaron a logros no esperados y las acciones que al respecto se hayan adelantado. Además, se debe describir si el indicador se va a mantener, actualizar o derogar y/o crear uno nuevo.</t>
    </r>
  </si>
  <si>
    <t xml:space="preserve">En el mes de diciembre se realizó (1) Sesión de la Mesa Técnica de Envejecimiento y Vejez, donde se ultimaron detalles para la realización de la Asamblea Distrital de Sabios y Sabias programada para el sábado 11 de diciembre. </t>
  </si>
  <si>
    <t>13/01/2022 no se generan observaciones y/o recomendaciones respecto al análisis presentado en el seguimiento al indicador de gestión.</t>
  </si>
  <si>
    <t>Se realizaron 08 mesas  Técnicas de Envejecimiento y Vejez, donde se ultimaron detalles para la realización de la Asamblea Distrital de Sabios y Sabias programadas durante el 2021.
SE MANTIENE ESTE INDICADOR EN 2022</t>
  </si>
  <si>
    <t>PSS-7770-008</t>
  </si>
  <si>
    <t>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</si>
  <si>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</si>
  <si>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</si>
  <si>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</si>
  <si>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</si>
  <si>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</si>
  <si>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Instrumento de identificación y seguimiento.
* Informe de resultados y balance.</t>
  </si>
  <si>
    <t xml:space="preserve">En el mes de enero se realiza la planeación inicial de redes de cuidado comunitario a dinamizar en las localidades y se realizan los primeros registros en el Banco del Tiempo Mayor, identificando algunos retrasos al final del meses, lo cual obligó a revisar el formulario de inscripción inicial y la batería de preguntas asociadas. Para el mes de febrero se subsanan las dificultades de acuerdo con el informe que se describe en dicho mes. </t>
  </si>
  <si>
    <t>Para la inscripción de cooperantes y participantes en las redes de cuidado comunitario que se dinamizan en los territorios, se tiene el Banco del Tiempo Mayor. En el marco de las actividades realizadas en calle, para las cuales se elaboran fichas técnicas que incluyen objetivos, línea de acción a desarrollar, metodología requerimientos logísticos, aprendizajes y soportes fotográficos, se están realizando los procesos de inscripción en el instrumento de captura de información. Sin embargo, lo anterior tomaba un tiempo mayor de lo previsto, lo que obligó a un reajuste para simplificar el formulario virtual de inscripción, y construir un protocolo para que, una vez realizada la inscripción, se produzca un contacto telefónico a través del cual se realiza el proceso de caracterización de cooperantes y participantes. A partir de los ajustes efectuados en el Banco del Tiempo Mayor el día 18 de febrero, aumentaron en 36 las personas inscritas, llegando a 125 en la vigencia 2021, lo que establece que, con corte a febrero, se cuenta con 288 personas inscritas en el Banco del Tiempo Mayor.</t>
  </si>
  <si>
    <t>En el ejercicio de dinamización de redes de cuidado comunitario se continuó con el registro voluntario de personas que en calidad de cooperantes y participantes de las redes en el Banco del Tiempo Mayor, alcanzando un total de 358 vinculadas a las redes comunitarias. Así mismo, se ha puesto en funcionamiento el protocolo de registro telefónico, el cual ha permitido facilitar la inscripción de personas que participan en las actividades en el marco de las líneas de acción de la Estrategia</t>
  </si>
  <si>
    <t>19/04/2021 No se generan observaciones y recomendaciones respecto al análisis presentados en el seguimiento al indicador de gestión.</t>
  </si>
  <si>
    <t>Dinamización de redes de cuidado comunitario en las localidades priorizadas, a partir de la implementación del segundo momento del tejido metodológico en las localidades de Suba, Chapinero y Kennedy. En localidades como Engativá, Bosa, Ciudad Bolívar, Teusaquillo, se realiza la identificación y fortalecimiento de procesos organizativos, sociales y comunitarios alrededor del cuidado y con participación de las personas mayores, a partir de la creación de un plan de fortalecimiento de instancias de participación, en particular los Comités Operativos Locales de Envejecimiento y Vejez, y los Consejos Locales de Sabios y Sabias. Este plan, que se adapta a las necesidades de las instancias y demandas de las personas mayores que asisten, así como fechas emblemáticas o relevantes para hacer memoria, busca agendar de manera mensual ejercicios de apropiación social del cuidado, identificación y reconocimiento de la normatividad vigente en materia de derechos de las personas mayores, contribución a la transformación de patrones culturales generadores de la segregación y la discriminación por razones de edad.</t>
  </si>
  <si>
    <t>En el ejercicio de dinamización de redes de cuidado comunitario se han vinculado en calidad de cooperantes 487 personas en las localidades priorizadas.</t>
  </si>
  <si>
    <t>Dinamización de redes de cuidado comunitario en las localidades de Teusaquillo, Suba, Ciudad Bolívar, Candelaria, Santafé, Chapinero, Bosa, Kennedy, Engativá, para un total de nueve (9) localidades de las diez (10) previstas en la meta del Plan Distrital de Desarrollo para la vigencia 2021, y con 654 personas vinculadas a las redes de cuidado comunitario</t>
  </si>
  <si>
    <t xml:space="preserve">Para el periodo correspondiente al mes de julio se registran acciones de implementación de las líneas de acción en diez (10) localidades de Bogotá, tal como se encuentra previsto en la meta del Plan Distrital de Desarrollo: Sin embargo, por orientación de la Subdirectora para la Vejez se modifica una de las localidades priorizadas, pasando de Puente Aranda hacía Los Mártires, esta última con manzana del cuidado dentro del Sistema Distrital de Cuidado y con posibilidades para el desarrollo de acciones con enfoque diferencial. En virtud de la metodología, se continúa en la implementación en metodología de la ERCC, incorporando una matriz de seguimiento de las cooperaciones institucionales, articulaciones institucionales, líneas de acción de la estrategia implementadas, organizaciones sociales identificadas, los retos y aprendizajes en cada una de las localidades </t>
  </si>
  <si>
    <t>Durante el periodo correspondiente al mes de agosto, se dinamizaron redes de cuidado comunitario en diez (10) localidades de la ciudad y desarrollaron actuaciones articuladas con otras localidades, que permitieron generar entornos de cuidado colectivo para las personas mayores; adicionalmente, se registraron actuaciones en las localidades de Bosa, Kennedy, Teusaquillo, Suba, Santa Fe, La Candelaria, Ciudad Bolívar, Engativá, Los Mártires, Chapinero. En este sentido, el plan de acción establecido para la vigencia 2021, registra el cumplimiento de las actividades previstas al 70%, de acuerdo con la programación de este para el mes de agosto de la vigencia 2021.</t>
  </si>
  <si>
    <t>En las localidades priorizadas que corresponden a Bosa, Kennedy, Teusaquillo, Suba, Santa Fe, La Candelaria, Ciudad Bolívar, Engativá, Los Mártires, Chapinero, participan actualmente 3317 personas, de acuerdo con los registros consignados en el Banco del Tiempo Mayor, contribuyendo a generar entornos de cuidado colectivo y comunitario para las personas mayores que reduzcan la segregación y discriminación por razones de edad en la ciudad. Actualmente, se adelanta la proyección del instructivo de la Estrategia de Redes de Cuidado Comunitario que hará parte del lineamiento del servicio social Centro Día</t>
  </si>
  <si>
    <t xml:space="preserve">Mediante acciones de identificación y trabajo territorial de dinamización de redes de cuidado comunitario se han promovido entornos de cuidado colectivo con la participación de 3880 personas, y articulado acciones que han vinculado a las organizaciones sociales: organización social persona mayor barrio Rocío Alto y Bajo, Los Laches, Junta de Acción Comunal del Barrio San Bernardo, Círculo de Mujeres barrio Belén, Asociación Cultural Bacatá, Grupo Bella Ilusión, Grupo Las Mañanitas, Fundación Animal y grupo animalista de Engativá, Grupo Carimagua Amor y felicidad, organizaciones comunitarias de la UPZ 80 y 81 en Bosa, Grupo Deseos de Vivir, Fundación Casa Dorada, Fundación Amigo y Vecinos de Manitas, Organización de jóvenes PALADI, Grupo el Progreso del Barrio Villa Elisa, Junta de Acción Comunal del barrio Paraíso. </t>
  </si>
  <si>
    <t>Mediante acciones de identificación y trabajo territorial de dinamización de redes de cuidado comunitario se han promovido entornos de cuidado colectivo con la participación de 4.064 personas, y articulado acciones que han vinculado a las organizaciones sociales.</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</si>
  <si>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(CC20), registrando los logros obtenidos o las situaciones que conllevaron a logros no esperados y las acciones que al respecto se hayan adelantado. Además, se debe describir si el indicador se va a mantener, actualizar o derogar y/o crear uno nuevo.</t>
    </r>
  </si>
  <si>
    <t xml:space="preserve">Durante la vigencia, se efectuó el acompañamiento profesional en los territorios, y adoptando un enfoque comunitario, se identificaron procesos comunitarios que contribuyeron a promover, generar o fortalecer espacios de respiro para mujeres mayores que realizan labores de cuidado no remunerado, de autocuidado, productivo, cultural, ambiental y con enfoque diferencial, para permitir la participación efectiva de las personas mayores, potenciar sus liderazgos, prevenir violencias y contribuir a la transformación de los imaginarios adversos y negativos contra la vejez y el envejecimiento, estimulando el bienestar social de la población mediante una estrategia móvil, territorial y comunitaria, con la participación de 4124 personas.   
</t>
  </si>
  <si>
    <t>13/01/2022 no se generan observaciones respecto al análisis presentado en el seguimiento al indicador de gestión.</t>
  </si>
  <si>
    <t>Se alcanzó durante el 2021 un promedio del 100% de cumplimiento para este indicador, lo que demuestra el crecimiento progresivo de la estrategia que hace parte del servicio Centro Día y que brinda un acompañamiento profesional en los territorios adoptando un enfoque comunitario.
SE MANTIENE ESTE INDICADOR EN 2022</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</si>
  <si>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</si>
  <si>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</si>
  <si>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</si>
  <si>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</si>
  <si>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programados para implementar las Redes de Cuidado Comunitario) *  100</t>
  </si>
  <si>
    <t>Informe de dinamización de redes de cuidado comunitario</t>
  </si>
  <si>
    <t>El calculo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</si>
  <si>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Instrumento de identificación y seguimiento
* Informe de Resultados y Balance</t>
  </si>
  <si>
    <t>Se ha alcanzado con ocho (8) de las diez (10) localidades previstas para el 2021, en las cuales se han implementado al menos una (1) de las cuatro (4) líneas de acción de la Estrategia de Redes de Cuidado Comunitario, siendo la correspondiente a prevención de violencias la que marca el inicio de la dinamización del cuidado comunitario en los territorios.</t>
  </si>
  <si>
    <t>19/04/2021 No se generan observaciones respecto al análisis presentados en el seguimiento al indicador de gestión.
Solo tengo la siguiente recomendación y es continuar con todas las acciones que lleven lugar al cumplimiento de la meta propuesta y para el reporte semestral tener en cuenta las observaciones realizadas anteriormente.</t>
  </si>
  <si>
    <t xml:space="preserve">En el ejercicio de dinamización de redes de cuidado comunitario se han vinculado en calidad de cooperantes 383 personas en las localidades priorizadas. Frente a los retrasos posible por la ausencia de talento humano, se ha procedido a identificar bases de datos de líderes locales mediante gestión interna de la SDIS y externa interinstitucional para ampliar la base de cooperantes y participantes, lo que ha permitido identificar 84 líderes locales en Suba y 82 para Engativá, lo que permitirá alcanzar alrededor de 549 personas para el mes de mayo.  </t>
  </si>
  <si>
    <t>Se continua con la dinamización de redes de cuidado comunitario en las localidades priorizadas, a partir de fortalecimiento de procesos organizativos, sociales y comunitarios alrededor del cuidado y con participación de las personas mayores, a partir de la creación de un plan de fortalecimiento de instancias de participación, en particular los Comités Operativos Locales de Envejecimiento y Vejez, y los Consejos Locales de Sabios y Sabias, para las localidades de Engativá, Teusaquillo, Bosa, Ciudad Bolívar, Santa Fe, Candelaria, Puente Aranda, Kennedy y Suba.</t>
  </si>
  <si>
    <t>27/06/2021 no se generan observaciones respecto al análisis presentado en el seguimiento al indicador de gestión. Solo se deja la siguiente recomendación y es para el próximo reporte que es el primer semestre debemos tener en cuenta lo gestionado en cada mes de marzo a junio 2021.</t>
  </si>
  <si>
    <t xml:space="preserve">Para el periodo correspondiente se registran nueve (9) localidades de las diez (10) previstas en la meta del Plan Distrital de Desarrollo para la vigencia 2021, lo que ha permitido la implementación efectiva de procesos de prevención de violencias que contribuyen a la transformación de imaginarios adversos y negativos contra la vejez y el envejecimiento que generan prácticas de exclusión, segregación y abandono. En la práctica, la configuración de procesos comunitarios y territoriales que generan entornos de cuidado colectivo de las personas mayores, se convierten en la materialización de las apuestas centrales de dignidad y la territorialización de los ejes de la Política Pública Social para el Envejecimiento y la Vejez.      </t>
  </si>
  <si>
    <t xml:space="preserve">En el periodo de informe se han realizado acciones de identificación y trabajo territorial de dinamización de redes de cuidado comunitario con las organizaciones sociales: Grupos de Mujeres de la Concordia, Asociación Cultural Bacatá, Festival de la Chicha, Red de cuidadores(as) de la Subred, Círculo de mujeres barrio Belén, Memoria, territorio e identidad, periódico Décima realidad, Paqueros del Neuque, Grupo San Pedro II Bosa Nova, Fundación "No me dejes solo, envejece conmigo", La Revolución de la Alpargata, Colectivo Alma y Vida, Herencia Colombiana, Corpored, Gotas de Esperanza, Esperanza de Corinto, Nuevo Sol, Nuevo Milenio, Mis Mejores Años, Nuevo Horizonte, JAC - San Luis, JAC Nueva Granada, Grupo de personas mayores La Sureña y San Isidro, Madres trans de la localidad de Los Mártires. Lo anterior, ha permitido contribuir al desarrollo de entornos de cuidado colectivo para las personas mayores que ha vinculado en las redes de solidaridad intergeneracional a 842 personas en el marco de la vigencia. </t>
  </si>
  <si>
    <t>Con respecto a la dinamización de redes de cuidado comunitario en diez (10) localidades de la ciudad y el desarrollo de actuaciones articuladas con otras localidades, se alcanzó una participación de 2914 personas. Por otra parte, se identificaron como variables comunes para el crecimiento significativo de la meta de personas vinculadas a las redes locales de cuidado comunitario las siguientes: cambio en el enlace de registro del Banco del Tiempo Mayor a partir del 10 de agosto, con la implementación de un nuevo Microsoft Forms y apropiación del equipo del mismo; actividades con participación importante de ciudadanía en el marco del mes del envejecimiento y la vejez; registro de personas que integran los procesos y organizaciones con las cuales ya se venía dinamizando redes locales de cuidado; fortalecimiento al seguimiento de las localidades priorizadas y la consolidación de la articulación con el servicio social de apoyos económicos, que permitió vincular a las personas mayores y sus familias.</t>
  </si>
  <si>
    <t>De acuerdo con el plan de acción establecido para la vigencia 2021, se cuenta con un avance en el cumplimiento del mismo en un 82,25%,  en correspondencia con lo programado para el mes de septiembre. Se dinamizan actualmente redes de cuidado comunitario en diez (10) localidades de la ciudad, y el desarrollan acciones de posicionamiento, socialización y articulación que contribuyan a la Estrategia de Redes de Cuidado Comunitario en otras localidades. Así mismo, se da inicio a espacios de respiro para mujeres cuidadoras y espacios de encuentro comunitario intergeneracional y comunitario con vocación de proceso y permanencia en el territorio.</t>
  </si>
  <si>
    <t>En correspondencia con el Plan de Acción para la meta número 05 durante la vigencia 2021, se registra un avance en el cumplimiento de las actividades del 88,25%. Este porcentaje de cumplimiento se encuentra en coherencia con la planeación efectuada para el mes de octubre del año en curso. En consecuencia, se efectúa la dinamización de redes de cuidado comunitario que promueven entornos de cuidado colectivo y reconocimiento del envejecimiento en entornos comunitarios en diez (10) localidades de la ciudad, a saber: Bosa, Kennedy, Teusaquillo, Suba, Santa Fe, La Candelaria, Ciudad Bolívar, Engativá, Los Mártires, Chapinero.</t>
  </si>
  <si>
    <t>En correspondencia con el Plan de Acción para la meta número 05 durante la vigencia 2021, se registra un avance en la meta del 100%. Este porcentaje de cumplimiento se encuentra en coherencia con la planeación efectuada para el mes de noviembre del año en curso. En consecuencia, se efectúa la dinamización de redes de cuidado comunitario que promueven entornos de cuidado colectivo y reconocimiento del envejecimiento en entornos comunitarios en diez (10) localidades de la ciudad, a saber: Bosa, Kennedy, Teusaquillo, Suba, Santa Fe, La Candelaria, Ciudad Bolívar, Engativá, Los Mártires, Chapinero.</t>
  </si>
  <si>
    <r>
      <t xml:space="preserve">16/12/2021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(CC21), registrando los logros obtenidos o las situaciones que conllevaron a logros no esperados y las acciones que al respecto se hayan adelantado. Además, se debe describir si el indicador se va a mantener, actualizar o derogar y/o crear uno nuevo.</t>
    </r>
  </si>
  <si>
    <t>En virtud del Plan de Acción para al año 2021, que estableció la actividad: implementar una estrategia para la promoción y constitución de redes de cuidado comunitario en diez (10) localidades de la ciudad, se cierra la vigencia con un cumplimiento del 100,00%. A partir de lo anterior, se ha contribuido a transformar en los territorios y mediante un abordaje comunitario las representaciones sociales adversas sobre la vejez y el envejecimiento mediante la creación y fortalecimiento de redes de cuidado comunitario que promuevan la seguridad, integridad y la participación de las personas mayores, en un ejercicio pedagógico que apuesta por la prevención en violencias contra esta población. Lo anterior ha permitido contar con diez (10) redes de cuidado comunitario en las localidades de Ciudad Bolívar, Kennedy, Bosa, Los Mártires, Teusaquillo, Chapinero, Santa Fe, La Candelaria, Engativá, Suba,</t>
  </si>
  <si>
    <t>7771 - Fortalecimiento de las oportunidades de  inclusión de las personas con discapacidad y sus familias, cuidadores-as en Bogotá</t>
  </si>
  <si>
    <t>PSS-7771-001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</si>
  <si>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</si>
  <si>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</si>
  <si>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</si>
  <si>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</si>
  <si>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</si>
  <si>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</si>
  <si>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</si>
  <si>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Durante el presente periodo de reporte, la Estrategia de Fortalecimiento a la Inclusión-EFI en desarrollo de su lineamiento técnico llegó a avanza en ejercicios de sensibilización con 217 personas de Centros Crecer y en distintos territorios de la ciudad que pertenecen a las actividades regulares de la Estrategia Territorial en procura de la transformación de imaginarios que existen frente a lo que es y significa los conceptos de discapacidad e inclusión social aportando adicionalmente a la línea de acción de familias enmarcada en el modelo de atención vigente en la Secretaría Distrital de Integración Social.</t>
  </si>
  <si>
    <t>Considerando aspectos de tipo administrativo, con regular ocurrencia durante el inicio de cada vigencia presupuestal, el equipo de la Estrategia de Fortalecimiento a la Inclusión logra presentar en el consolidado que surge de la articulación interna entre los equipos del Proyecto de Inversión realizar procesos de Sensibilización y toma de conciencia con 157 personas que participan en los servicios que ofrece la Secretaría Distrital de Integración Social. Durante este periodo de reporte, se destaca el interés manifiesto, así como las inquietudes presentadas por los profesionales frente a la pertinencia y resultados que se producen por la ejecución de estos procesos que promueven la resignificación del rol de la familia como vehículo dinamizador de la inclusión. Así mismo se destaca la voluntad y compromiso del equipo articulado para solucionar y rebatir situaciones adversas respecto de las posibilidades existentes para llevar a cabo estos ejercicios.</t>
  </si>
  <si>
    <t>Durante el mes de marzo se llevo a cabo un proceso de Sensibilización y Toma de Conciencia, con la participación de 35 personas, logrando promover la generación de cambios de actitud frente a lo que significa la "Discapacidad" y la inclusión de personas con discapacidad en los distintos entornos en que se desarrolla su proyecto vida individual, familiar y comunitario, lo anterior en concordancia con el proceso que se viene adelantando en la implementación Política Pública Distrital de Discapacidad de Bogotá. En cuanto a los resultados cuantitativos es de resaltar que en el primer trimestre de 2021, se logró la sensibilización y toma de conciencia a 409 personas  de 500 personas programadas , lo que equivale al 82% de cumplimiento frente a la meta, lo anterior a pesar de las dificultades que han presentado por las medidas declaradas por la emergencia Covid-19</t>
  </si>
  <si>
    <t>15/04/2021 Verificar y ajustar la evidencia ya que solo cuenta con el registro de las 35 personas de marzo, se debe contar con el registro de las 409 atendidas en el trimestre. Así mismo se sugiere indicar de forma general  la información de las 500 actividades programadas, para poder evidenciar la relación.
Revisar el uso correcto de mayúsculas. 
19/04/2021 No se generan observaciones o recomendaciones adicionales respecto al análisis presentado en el seguimiento al indicador de gestión.</t>
  </si>
  <si>
    <t xml:space="preserve">El equipo de la Estrategia de Fortalecimiento a la Inclusión-EFI-, apoyado por el Conjunto Multidisciplinario de Apoyo, pudo dar continuidad al proceso de Sensibilización y Toma de Conciencia, con la participación de 224 personas, pertenecientes al sector educativo de Instituciones Educativas Distritales de las Localidades de Bosa y San Cristóbal, así como de los Centros Crecer de estas Localidades de Bogotá y en la misma línea, se realizó el mismo proceso pedagógico con servidores del Ministerio de Cultura y empresas del sector privado como  Grupo Empresarial en Línea-GELSA-(Paga-Todo), la Universidad Santo Tomás la Clínica del Country - sede La Colina y la Empresa OVIC ORTHOPEDIC. Es pertinente señalar el interés manifiesto de los profesionales de los centros crecer La Victoria y Bosa por continuar apoyando la promoción de la generación de cambios de actitud frente a lo que significa la "Discapacidad" y la inclusión de personas con discapacidad en los distintos entornos en que se desarrolla su proyecto vida individual, familiar y comunitario, lo anterior en concordancia con el proceso que se viene adelantando en la implementación Política Pública Distrital de Discapacidad de Bogotá. </t>
  </si>
  <si>
    <t xml:space="preserve">Durante el periodo de reporte se adelantan los procesos de sensibilización y toma de conciencia dirigidos a participantes de distintas Instituciones Educativas Distritales de las Localidades de Kennedy Ciudad Bolívar y Usaquén apoyados por el Equipo Multidisciplinario de Apoyo, contando con la participación de 108 personas, en la misma línea, se realizó el mismo proceso pedagógico con colaboradores de la Empresa ADIDAS y la Universidad Javeriana, así como actores de las unidades operativas del Proyecto 7771 "Fortalecimiento a las oportunidades de inclusión de las personas con discapacidad, sus familias y cuidadores-as", específicamente de la Localidad de Bosa. Se resalta adicionalmente el Ejercicio realizado la Institución Educativa en convenio con la Secretaria de Educación Distrital, atiende niños y niñas y adolescentes con discapacidad en la Localidad de Rafael Uribe Uribe.
En cuanto a estos resultados, es imperativo señalar que, en proporción, con el alcance de número de participantes reportado se avanza en un 22,% del universo programado para el presente mes y en este sentido se debe resaltar que, en condiciones de apoyo, tal como se propuso en reunión de Equipo Técnico, para el próximo periodo de informe de seguimiento, se proyecta alcanzar las 108 personas reportadas para el mes de mayo de 2020.
</t>
  </si>
  <si>
    <t>El proyecto de discapacidad logra adelantar  a través de la Estrategia de Fortalecimiento a la Inclusión 719 ejercicios de sensibilización y toma de conciencia dirigidos a diferentes actores como empresarios, personas con discapacidad y familias cuidadoras, visibilizando las habilidades, capacidades de la población, y la importancia de aprovechar las oportunidades de inclusión laboral disponibles por los empresarios. Es de destacar durante el periodo los procesos adelantados con cuidadores y cuidadoras de personas con discapacidad, entidades como ARCELEC, Clínica El Country, OVIC ORTHOPEDIC, Ministerio de Cultura, Universidad Santo Tomas,  GRUPO EMPRESARIAL GELSA, Adidas, Cafam, Canal Capital, Universidad Javeriana, Fundación Universitaria Los Libertadores, UNAD, Universidad Piloto de Colombia, diversos colegios e institutos de educación del distrito y diferentes dependencias de la SDIS. Logrando un avance de 144% frente a la meta programada, gracias a la apertura progresiva de los entornos educativo y productivo.</t>
  </si>
  <si>
    <t>15/07/2021 Se recomienda nombrar las evidencias de acuerdo al indicador, así mismo, formular un resumen donde se puedan visualizar los datos reportados.
No se generan observaciones o recomendaciones adicionales, respecto al análisis presentado en el seguimiento al indicador de gestión.</t>
  </si>
  <si>
    <t xml:space="preserve">Se reporta para el mes julio 1147 personas en Ejercicios de Sensibilización y Toma de Conciencia con el soporte operativo del Equipo Multidisciplinario de Apoyo, pertenecientes a la comunidad educativa de distintas Instituciones Educativas Distritales, así como las surgieron de los procesos de articulación con entidades del Distrito como: IDIPRON, Cuerpo Oficial de Bomberos e Bogotá, Secretaria Distrital e Movilidad, Subredes de la Secretaría de Salud, Unidades Operativa de la Modalidad de Centros Crecer, Subdirección Local de Ciudad Bolívar, Secretaria Distrital de Desarrollo Económico, y COLPENSIONES,  entre otros.
En cuanto a estos resultados, es imperativo señalar que, en proporción, con el alcance de número de participantes reportado supera en una proporción cercana al 42%, con relación al reporte correspondiente el mes anterior.  En este sentido se resalta el valor que contienen los procesos de articulación efectivos, dado que con el resultado que aquí se registra, es factible sostener la tendencia. 
</t>
  </si>
  <si>
    <t xml:space="preserve">Durante el periodo de reporte se adelantan los procesos de sensibilización y toma de conciencia dirigidos a participantes de distintas Instituciones Educativas Distritales de las Localidades de Santa Fe, Candelaria, Rafael Uribe Uribe, Puente Aranda, Kennedy, Bosa y Engativa. Procesos que han sido apoyados por el Equipo Multidisciplinario de Apoyo, contando con la participación de 949 personas de la comunidad educativa vinculada a los colegios: CARLO FEDERICI IED JORNADAS MAÑANA Y TARDE, IBEP (IED) SEDE B EMMA VILLEGAS JORNADA TARDE, IED PABLO NERUDA SEDE A JORNADA TARDE, COLEGIO REPUBLICA DE BOLIVIA IED, COLEGIO DOMINGO FAUSTINO SARMIENTO, COLEGIO LOS NARANJOS IED, IED COLEGIO TEJARES COLEGIO MONTEVERDE IED, COLEGIO GERARDO PAREDES, COLEGIO MANUELA BELTRAN, GIMNASIO COLOMBO ANDINO, INSTITUCION EDUCATIVA DISTRITAL SAN FRANCISCO , COLEGIO SAN FRANCISCO JORNADA MAÑANA, INSTITUCION EDUCATIVA DISTRITAL SAN FRANCISCO, COLEGIO RODRIGO LARA BONILLA, IED PARAISO MIRADOR, IED GUSTAVO RESTREPO SEDE B, CAPITAL SOCIAL;  en este mismo proceso se contó con la intervención de  las modalidades del Proyecto 7771 "Fortalecimiento a las oportunidades de inclusión de las personas con discapacidad, sus familias y cuidadores-as". 
</t>
  </si>
  <si>
    <t>10/09/2021 No se generan observaciones o recomendaciones respecto al análisis presentado en el seguimiento al indicador de gestión.</t>
  </si>
  <si>
    <t>El proyecto de discapacidad adelanta los procesos de sensibilización y toma de conciencia dirigidos a participantes de distintas Instituciones Educativas Distritales de las Localidades de Engativá, Fontibón, Barrios Unidos, Suba, Santa Fe, Usme, Chapinero, Mártires, Kennedy, Puente Aranda y Usaquén apoyados por el Equipo Multidisciplinario  de Centros Crecer CENTRO CRECER CALANDAIMA, CENTRO CRECER MARTIRES, CENTRO CRECER VISTA HERMOSA, CENTRO CRECER LOURDES, CENTRO CRECER CHAPINERO, CENTRO CRECER USAQUEN, CENTRO CRECER LOS ANGELES, CENTRO CRECER RINCON. En la misma línea, se realizó el mismo proceso pedagógico con colaboradores de la Empresas TRANSMILENIO, COLEGIO REPUBLICA DE COLOMBIA, SLIS USME, LADY MARCEL, COLPENSIONES,  SENA, CENTRO DE DISEÑO Y METROLOGIA, SERVICIO NACIONAL DE APRENDIZAJE SENA - CENTRO DE DISEÑO Y METROLOGIA, ASOCIACION NUEVA FANTASIA, SUBRED CENTRO ORIENTE, ICBF/ CENTRO ZONAL RAFAEL URIBE-URIBE, PRODUCCIÓN MEDIOS DE COMUNICACIÓN DAIPIRI, SECRETARIA DISTRITAL DE DESARROLLO ECONÓMICO, ICBF CENTRO ZONAL RAFAEL URIBE, DIRECCION POBLACIONAL,  SUBDIRECCIÓN LOCAL CIUDAD BOLIVAR, I.E. CIUDADELA SUCRE ORIENTACIÓN ESCOLAR, SLIS RUU, ASOCIACIÓN DE MADRES COMUNITARIAS LA MERCED, CONSULTIVA LOCAL DE COMUNIDADES AFROCOLOMBIANAS, IDPAC, ALCALDÍA LOCAL RUU, SDIS INFANCIA- ATRAPASUEÑOS, SUBDIRECCIÓN LOCAL CIUDAD BOLIVAR,  JI URAPANES,  SALON COMUNAL SIERRA MORENA, BIOBOLSA. Se resalta adicionalmente el Ejercicio realizado la Institución Educativa en convenio con la Secretaria de Educación Distrital, atiende niños y niñas y adolescentes con discapacidad en la Localidad de Rafael Uribe-Uribe, logrando la participación de 949 personas en Ejercicios de Sensibilización. Teniendo en cuenta lo anterior, se logra un avance del 79% en el indicador respecto a la meta programada, lo anterior sustentado también el apertura gradual y progresiva de los sectores productivo y educativo, tanto públicos como privados.</t>
  </si>
  <si>
    <t>12/10/2021 No se generan observaciones o recomendaciones respecto al análisis presentado en el seguimiento al indicador de gestión.</t>
  </si>
  <si>
    <t xml:space="preserve">Durante el periodo de reporte se adelantan los procesos de sensibilización y toma de conciencia dirigidos a participantes de Instituciones Educativas Distritales de las Localidades de Kennedy, Ciudad Bolívar, Chapinero, Suba, Rafael Uribe,  Antonio Nariño, Barrios Unidos, Engativá, Puente Aranda y Usaquén, el Equipo Multidisciplinario de Apoyo, logrando un total de 1.179 personas en los procesos mencionados. Así mismo, se realizó el mismo proceso pedagógico con colaboradores de Empresas de los sectores público y privado como: ALIMENTOS PROVERCOL, CAPC. SAS., INGENIERIA SOLUCIONES INTEGRALES SAS, ANT KIDS &amp; BOUTIQUE RECICLADOS, DISFRUVER, EJERCITO DE COLOMBIA, EMSELEC, F.C.B., HS PUBLICIDAD, MERCAR INTERNET LTDA- SIGLA INTERLAT, PROALIMENTOS LIBER, PROVERCOL, SALUD TOTAL, SECRETARIA DE MOVILIDAD, SENA, SG-SST, TRANSMILENIO., así como colaboradores de las unidades operativas de la SDIS y del Proyecto 7771 "Fortalecimiento a las oportunidades de inclusión de las personas con discapacidad, sus familias y cuidadores-as, tales como: HOGAR INFANTIL SOÑANDO CAMINOS, CC BALCANES, CENTRO CRECER CALANDAIMA, CENTRO CRECER LA VICTORIA, CENTRO CRECER LOURDES , CENTRO CRECER MARTIRES, CENTRO CRECER PUENTE ARANDA, CENTRO CRECER RINCON, CENTRO CRECER RINCON, CENTRO CRECER SIN LIMITES PARDO RUBIO, CENTRO CRECER VISTA HERMOSA, COLEGIO NICOLÁS GÓMEZ DÁVILA, COLEGIO REPUBLICA DE CHINA, COLEGIO RESTREPO MILLAN COMPENSAR, CRECIENDO JUNTOS, I.E.D CIUDADELA SUCRE,  I.E.D. HELADIA MEJÍA, IDCBIS, J.I ABSUN, J.I ISRAELITA, J.I SONRISAS DE LA NIÑEZ, J.I TIBANICA, J.I. VIENTOS DE AMOR, JARDÍN BOTÁNICO DE BOGOTÁ, JARDÍN INFANTIL BARRANCAS, JARDÍN INFANTIL HORIZONTES, JI CROCENDA BELL, JI HORIZONTE, JI VIENTOS DE AMOR, LOCAL BOSA SUBDIRECCIÓN, NICOLÁS GÓMEZ DÁVILA, SDIS BOSA INFANCIA, SDIS- JI BUENAVISTA.
</t>
  </si>
  <si>
    <t>16/11/2021 No se generan observaciones o recomendaciones respecto al análisis presentado en el seguimiento al indicador de gestión.</t>
  </si>
  <si>
    <t xml:space="preserve">Durante el mes de noviembre de 2021, se logró aumentar la comprensión y disposición de lo que es discapacidad y la inclusión social de las personas con discapacidad, en los entornos educativos y productivos. Lo anterior se concretó por medio de la sensibilización de 232 personas, lo que conlleva a generar cambios de actitud y el consecuente distanciamiento racional del asistencialismo, en razón a la posibilidad que se crea por esta vía, para aportar al sistema económico de la ciudad, así como el cambio de percepción frente a las personas con algún tipo de discapacidad. Con las acciones desarrolladas, el equipo de profesionales que apoyaron las acciones de sensibilización y toma de conciencia, también aportaron durante este periodo a mejorar la transformación de imaginarios colectivos dentro de las Intuiciones Educativas Distritales de las localidades de Puente-Aranda, Engativá, Teusaquillo, San Cristóbal, Fontibón, Bosa Usaquén, Kennedy y Ciudad Bolívar. </t>
  </si>
  <si>
    <t>Frente a los procesos de sensibilización y toma de conciencia realizados durante el mes de diciembre, se resalta que con las 29 personas participando en este espacio pedagógico se logra un total de 1440 en el trimestre, involucrados de forma directa o indirecta en los procesos de inclusión de las personas con discapacidad, sus familias y cuidadores-as en Bogotá, logrando un avance del 96% durante el periodo.</t>
  </si>
  <si>
    <t>13/01/2022 Se recomienda verificar al evidencia, ya que según lo programado no se identifica la "Matriz de registro de ejercicios de sensibilización y toma de conciencia".
Adicionalmente, indicar en el análisis anual  el aporte del indicar al proyecto y su continuidad para la vigencia 2022.
No se generan más observaciones o recomendaciones respecto al análisis presentado en el seguimiento al indicador de gestión.</t>
  </si>
  <si>
    <t xml:space="preserve">En la vigencia 2021 una de las apuestas más importantes del proyecto de inversión 7771 está relacionada con la transformación de imaginarios frente a la discapacidad y es así que gracias efectuado por la Estrategia de Fortalecimiento a la Inclusión se logra adelantar 3517 ejercicios de sensibilización y toma de conciencia, lo que equivale a un 95% de cumplimiento respecto a la meta programada. Es importante destacar que a pesar de las medidas derivadas por la emergencia por Covid 19 el trabajo realizado ha impactado de manera fundamental las concepciones, mitos y demás imaginarios existentes en la ciudadanía sobre las capacidades y habilidades de las personas con discapacidad en los diferentes entornos de inclusión, especialmente en el productivo y educativo. Lo anterior evidencia la necesidad de dar continuidad a los ejercicios de sensibilización y toma de conciencia y al reporte de este indicador, como elemento transformador en la comprensión de la discapacidad en la ciudad </t>
  </si>
  <si>
    <t>PSS-7771-002</t>
  </si>
  <si>
    <t>Circular N° 046 del 21/10/2021</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</si>
  <si>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</si>
  <si>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</si>
  <si>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de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</si>
  <si>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</si>
  <si>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</si>
  <si>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</si>
  <si>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</si>
  <si>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La Estrategia de Fortalecimiento a la Inclusión de la Secretaria  Distrital  de Integración Social,  adelanta articulación con  diferentes  empresas para  gestión y articulación que permita la vinculación de personas con discapacidad, se da a conocer el proceso de análisis de puesto de  trabajo,  acompañamiento  en  el  proceso  de selección, ejercicios de sensibilización y toma  de  conciencia,  mediante seguimiento al proceso durante tres meses.
Durante el presente periodo se reportaron 5 procesos de identificación y articulación en los entornos productivos con empresas del sector de servicios, industria, alimentos y de la construcción, en las cuales se llevó a cabo identificación de barreras y facilitadores y adicionalmente se prestó asesoría profesional y técnica frente a la aplicación de ajustes razonables. Así mismo, se tuvo en cuenta el cumplimiento e información necesaria para realizar los procedimientos de bioseguridad en el marco de las normas emanadas para la emergencia social y sanitaria Covid-19, haciendo énfasis a las empresas en el cuidado y protección de las personas con discapacidad contratadas.</t>
  </si>
  <si>
    <t>A partir de la aplicación de las medidas de bioseguridad que existen y de otras circunstancias atípicas producto de la pandemia ocasionada por el Covid-19 que aún se mantienen vigentes para el presente reporte y sus efectos sobre el sistema económico de la ciudad y adicionalmente las circunstancias administrativas que se mencionan en el reporte del mes anterior, es factible encontrar los razonamientos que nos permiten presentar una (1) articulación para este periodo. Es de anotar, que en la actualidad se avanza sobre las modificaciones y transformaciones que se requieren en la Estrategia para garantizar el cumplimiento y el alcance de sus metas.</t>
  </si>
  <si>
    <t>En procura de rebatir diferentes tipos de barreras existentes por las medidas de emergencia por Covid-19 , se opta por acudir de forma contingente a buscar  entidades, organizaciones, instituciones, empresas privadas o públicas que posibiliten procesos de inclusión de personas con discapacidad, sus familias y cuidadores(as). Tras este propósito se establece contacto con la Agencia de Gestión para el Empleo y la Productividad de la Caja de Compensación Familiar y con ellos se acuerdan algunas acciones compartidas en el marco de un proceso de gestión y articulación.  Esta instancia del sector privado, plantea la forma de aportar y compartir información relacionada con la dinámica que surge entre buscadores de empleo y generación de ingresos y las empresas y entidades que demandan fuerza laboral con algún tipo de discapacidad, proceso al que la Estrategia de Fortalecimiento a la Inclusión pone a disposición la posibilidad de realizar acciones de fortalecimiento en estos entornos laborales y productivos, en concordancia con sus lineamientos técnicos.</t>
  </si>
  <si>
    <t>Para el presente reporte con corte al 30 de Abril de 2021, buscando rebatir diferentes tipos de barreras existentes y aun vigentes frente a la discapacidad, se da continuidad a la permanente búsqueda que demanda esta acción de la estrategia de Fortalecimiento a la Inclusión-EFI-, tras empresas y entidades, organizaciones, instituciones, pertenecientes al sector privadas o públicas, sus familias y cuidadores(as). Con este propósito se establece contacto con la A &amp; U INGENIERIA Y CONSTRUCCIONES SAS, EMPRESA GERCOTEK, COMPAÑIA CONSULTORA Y ADMINISTRADORA DE CARTERA, STARBUCKS COFFEE COMPANY, MYR INGENIERIA SAS, INDUSTRIAS ALIMENTICIAS SAN NICOLAS, FSS, FORLEN INGENIERIA LTDA., EMPRESA GRECO DE SEGURIDAD, GEO ESTUDIOS INGENIERIA SAS  y con ellos se acuerdan algunas acciones compartidas en el marco de un proceso de gestión y articulación.  Esta instancia del sector privado, plantea la forma de aportar y compartir información relacionada con la dinámica que surge entre buscadores de empleo y generación de ingresos y las empresas y entidades que demandan fuerza laboral con algún tipo de discapacidad, proceso al que la EFI pone a disposición la posibilidad de realizar acciones de fortalecimiento en estos entornos laborales y productivos, en concordancia con sus lineamientos técnicos y las orientaciones definidas por el proyecto de inversión.</t>
  </si>
  <si>
    <t xml:space="preserve">El Equipo de la Estrategia de Fortalecimiento a la Inclusión de la Secretaria  Distrital  de Integración Social,  adelanta diferentes acciones de articulación apuntando a la vinculación de personas con discapacidad, y con ellos se les  da a conocer el proceso de análisis de puesto de  trabajo,  acompañamiento  en  el  proceso  de selección, ejercicios de sensibilización y toma  de conciencia, mediante seguimiento al proceso durante tres meses. Como consecuencia de estas acciones, para el presente periodo de reporte y dando cumplimiento a los procedimientos de bioseguridad en el marco de las normas emanadas para la emergencia social y sanitaria Covid-19, se logra realizar procesos de Gestión y Articulación con la Empresas CREM HELADO; ADIDAS;  PERMODA;  PAN EL COUNTRY;  GRUPO RECORDAR; INDUCON; GRAN PRADERA SAS;  LAVASET SAS; COMPAÑIA INTERNACIONAL DE ALIMENTOS AGROPECUARIOS CIALTA SAS;  SEGURIDAD ESPLENDOR; COLPENSIONES; INVEST IN  BOGOTA;  GRUNE WELT CIA LTDA. Con estas entidades del sector productivo, se espera avanzar en el corto plazo hacia la consolidación de nuevos procesos de inclusión, tal como se ha logrado con organizaciones comerciales como: GEO ESTUDIOS INGENIERIA SAS; COMMPAÑIA INTERNACIONAL DE ALIMENTOS AGROPECUARIOS CIALTA SAS; LAVASET SAS; ADIDAS y el GRUPO EMPRESARIAL EN LINEA GELSA.
</t>
  </si>
  <si>
    <t>La estrategia de Fortalecimiento a la Inclusión se ha encontrado en su accionar frente a unas condiciones contextuales socio-económicas, en donde actualmente, la economía demanda cambios significativos, el  desempleo y falta de oportunidades laborales para toda tipo de población, se justifica en primera medida a causa de la situación que se vive por la pandemia del covid-19, que obligó a las empresas de diferentes  sectores económicos  a cesar  o iniciar labores desde casa, mientras se alcanzaba una estabilidad causando una afectación severa en el mercado laboral, y baja en la economía.
Debido a la fluctuación económica  las empresas tuvieron que realizar acciones estratégicas despidiendo una gran cantidad de personas con el fin de poder continuar en el mercado laboral, ocasionando una disminución notable en la solicitud de perfiles y apoyo en procesos laborales por parte de la estrategia, limitando las oportunidades laborales para las personas con discapacidad y familias cuidadoras. Es así como en el primer semestre de 2021, se logra realizar gestión y articulación de enero a junio  con 60  entidades de los sectores público y privado. Es de resaltar las gestiones adelantadas en el mes de junio, con entidades como: AGS AMERICAS COLOMBIA, AMERICAS BPS, ACHIRAS GIGANTEÑAS, SECRETARIA DE GOBIERNO, DISFRUVER SAS, CONFECCIONES LADY MARCEL SA, IED NICOLAS GÓMEZ DÁVILA, IED CARLOS ARTURO TORRES, LITOPRINT SA, IED GUSTAVO RESTREPO, IED SALITRE SUBA, TRANSPORTES VHR LIDA, IED JULIO GARAVITO ARMERO, IED NUEVO CHILE, IED SIERRA MORENA, IED SAN FRANCISCO, IED ARBORIZADORA ALTA, IED ARBORIZADORA BAJA, IED RODRIGO LARA BONILLA, IED JOSE JAIME ROJAS, IED MANUELA BELTRAN, IED COMPARTIR EL RECUERDO, IED LAS AMERICAS, IED NICOLAS GOMEZ DÁVILA, PLASMA HIERROS SAS, IED ARABIA, GUSTAVO RESTREPO SEDES  C y D, TRANSMILENIO SA, IED PARAISO MIRADOR, IED  FANNY MICKEY. Logrando un avance del 95% en la meta programada para el periodo de reporte.</t>
  </si>
  <si>
    <t>15/07/2021 Se recomienda nombrar las evidencias de acuerdo al indicador, así mismo, formular un resumen donde se puedan visualizar los datos reportados, ya que se identifican  31 y no 48 (resaltadas en verde), 60 en total y no 63.
16/07/2021 No se generan observaciones o recomendaciones adicionales, respecto al análisis presentado en el seguimiento al indicador de gestión.</t>
  </si>
  <si>
    <t>El Equipo de la Estrategia de Fortalecimiento a la Inclusión, perteneciente al Proyecto 7771, lleva a cabo para el presente mes de reporte 78 procesos de Gestión y Articulación, como producto de la tarea permanente de búsqueda entornos para la inclusión de las personas con algún tipo de discapacidad, con entidades como: SECRETARIA DE MOVILIDAD, IED COSTA RICA SEDE A JT, IED COSTA RICA SEDE A JM, IED REPUBLICA DE CHINA , IED REPUBLICA DE BOLIVIA, IED JUAN FRANCISCO BERBEO, COLEGIO VIRGINIA GUTIERREZ DE PINEDA, COLEGIO VEINTIUN ANGELES, COLEGIO SANTA MARTHA, IED MIGUEL DE CERVANTES SAAVEDRA , IED ATABAZHA JORNADA , AÑANA , IED LICEO NACIONAL AGUSTIN NIETO CABALLERO , COLEGIO JULIO GARAVITO ARMERO SEDE A, IED JOSE MARIA CORDOBA SEDE A, COLEGIO DISTRITAL FERNANDO MAZUER VILLEGAS SEDEA, COLEGIO FILARMONICO SIMON BOLIVAR, COLEGIO DELIA ZAPATA OLIVELLA, COLEGIO MODERNO INTEGRAL ERIKA, IED GUSTAVO RESTREPO SEDE B, IED ATABAZHA JORNADA TARDE, IED USMINIA, IED CHUNIZA FAMACO, COLEGIO HUNZA SEDE C, IED RAMON DE ZUBIRIA, COLEGIO GERARDO PAREDES SEDE A, IED CIUDAD DE VILLAVICENCIO, IED OFELIA URIBE DE ACOSTA, COLEGIO FRANCISCO ANTONIO ZEA  SEDE B, ALCALDIA LOCL DE FONTIBON, JARDIN BOTANICO DE BOGOTA , COLEGIO REPUBLICA DOMINICANA SEDE A, COLEGIO GERARDO PAREDES SEDE B FRONTERA, COLEGIO GERARDO PAREDES SEDE B, COLEGIO GERARDO PAREDES SEDE D SPENCER, IED COLEGIO SAN CAYETANO, BALEN B. &amp; CIA SAS, QUALA SAS, COLEGIO GONZALO ARANGO, IED SILVERIA ESPINOSA DE RENDON , IED INEM SANTIAGO PEREZ, IED ATANACIO GIRARDO, COLEGIO COLOMBO JAPONES, COLEGIO SAN FRANCISCO DE ASIS, COLEGIO RAMON DE ZUBIRIA, COLEGIO LA GAITANA, IED LAUREL DE CERA, COLEGIO DISTRITAL FERNANDO MAZUER VILLEGAS SEDE B JT, FRANCISCO DE PAULA SANTANDER JT, COLEGIO MANUELITA SAENZ, LICEO ARKADAIA DE COLOMBIA, IED BRAVO PAEZ SEDEA JM , IED CIUDAD DE BOGOTA, IED PORFIRIO BARBA JACOB SEDE B, IED CEDID SAN PABLO SEDE B´COLEGIO CARLOS ALBAN HOLGUIN SEDE B , COLEGIO PORVENIR ,COLEGIO IED VILLAS DEL PROGRESO SEDE PORVENIR, COLEGIO VILLEMAR DEL CARMEN, IED QUIBA ALTA, COLEGIO CARLOS ALBAN HOLGUIN SEDE A, IED CEDID SAN PABLO, BOSA NOVA IED, PABLO DE TARSO IED, IED PORFIRIO BARBA JACOB , COLEGIO NUEVO HORIZONTE SEDE B JT, COLEGIO NUEVO HORIZONTE SEDE B JM , JULIO GARAVITO ARMERO SEDE C, IED COLEGIO TECNICO LAUREANO GOMEZ , COLEGIO DISTRITAL ORLANDO HIGUITA ROJAS SEDE A, IED LUIS LOPEZ DE MESA , COLEGIO ENTRENUBES, COLEGIO GERMAN ARCINIEGAS, COLEGIO HERMANOS BELTRAN, COLEGIO LOS ALPES IED INSTITUTO TECNICO INTERNACIONAL, IED ANTONIO VAN UDEN, COLEGIO SALUDCOOP NORTE JM, IED SALITRE.
Lo anterior, con el propósito de que estas entidades e instancias aporten en la inclusión de la población con discapacidad en los entornos educativo y productivo.</t>
  </si>
  <si>
    <t>La Estrategia de Fortalecimiento a la Inclusión de la Secretaria  Distrital  de Integración Social, llevó a cabo 78  acciones de articulación orientadas a la vinculación de personas con discapacidad, y con ellos se les  da a conocer el proceso de análisis de puesto de  trabajo,  acompañamiento en el proceso de selección y otros procesos que de allí subyacen, con un seguimiento al proceso durante tres meses. Como consecuencia de estas acciones, para el presente periodo de reporte y dando cumplimiento a los procedimientos de bioseguridad en el marco de las normas emanadas para la emergencia social y sanitaria Covid-19, se logra realizar procesos de Gestión y Articulación con:  SECRETARIA DE LA MUJER • PROALIMENTOS LIBER SAS • PC MICROS SAS • GLOBAL TECHNOLOGY SERVICES GTS S.A. • COLEGIO DISTRITAL LA PAZ CED • IBM • RAILWAY CONSTRUCTION CORPORATION INTERNATIONAL LIMITED SUCURSAL COLOMBI. Se espera avanzar en el corto plazo hacia la consolidación de nuevos procesos de inclusión, tal como se ha logrado con organizaciones comerciales como: GEO ESTUDIOS INGENIERIA SAS; COMPAÑIA INTERNACIONAL DE ALIMENTOS AGROPECUARIOS  SAS; LAVASET SAS; ADIDAS y el GRUPO EMPRESARIAL EN LINEA GELSA.</t>
  </si>
  <si>
    <t xml:space="preserve">El Equipo de la Estrategia de Fortalecimiento a la Inclusión del proyecto de discapacidad,  adelanta diferentes acciones de articulación con los equipos de la Estrategia Territorial de las localidades de Barrios Unidos, Fontibón, Kennedy, Santa fe, Engativá, Usme, Chapinero, Mártires y Puente Aranda apuntando a la vinculación de personas con discapacidad, y dando a conocer el proceso de análisis de puesto de  trabajo,  acompañamiento en el proceso  de selección, ejercicios de sensibilización y toma  de conciencia, con un seguimiento al proceso durante tres meses. Como consecuencia de estas acciones, para el presente periodo de reporte y dando cumplimiento a los procedimientos de bioseguridad, en el marco de las normas emanadas para la emergencia social y sanitaria Covid-19, se logra realizar procesos de Gestión y Articulación con la Empresas: RAPIDEXXUS, IED LUIS ANGEL ARANGO SEDE A JORNADA TARDE, DISMOTOS PM, S&amp;S SOLUCIONES FINANCIERAS, JARDIN INFANTIL MIS PRIMERAS CREACIONES, IED ANTONIO VAN UDEN SEDE C JORNADA MAÑANA, COLEGIO GRAN YOMASA IED, IED CHARRY, COLEGIO SIMON RODRIGUEZ, COLEGIO INTEGRADO DE FONTIBON IBEP IED SEDE B EMMA VILLEGAS JORNADA TARDE , COLEGIO PANAMERICANO IED, COLEGIO RODRIGO ARENAS BETANCOURT IED JORNADA MAÑANA, COLEGIO SAN PEDRO CLAVER, IED VILLEMAR DEL CARMEN SEDE C JORNADA TARDE, IED VILLEMAR DEL CARMEN SEDE B, AWA INGENIERIA LTDA Y RECAUDO BOGOTÁ SAS. Con estas entidades del sector productivo, se espera avanzar en el corto plazo hacia la consolidación de nuevos procesos de inclusión, tal como se ha logrado con organizaciones comerciales como: GEO ESTUDIOS INGENIERIA SAS; COMMPAÑIA INTERNACIONAL DE ALIMENTOS AGROPECUARIOS CIALTA SAS; LAVASET SAS; ADIDAS y el GRUPO EMPRESARIAL EN LINEA GELSA. A partir de lo mencionado el indicador cuenta con un avance del 123% respecto a la meta programada, lo anterior se sustenta en la apertura gradual y progresiva de los diferentes sectores lo que genera dificultades en el acceso de las personas con discapacidad en los entornos productivo y educativo. </t>
  </si>
  <si>
    <t>El equipo de la Estrategia de Fortalecimiento a la Inclusión-EFI-,  ha  orientado su accionar en medio de condiciones contextuales de tipo socio-económico, en donde y aun cuando  la economía empieza a dar muestras de cambios significativos, el  desempleo y falta de oportunidades laborales para toda tipo de población, permite mostrar resultados en el indicador positivos, es así como debido a la fluctuación económica las empresas aún no han dado apertura en toda su capacidad instalada para la  creación de las vacantes que permiten y facilitan la inclusión de nuestra población, sin embargo se hizo posible reportar para el mes de octubre, diversas articulaciones producto de la gestión realizada por el Equipo de la Estrategia con 18 entidades del sector público y privado tales como: COLEGIO FRIEDERICH NAUMANN JORNADA MAÑANA, IED COLEGIO SAN AGUSTIN, MIROAL INGENIERIA SAS, STERINOVA SAS, SERVINUTRIR LTDA, INDUMIL CAN, JAHV MC GREGOR SAS, MERCAR INTERNET LTDA, INTERLAT GROUP, COLEGIO RODRIGO ARENAS BETANCOURT IED JORNADA TARDE, COLEGIO EL DÍA DE HACER FELIZ, IED ANTONIO VILLAVICENCIO, IED REPUBLICA DE BOLIVIA, COLEGIO PABLO VI, IED RODOLFO LLINAS, IED REPUBLICA DE COLOMBIA, IED CHARRY. De esta forma se avanza de manera significativa en el cumplimiento de los objetivos trazados para este indicador, en desarrollo del plan de acción del proyecto de inversión.</t>
  </si>
  <si>
    <t xml:space="preserve">Durante el periodo de reporte se logró realizar diferentes procesos de gestión a través de acciones dirigidas a los entornos educativo y productivo, con organizaciones públicas y privadas, como: 
IED FANNY MIKEY JORNADA MAÑANA, IED SAN JOSE DEL NORTE, IED ROBERT KENNEDY, COLEGIO SAN CARLOS IED, NICOLAS DAVILA DE SAN FRANCISCO, IED REPUBLICA DE BOLIVIA, IED MINUTO DE DIOS, COLEGIO HERMANOS BELTRAN, I.E.D RAFAEL DELGADO SALGUERO, ORGANIZACIÓN TERPEL SA.  MELTEC SAS, IED RODOLFO LLINAS, IED REPUBLICA DE COLOMBIA, IED CHARRY, COLEGIO REPUBLICA DE BOLIVIA IED.
</t>
  </si>
  <si>
    <t>Durante el periodo de reporte se da cuenta de 259 nuevos procesos de inclusión, producto de la articulación con 42 entidades entre Instituciones educativas y productivas y como resultado de distintos procesos iniciando por la “identificación” de cada entorno, de donde se destaca un cambio relacionado con el aumento en la participación de las mujeres, entre las entidades a destacar se encuentran: Fundación Funter, Cuidando sonrisas, Postres Marisol y Mamá, Malvar bisutería, Proalimentos Liber, Permoda, SDIS, Meltec, Atento, Terpel, Ad Port, de igual manera se articularon acciones con Instituciones Educativas, tales como: República de Bolivia IED, Gustavo Restrepo IED, San Francisco de Asis IED, Integrado Fontibon, República de Colombia IED, Rafael Delgado Salguero IED, y Rodrigo Lara Bonilla IED.</t>
  </si>
  <si>
    <t>13/01/2022 Se recomienda verificar al evidencia, ya que según lo programado no se identifica la  "Matriz de registro de gestión y articulación".
Adicionalmente, indicar en el análisis anual  el aporte del indicar al proyecto y su continuidad para la vigencia 2022.
No se generan más observaciones o recomendaciones respecto al análisis presentado en el seguimiento al indicador de gestión.</t>
  </si>
  <si>
    <t xml:space="preserve">A pesar de las circunstancias relacionadas con el cierre de empresas de diferentes sectores, la apertura progresiva de colegios y entidades públicas y privadas como parte de las medidas derivadas por el covid-19 en 2021, el proyecto de inversión 7771 realiza gestión y articulación con un total de 102 entidades privadas o públicas para la inclusión de personas con discapacidad, sus familias, cuidadores - as, lo que equivale a un 85% de la meta programada para la vigencia, lo cual se refleja en 777 inclusiones de personas con discapacidad en los entornos antes mencionados. Por último dada la incertidumbre que se sigue presentado por la situación generada por la pandemia, en los entornos productivos y educativos se realizará la revisión sobre la continuidad o de la meta programada del indicador para la vigencia 2022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</si>
  <si>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</si>
  <si>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</si>
  <si>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el proyecto,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</si>
  <si>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</si>
  <si>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</si>
  <si>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los servicios, estrategias y equipo de política a cargo del proyecto,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</si>
  <si>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los servicios, estrategias y equipo de política en la matriz de registro acciones de articulación  y se cruza con el número de acciones de articulación gestionadas por  cada servicio, estrategia del proyecto y equipo de política del proyecto.  
Nota: el reporte acumulado corresponde a la suma de los valores reportados en el trimestre.</t>
  </si>
  <si>
    <t>Porcentaje </t>
  </si>
  <si>
    <t>1. Matriz de registro acciones de articulación transectorial
2. Actas de reunión</t>
  </si>
  <si>
    <t xml:space="preserve">En cuanto a procesos de articulación en el mes de enero, se desarrollaron acciones con organizaciones e instituciones dentro de las que podemos identificar: Instituto de Recreación y Deporte IDRD, Universidad Colegio Mayor de Cundinamarca, Secretaría Distrital de Salud - Subred norte y Subred oriente, Tienda sin barreras, Consorcio Eucarístico Av. 68, Alcaldía Local de Suba. 
Dichas acciones se han ido fortaleciendo y ampliando en la medida que se avanza en el proceso con los cuidadores y cuidadoras en el marco de la Estrategia Territorial; de otro lado los territorios que fueron abordados con las diferentes acciones se pueden identificar las localidades de Barrios Unidos, Chapinero, Puente Aranda, San Cristóbal, Santa Fe, Candelaria, Suba, Usme, Usaquén, Teusaquillo, Ciudad Bolívar, etc. 
</t>
  </si>
  <si>
    <t>15/03/2021 Se recomienda realizar el reporte de acuerdo con la gestión que se realizó en el mes de enero.
24/03/2021  No se generan observaciones o recomendaciones adicionales respecto al análisis presentado en el seguimiento al indicador de gestión.</t>
  </si>
  <si>
    <t xml:space="preserve">Durante el mes de febrero, a partir de la gestión realizada por los equipos locales de la Estrategia Territorial  se avanzo en el trabajo en torno a diferentes áreas y procesos con cuidadores y cuidadoras del Distrito, dentro de los que podemos destacar: 
- Empoderamiento en procesos y mecanismos de exigibilidad de derechos. 
- Capacitación en rutas de acceso a servicios. 
- Uso de herramientas tecnológicas 
- Inclusión en las áreas recreativas, deportivas y culturales.  
- Capacitación el concepto de autonomía, el quehacer de RBC, como estrategia que se centra en mejorar la calidad de vida de las personas con discapacidad y sus familias. 
- Autocuidado de cuidadores y PcD: "medidas para el cuidado individual y colectivo para mitigar la propagación del covid-19" 
- Fortalecimiento en áreas productivas.
Así mismo se avanzo en el trabajo de acompañamiento y proyección de las aplicaciones de las personas con discapacidad, cuidadores y familiares que enviaron las hojas de vida para cubrir las vacantes de mano de obra no calificada solicitada para el proyecto.  
</t>
  </si>
  <si>
    <t>15/03/2021 Se recomienda realizar el reporte de acuerdo con la gestión que se realizó en el mes de febrero.
24/03/2021  No se generan observaciones o recomendaciones adicionales respecto al análisis presentado en el seguimiento al indicador de gestión.</t>
  </si>
  <si>
    <t xml:space="preserve">El proyecto de discapacidad como parte del proceso de articulación con diferentes actores gestionó 57 acciones de articulación a través de los Centros Crecer y 6 del Centro de Atención Distrital para a Inclusión Social CADIS, para un total de 63 acciones de las cuales fueron efectivas 13, dando como resultado un cumplimiento del 21% frente a la meta programada, es importante resaltar que entidades como Universidad del Rosario, Fundación Fides, Compensar, Subdirección Local Centro de Desarrollo Comunitario CDC La Victoria, Corporación Comprende, Veeduría cuidadores y cuidadoras de personas con discapacidad Los Mártires, IDRD, Artesanías y soluciones en madera y Fundación Batuta, entre otros, le están aportando y apostando a la inclusión de las personas con discapacidad y sus cuidadores-as en diferentes entornos, con el propósito de desarrollar y fortalecer sus habilidades y capacidades. </t>
  </si>
  <si>
    <t>15/04/2021 Verificar la evidencia ya que se relacionan 10 registros y en el avance cuantitativo se indican 13. Así mismo se sugiere relacionar la información de las 63 actividades programadas, para poder evidenciar la relación.
19/04/2021 No se generan observaciones o recomendaciones adicionales respecto al análisis presentado en el seguimiento al indicador de gestión.</t>
  </si>
  <si>
    <t xml:space="preserve">El proyecto de discapacidad como parte del proceso de articulación con diferentes actores desarrollo acciones dirigidas a cuidadoras y cuidadores de personas con discapacidad, favoreciendo la movilización y fortalecimiento de sus proyectos de vida, para su reconocimiento social, la redistribución y la reducción de la labor de cuidado, desde los enfoques territorial, de derechos, diferencial y de género. Dentro de la inclusión educativa y dadas las situaciones derivadas por la emergencia por Covid-19, se plantea generar articulaciones con instituciones, entidades y organizaciones públicas y privadas que la llevan a cabo, buscando alcanzar el reconocimiento de los derechos y la equiparación de oportunidades. Es de destacar los espacios de articulación con la Secretaría Distrital de la Mujer en el marco del Sistema Distrital de Cuidado con el fin de apalancar las apuestas de inclusión de la Estrategia Territorial </t>
  </si>
  <si>
    <t xml:space="preserve">Durante el período de reporte el proyecto de discapacidad, desarrolló acciones dirigidas a cuidadoras y cuidadores de personas con discapacidad, favoreciendo la movilización y fortalecimiento de sus proyectos de vida, para su reconocimiento social, la redistribución y la reducción de la labor de cuidado, desde los enfoques territorial, de derechos, diferencial y de género. A ello se suman las redes de apoyo social que representan un aspecto importante en el bienestar de las personas con discapacidad y sus núcleos cuidadores, dado que a través de ellas pueden percibir los siguientes beneficios en función de sus necesidades específicas: 
- Participan en la transformación de la sociedad y en la toma de decisiones que respondan a sus necesidades personales, familiares y sociales. 
- Generan sentido de pertenencia, sentimientos de integración, valoración, reconocimiento, cuidado y estima. 
- Se convierten en una alternativa contra la depresión, el aislamiento y el abandono. 
- Disminuyen riesgo de discriminación, tratos inadecuados y exclusión. 
- Reciben afecto, compañía, apoyo recíproco y fortalecimiento de la autoestima. 
- Fortalecen a través de las interrelaciones la independencia y la autonomía. 
Adicionalmente, dadas las situaciones derivadas por la emergencia por Covid-19, se avanza en la generación de articulaciones con instituciones, entidades y organizaciones públicas y privadas que posibiliten la equiparación de oportunidades. Se mantienen los espacios de articulación con la Secretaría Distrital de la Mujer en el marco del Sistema Distrital de Cuidado con el fin de apalancar las apuestas de inclusión de la Estrategia Territorial </t>
  </si>
  <si>
    <t xml:space="preserve">El Centro Renacer realizó articulación con diferentes Instituciones educativas distritales y por convenio, dando cumplimiento a los compromisos para el fortalecimiento de los procesos académico-escolares (trabajo por guías, textos de apoyo y sesiones de educación virtual); tramite de consentimientos informados para la participación en modelo de alternancia. 
Desde los Centros Integrarte Atención Interna se adelantaron acciones de articulación en los entornos: 
* EDUCATIVO con Colegio integrado de Fontibón, SENA, Colegio Republica De Francia- San Francisco, Institución Educativa Fidel Cano, CADIS, Colegio Costa Rica, Institución Educativa Departamental Sede San Benito y Sede Educativa San Miguel, . Universidad Minuto de Dios, Fundación Universitaria del Are andina - Colegio Gustavo Restrepo Pinilla. CULTURAL: Casa de la Cultura de Chía, Fundación para la investigación y el desarrollo de la Educación Especial FIDES. Fundación Palíndromo, Fundación Misioneros de la Divina Redención FUMDIR, CADIS, Museo de Louvre (Paris) de forma virtual, Secretaria Distrital del Medio Ambiente, Teatro Colón, Bogotá – Colombia Evento Argentum, Museo Juan Del Corral Antioquia; Centro Cultural La Quinta de Sibaté; Museo Quinta de Bolívar; Recorrido Virtual Parque Zoológico Santa Fe de Medellín
* RECREATIVO: Instituto Distrital de recreación y deporte IDRD, FIDES – Instituto Distrital De Recreación Y Deporte De Bogotá Idrd Virtual, Indeportes Cundinamarca Virtual
* PRODUCTIVO Empresa Deli.
En centros Crecer se continúa fortaleciendo la articulación con la Biblioteca Pública del Deporte con el fin de permitir que los niños, niñas y adolescentes continuaran acercándose de manera virtual y disfrutaran de un espacio interactivo de lectura y juego en familia. Se realiza actividad con IDRD para el desarrollo de actividades lúdico - recreativas con el objetivo de fortalecer motricidad gruesa y la imitación del movimiento de animales salvajes, se realizó articulación con la fundación CORPOTRADEX quienes realizaron un recorrido virtual por la riqueza cultural, flora y fauna del río Tunjuelito, con el Planetario Distrital. Logrando un avance de 78% respecto a la meta programada. 
Finalmente es de señalar que la información reportada fue extraída de los informes cuali-cuantitivos en el ítem de articulaciones con diferentes entornos, de cada una de las modalidades de atención del proyecto, dado que no se suministro en los tiempos establecidos los soportes definidos para este indicador (Matriz de registro acciones de articulación transectorial y Actas de reunión), se espera  contar con los debidos para los reportes del tercer y cuatro trimestre de 2021. </t>
  </si>
  <si>
    <t>15/07/2021 Verificar ya que no se aportan evidencias (1. Matriz de registro acciones de articulación transectorial
2. Actas de reunión) para contrarrestar lo reportado.
16/07/2021No se generan observaciones o recomendaciones adicionales, respecto al análisis presentado en el seguimiento al indicador de gestión.</t>
  </si>
  <si>
    <t xml:space="preserve">Como parte del  trabajo que adelanta el proyecto de discapacidad para la inclusión de las personas con discapacidad, sus cuidadores y cuidadoras durante el periodo de reporte se adelantaron acciones , que favorecen el fortalecimiento de sus proyectos de vida, en el marco del reconocimiento, la redistribución y la reducción de la labor de cuidado y hacia la eliminación de todo tipo de barreras e incrementar las posibilidades de acceso y permanencia en escenarios de educación flexible para personas con discapacidad, cuidadoras(es), generando articulaciones con instituciones, entidades y organizaciones públicas y privadas para alcanzar el reconocimiento de sus derechos y favorecer la equiparación de oportunidades. Dichas acciones son gestionadas tanto por las modalidades de atención, como de las estrategias a cargo del proyecto de discapacidad. En este contexto, es así como para el período de julio de 2021, las articulaciones por modalidad de atención correspondieron a:
Centro Renacer: Instituciones educativas de Liceo Arkadia, Colegio Américas y Gustavo Restrepo, para el fortalecimiento de los procesos de inclusión de las personas con discapacidad.
Centros Crecer: IDRD para actividades físicas, Jardín Botánico para realización de proyecto de huertas, SubRed Norte con talleres de promoción de salud mental, Bibliored y CREA para fortalecimiento de actividades culturales y artísticas.
Estrategia de Fortalecimiento a la inclusión: articulación  con  81  Instituciones  educativas. En  cuanto  a  las acciones  orientadas  a procesos  de  gestión  y  articulación  realizadas durante  el periodo de reporte, se aumentó con relación al mes anterior en 47 más a las 31 entidades públicas, privadas reportadas en ese periodo, que representan algo más del 121%, de tal forma que durante el mes de Julio se da cuenta de 78 procesos reportados.
Estrategia territorial para cuidadores y cuidadoras de personas con Discapacidad: articulación con las manzanas del cuidado, así como el IDRD; 472, IDARTES y otros actores, para la realización de la actividad conmemorativa y de reconocimiento </t>
  </si>
  <si>
    <t>La Estrategia Territorial para cuidadores y cuidadoras de personas con discapacidad ha dado continuidad durante el periodo de reporte, al desarrollo de acciones que promuevan el bienestar y autocuidado de las cuidadoras y cuidadores de personas con discapacidad en las diferentes localidades, a través de actividades orientadas al reconocimiento, redistribución y reducción de la labor de cuidado, de la mano de las estrategias para la flexibilización en el proceso de participación de las actividades, así como la implementación de procesos de sensibilización con las redes cercanas a las cuidadoras y cuidadores de personas con discapacidad.</t>
  </si>
  <si>
    <t>En el periodo de reporte el indicador refleja un porcentaje del 108% es decir 8% más de lo programado en la meta, lo anterior como resultado de los procesos de  articulación efectuados para la inclusión de las personas con discapacidad en diferentes entornos, la modalidad de atención Centros Avanzar  logra realizar una 1 articulación con IDRD, brindando espacios lúdico recreativos para los participantes, las acciones desarrolladas se encuentran con un enfoque lúdico recreativo, cultural y deportivo.
Desde los Centros integrarte Externa las entidades con las cuales se ha generado articulación se destacan: Jardín Botánico de Bogotá donde se solicita recorridos de forma presencial a los participantes y referentes familiares, Fundación paso a pasito con el fin de reforzar los procesos lector escritura de los participantes, Colegio Mary Mounth para la sensibilización y socialización de la política de discapacidad, IDRD   con  el  objeto  de  realizar  actividades de deporte y recreación con los referentes familiares y los participantes.-En las sesiones de educación física se trabajó en capacidades física por medio de predeportivos como atletismo, baloncesto y futsala para observar la velocidad, fuerza, resistencia y flexibilidad de las personas con discapacidad, de esta manera se implementar plan de entrenamiento desde las diferentes disciplinas, además en el desarrollo de las habilidades motoras básicas y acondicionamiento físico . En el entorno recreativo se continúa la articulación con la Fundación Mi Mundo Ideal, mediante la cual se promueven prácticas del cuidado de la  salud física  y mental,  para  los  participantes,  sus  cuidadores-as  y  familias,  desde  la  modalidad  de  atención  virtual,  donde  se cuenta con profesionales de la Secretaría de Salud que brindan diferentes estrategias para mantener el autocuidado a nivel integral en el hogar y en general, abren espacios para garantizar la inclusión y participación social de manera efectiva. En total se adelantaron 38 articulaciones durante el periodo. 
En cuanto a los Centros Integrarte de Atención Interna  desde el entorno recreativo se  realizó  una  actividad  con  la  empresa  trasmi-chiquis,  donde  se  trabajó  en  el  reconocimiento  de  las  normas  de  Transmilenio. Se involucran a parte de los participantes en la actividad del programa Recreovía del Instituto Distrital de Recreación y Deporte IDRD en articulación con el Centro de Desarrollo Comunitario La Giralda de la Subdirección Local para la Integración Social de Fontibón. En cuanto al entorno cultural se realizó presentación  en  el centro  del  baile  del camarón para la empresa  Motors, En el entorno deportivo participación en las olimpiadas de la Universidad Manuela Beltrán de manera virtual en las modalidades de atletismo y lanzamiento. En entorno productivo, se  logra por taller protegido con la papelería y miscelánea CRIS  hacer  empaques  decorativos, en el entorno educativo se adelantan articulaciones con el Colegio integrado de Fontibón SENA Institución Educativa Fidel Cano, CADIS, Colegio Costa Rica, Universidad Minuto de Dios, Institución educativa departamental San Benito (Sibaté-Cundinamarca).Vive digital. En el entorno cultural Casa de la Cultura de Chía, Empresa Motors, Catedral 20 de Julio, IDRD, Museo del Oro y en el recreativo con la Empresa de Transmilenio, Corporación Universitaria CENDA, Indeportes Cundinamarca, FIDES, Doctora Clown, Fundación Universitaria Manuela Beltrán, Secretaria de Desarrollo Social SECTUR Alcaldía de Cachipa, Fundación Universitaria Manuela Beltrán y productivo con la Empresa DELI para un total de 64 articulaciones en el periodo. 
En cuanto a los Centros Crecer se reporta 5 articulaciones con BIBLIOTECA JOSE FRANCISCO DE CALDAS, DIRECCION LOCAL DE SUBA -   DILE, THE COOKING LAB, IDRD y MUSEO AEREO ESPACIAL FUERZA AEREA DE COLOMBIA.</t>
  </si>
  <si>
    <t>12/10/2021 No se generan observaciones o recomendaciones adicionales, respecto al análisis presentado en el seguimiento al indicador de gestión.</t>
  </si>
  <si>
    <t>Los centros Avanzar realizan articulaciones en los entornos EDUCATIVO con Secretaria Distrital de Educación, Liceo  Psicopedagógico  Senderos  del  Conocimiento, Servicio Nacional de Aprendizaje y COLGATE, en el RECREATIVO con Parque Recreo Deportivo El Salitre, Palacio de los Deportes, Centro de la Felicidad Tunal, en el CULTURAL con  Fundación Nacional Batuta, Centro Crecer Rafael Uribe Uribe, OneSkinTattoo y en  el DEPORTIVO con el Instituto Distrital para la Recreación y el Deporte.
En cuanto a los Centros Integrarte Atención Externa se destaca durante este mes, las articulaciones adelantadas para favorecer la inclusión social en los entornos recreativo, cultural y deportivo y productivo con entidades público-privadas del Distrito, y en los entornos familiares principalmente a través de los tipos de emprendimiento con los que cuentan las familias, donde se viene propiciando un rol ocupacional del adulto, a quienes se les esta asignando tareas específicas dentro de esos emprendimientos. (Los tipos de emprendimiento identificados es en la línea de alimentos, talleres de madera, marquetería, misceláneas, producción de objetos artesanales, cuidado de mascotas, confecciones y comercialización de prendas deportivas) favoreciendo el desarrollo de habilidades individuales, en la ejecución de tareas domésticas, atención al cliente, comercialización de productos. Se destacan las articulaciones efectuadas en entorno EDUCATIVO con Servicio Nacional de Aprendizaje SENA, Colegio Integrado de Fontibón, Fundación Paso a pasito aprendemos juntos, SUBRED NORTE, Fundación Mi Mundo Ideal, FUNDACIÓN MI MUNDO IDEAL, Manzana de Cuidado de la localidad de Bosa, Corporación Universitaria Republicana oferta de servicios de asesorías jurídicas para personas con discapacidad y sus cuidadores, Subred del  Occidente,  Ministerio  de  Tecnologías  de  la  Información  y  la  Comunicaciones.  Programa  En  TIC  Confío.  Subdirecciones Locales de Ciudad Bolívar, Bosa y Rafael Uribe UribeCULTURALIDRD, Universidad Manuela Beltrán, Humedales Torca y Santa María del Lago, bibliotecas el campin, Virgilio Barco y Julio Mario santo Domingo. Con Fides, Museo Nacional Biblioteca Pública del Deporte, la biblioteca el tunal, con la fundación cultural Empiria y con el Comedor Comunitario de Puente Aranda, SECRETARÍA DEL MEDIO AMBIENTE, Fundación Mi Mundo Ideal -Fundación Kinescencia, Domingo Faustino Sarmiento, casa cultural de barrios unidos, Jardín Botánico de Bogotá José, Celestino Mutis, Sistema Distrital del Cuidado Unidad Móvil,Maloka,  Planetario de Bogotá, Museo de Arte Moderno, Museo de Ciencia Natural. ALCALDÍA LOCAL DE KENNEDYRECREATIVOIDRD, Parque la Amistad, Instituto Distrital para la Recreación y el Deporte-IDRDFundación Mi Mundo Ideal, Secretaria Distrital de Integración Social proyecto “7744”DEPORTIVOArticulación con SDIS para olimpiadas deportivas internas. ALCALDÍA LOCAL DE CIUDAD BOLÍVAR -SECRETARIA DE INTEGRACIÓN SOCIAL, SUBDIRECCION LOCAL SAN CRISTOBAL, VELODROMO 20 JULIO ALCALDIA SAN CRISTOBAL, Parque Jaime Duque , Parque entre nubes. 
En los Centros Integrarte de Atención Interna se logra articulaciones en los diferentes entornos como se describe a continuación: 
Recreativo:  Se  realizó  una  actividad  con  la  empresa  Transmi-chiquis,  donde  se  trabajó  en  el  reconocimiento  de  las  normas  de  Transmilenio. Se involucra a los participantes en el programa Recreovía del IDRD en articulación con el Centro de Desarrollo Comunitario La Giralda - de la Subdirección Local de Fontibón. En el entorno cultural: se realizo presentación de  baile para la empresa  Motors,  dando a conocer su  talento en el manejo  del ritmo musical. En el marco de la celebración del mes de la discapacidad, se cuenta con la participación de diversos centros, en donde se demuestran habilidades artísticas y culturales de los participantes. En cuanto al entorno deportivo hubo participación en las Olimpiadas de la Universidad Manuela Beltrán en las modalidades de atletismo y lanzamiento y en la celebración  del  mes  de  la  discapacidad,  participación  en  la  inauguración  de  las  olimpiadas  incluyentes  2021. Durante el mes, se lleva a cabo la toma territorial, desplazándose hasta el Parque La campiña, Suba, en donde se realiza una actividad de ejercicios aeróbicos con la población. Se selecciona una cantidad de 100 participantes aproximadamente, con los cuales  se  desarrollan  eliminatorias  internas,  para  escoger  a  los  mejores  deportistas  por  cada  una  de  las  disciplinas,  para  la  representación  del centro en las olimpiadas. Productivo:  Se  logra mediante taller protegido con  la  papelería  y  miscelánea  CRIS  hacer  empaques  decorativos. En el entorno educativo se  mantiene  el  proceso  de  apoyo  educativo  de  25  personas  con  discapacidad  pertenecientes  al  Colegio  Integrado  de  Fontibón.
Desde la modalidad de atención Centros Crecer, se realiza el seguimiento a los procesos de inclusión educativa, de los participantes estableciendo comunicación de forma presencial, virtual o telefónica con las docentes de apoyo pedagógico, directoras de grupo de los colegios distritales y privados donde se encuentran vinculados los participantes de la unidad operativa,  las Unidades Operativas trabajaron “Goza tu parque”: para esta actividad consistió en realizar articulación con  el IDRD con el fin de realizar de manera presencial actividad física en el parque afidro, donde los niños, niñas y adolescentes y sus familias pudieron establecer buenas rutinas de ejercicios al aire libre, manteniendo hábitos de vida saludable. Se realizó articulación con la compañía de teatro arte católico con el fin de realizar un taller práctico de interpretación teatral, reconocimiento de personajes, seguimiento instrucciones y acercamiento a la representación artística, articulación con la FUNDACIÓN PUNTOS VERDES-RECICLAJE POR SONRISAS-ACTIVIDAD DE CARTILLA ECOLÓGICA, se da continuidad con los participantes a la actividad de reciclaje por sonrisas de la fundación puntos verdes-lito dentro del marco de la estrategia ambiental. 
En  el  marco  de  los  procesos  de  inclusión  liderados  por  el  Centro  Renacer  en  el  entorno  educativo,  se  realizó  articulación  con las Instituciones Educativas Distritales y por convenio, estableciendo acciones conjuntas de evaluación del proceso académico-escolar en las  modalidades  de alternancia  (presencialidad,  virtualidad,  trabajo  por  guías)  de  13  niños,  niñas  y  adolescentes;  se  propició participación en talleres de escuela de padres, reuniones de entrega de boletines escolares; reuniones de seguimiento y cumplimiento de  compromisos para  el  fortalecimiento  de  los  procesos  académico-escolares,  adaptaciones  y  flexibilización  curricular; así  mismo,  se propició  el  retorno  gradual  de  los  niños,  niñas  y  adolescentes  a  los  procesos  de  presencialidad  promoviendo  seguimiento  y acompañamiento a su adaptación al entorno educativo. Por su parte, se propició articulación con las Instituciones Educativas, en función de la estructuración de horarios y disposición de rutas escolares.  
se llevaron a cabo once (11) salidas pedagógicas para goce y disfrute de la ciudad a través de eventos y actividades deportivas,  culturales  y  artística sen  diversos  escenarios  de  la  ciudad  con  ocasión  de  la  Conmemoración  del  Mes  de  la Discapacidad de la SDIS, en las cuales participaron 21 niños, niñas y adolescentes. Así mismo, se llevaron a cabo ocho (6) talleres  y  actividades  pedagógicas  para  los  niños,  niñas  y  adolescentes,  orientadas  a  promover  la  formación  y  fortalecimiento  de habilidades en cultura ciudadana y habilidades sociales</t>
  </si>
  <si>
    <t>Desde Centros Avanzar se realiza articulación en el ENTORNO EDUCATIVO con  Secretaria de Educación Distrital con el propósito de fortalecer la inclusión en este entorno como un factor protector que permita elevar los criterios de generatividad en el perfil de desarrollo familiar. En el ENTORNO DEPORTIVO a partir del mantenimiento y fortalecimiento de habilidades y capacidades motrices, se avanza en la proyección-adaptación de baloncesto adaptado y boccia, se evidencia mayor grado en cuanto a la ubicación temporo espacial y ajuste postural (control cefálico). De igual manera, mejora la coordinación  (visomanual) y mayor dominio y control de las capacidades físicas generales, mediante circuitos motores y trabajos polimotores asistidos que requieren de patrones iniciales y elementales, adicionalmente se realizó un acercamiento a juegos autóctonos de la región caribe y pacífica enfocando en lanzamientos y juegos predeportivos en pro del desarrollo de las capacidades básicas de los niños niñas y adolescentes. En el ENTORNO RECREATIVO se realizaron cuatro encuentros  en el parque el Carmelo de la localidad de Kennedy, parque Biempro ll en la localidad de Fontibón, parques San Andrés y La Consolación en la localidad de Engativá teniendo una participación de 25  personas con discapacidad y 15 referentes familiares donde por medio de la articulación del IDRD se brindaron espacios lúdico recreativos, se contó con la participación activa en actividades como rondas y juegos tradicionales, karaoke, estaciones rotativas en juegos de espacio abierto. Las Actividades de ocio y tiempo libre, se desarrollan mediante la interacción social entre el Talento Humano-Participantes, referentes familiares y profesionales del IDRD: Ejercicios cíclicos (Rotaciones estacionarias) fortaleciendo cada una de las capacidades físicas generales-Noción temporo espacial y ajuste postural. En el ENTORNO CULTURAL se realizaron encuentros para el fomento de la cultura uno en la Biblioteca Virgilio Barco donde se realizaron actividades  de teatro circense y música. En el ENTORNO PRODUCTIVO no se tiene contemplado la inclusión de la población por las características en destrezas de ejecución, nivel de funcionalidad y sistema de apoyos.
En centros integrarte atención externa Durante este mes se ha realizado articulación para favorecer la inclusión social en los entornos recreativo, cultural y deportivo y productivo con entidades público-privadas del Distrito, y en los entornos familiares principalmente a través de los tipos deemprendimiento con los que cuentan las familias, donde se viene fortaleciendo el rol ocupacional del adulto, a quienes se les esta asignando tareas específicas dentro de esos emprendimientos. (Los tipos  de  emprendimiento  identificados  es  en  la  línea  de  alimentos,  talleres  de  madera,  marquetería,  misceláneas,  producción  de  objetos artesanales,  cuidado  de  mascotas,  confecciones  y  comercialización  de  prendas  deportivas)  favoreciendo  el  desarrollo  de  habilidades individuales,  en  la  ejecución  de  tareas  domésticas,  atención  al  cliente,  comercialización  de  productos.  Se  proyecta  que  mediante  estos emprendimientos los adultos asuman roles más activos en el ejercicio de su rol de adulto y se garantice una inclusión ocupacional en su entorno familiar como alternativa de su proyecto de vida y preparación para su egreso del servicio, una vez se afiancen estos procesos. 
En Centros Integrarte Atención Interna se realizan articulaciones en entorno educativo para el desarrollo de actividades  de  educación  incluyente,  apoyando  el  proceso  educativo brindando las estrategias necesarias para su conectividad y desarrollo de las acciones sincrónicas y asincrónicas. En el  Cultural se realizaron dos puestas en escena dentro de la conmemoración del Padre Arturo y la otra se llevó a cabo dentro del congreso Rompiendo Límites llevadas a cabo en la Fundación Misioneros Divina Redención. En el entorno deportivo se  llevaron a cabo las finales de las  competencias  de  atletismo,  baloncesto,  futbol  sala,  boccia  y  ciclismo. 
En Centros Crecer se realizó el cierre de seguimientos a los procesos de inclusión educativa de los participantes, teniendo en cuenta la culminación de actividades académicas en las Instituciones Educativas, para el entorno recreativo se contó con la participación de cinco cuidadores y los participantes en la jornada de adaptación al medio acuático, donde realizaron actividades de reconocimiento del espacio y adaptación al medio acuático mediante práctica dirigida por el instructor del IDRD. En el entorno cultural e realizó articulación con la Universidad UNIMINUTO con el fin de participar del primer encuentro literario en donde se trabajaron diferentes temáticas en base a la lectura de cuentos, como lo fue la interpretación y recreación teatral de fragmentos de fábulas, la creación de historias y la lectura de global de imágenes y dibujos.  
Se realizó articulación con el MINCULTURA para participar de un cine foro con los ganadores de la convocatoria de cortometrajes, dicha compañía audiovisual no solo transmitió la película, sino que a su vez explico cómo se puede realizar la creación de videos y el manejo de escenarios.  Se llevo a cabo articulación con BIBLORED para participar de las actividades y talleres realizados en la Biblioteca Virgilio Barco, dentro de estos talleres se desarrolló y trabajó el manejo de materiales de arte, el reconocimiento de colores y formas y como a través del grabado de imágenes podemos crear historias y cuentos.  Se efectúa articulación con IDARTES para participar del picnic literario actividad en donde se desarrolló la lectura de cuentos, lectura de imágenes y la interpretación teatral y recreación de fragmentos de cuentos. 
Desde el Centro Renacer se realizó articulación con Instituciones Educativas Distritales y por convenio, estableciendo acciones conjuntas para cierre efectivo de los procesos académicos-escolares de niños, niñas y adolescentes en las modalidades de alternancia (presencialidad, virtualidad, trabajo por guías). Al respecto, se realizó seguimiento, apoyo y acompañamiento en la presentación de evaluaciones finales del cuarto período escolar;  se  propició  participación  en  reuniones  de  entrega  de  boletines  escolares  y  clausura  del  año  lectivo  2021;  se  remitió documentación y se llevó a cabo matrícula escolar  para  el  año  2022.</t>
  </si>
  <si>
    <t>15/12/2021 Para los siguientes reportes se recomienda mas precisión en el análisis mensual del indicador.
No se generan observaciones o recomendaciones respecto al análisis presentado en el seguimiento al indicador de gestión.</t>
  </si>
  <si>
    <t>En el mes de diciembre se logra la inclusión de 148 personas con discapacidad de los Centros Avanzar en los entornos educativo, recreativo, cultural, deportivo  en articulación con entidades como la biblioteca Luis Ángel Arango, IDRD, Museo de Bogotá y algunas subdirecciones locales, con un total de 9 articulaciones en el periodo. 
En cuanto a los Centros Integrarte Atención Externa se logra la inclusión de 1195 personas con discapacidad  en los entornos ya mencionados, además del productivo gracias a la gestión y articulación adelantada con parques locales con el fin de potenciar sus habilidades motoras,  Museo de la Independencia -Casa del Florero, Museo Militar, Expo Diversidad realizada en el Portal del 20 de Julio, Humedal La Vaca, Biblioteca Pública del Deporte y Biblioteca de la Participación Ciudadana. así como la práctica extramural en la empresa MARPRINT y en el  Club  de Belleza, se da continuidad a los procesos de articulación con SENA, CADIS para el desarrollo de habilidades ocupacionales, con un total de 34 articulaciones en el mes.
En los Centros Integrarte de Atención Interna se logra la inclusión de 1479 personas con discapacidad, logrando que  todas  las  personas  incluidas  en  los  colegios  pasaran  de  ciclo  educativo,  por otra parte, se graduaron nueve personas como bachilleres académicos, culminando sus estudios secundarios, trabajando en su proyecto de vida, se  realizó  talleres  arte  tic teatro  accesible, como espacio  de  formación artística  para  las  personas  con discapacidad con el Teatro Colsubsidio, como resultado de un total de 41 articulaciones.
En la modalidad Centros Crecer se logra la inclusión de 2.615 niños, niñas y adolescentes en los entornos educativo, recreativo, cultural y deportivo, como parte de la gestión realizada por el equipo interdisciplinario, con actividad de recorrido de luces navideñas en los centros comerciales Gran Estación y Hacienda Santa Bárbara, Plaza Fundacional de Usaquén, Parque Alcalá y la Plaza de Bolívar, articulación la Fundación Creating Smiles e IDARTES las cuales se reflejan en 11 articulaciones durante el periodo de reporte 
Y en Centro Renacer se adelantan 9 articulaciones para la inclusión educativa, recreativa, cultural y deportiva de niños, niñas y adolescentes con medida de restablecimiento de derechos.</t>
  </si>
  <si>
    <t>13/01/2021  Verificar el análisis mensual, ya que la información cuali y cuantitativa no corresponde con el indicador y la evidencia.
Adicionalmente, indicar en el análisis anual  el aporte del indicar al proyecto y su continuidad para la vigencia 2022.
No se generan más observaciones o recomendaciones respecto al análisis presentado en el seguimiento al indicador de gestión.</t>
  </si>
  <si>
    <t xml:space="preserve">Otro de los aspectos en los cuales el proyecto de inversión 7771 ha realizado importantes avances en procura de la inclusión de las personas con discapacidad en los entornos recreativo, productivo, educativo, deportivo y culturales desde las modalidades de atención Centros Crecer, Centros Avanzar, Centro Renacer y Centros Integrarte Atención Interna y Externa, lo que ha permitido su participación y fortalecimiento de capacidades y habilidades motoras, adaptativas y ocupaciones, para un total de 298  Acciones de articulación transectorial concertadas para promover oportunidades de inclusión de las personas con discapacidad, sus familias y cuidadores(as) en diferentes entornos. Por tanto, es importante dar a conocer las articulaciones que gestionan las modalidades de atención mencionadas para la inclusión de los participantes y al reporte de este indicador, permitiendo mostrar su partición activa en los diferentes espacios que ofrece la ciudad y los municipios en los cuales se encuentran las unidades operativas a cargo de la Subdirección para la Discapacidad.  </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</si>
  <si>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</si>
  <si>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</si>
  <si>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Actividades realizadas con familias y cuidadores(as) para promover el desarrollo de capacidades y habilidades.</t>
  </si>
  <si>
    <t>Medir el número de actividades que realiza el proyecto para el desarrollo de capacidades y habilidades  para familias y cuidadores(as) de las personas con discapacidad vinculadas a las servicios de atención</t>
  </si>
  <si>
    <t>Respuesta de las familias</t>
  </si>
  <si>
    <t xml:space="preserve">(Número de actividades desarrolladas con familias y cuidadores(as) de los servicios de atención del proyecto / Número de actividades programadas con familias y cuidadores(as) de las personas con discapacidad de los servicios  del proyecto)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</si>
  <si>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</si>
  <si>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los servicios del proyecto dividido entre la cantidad de actividades programadas con familias y cuidadores(as) de las personas con discapacidad en los servicios del proyecto, de acuerdo con lo establecido en su plan de acción.
Nota: el reporte acumulado corresponde a la suma de los valores reportados en el trimestre.</t>
  </si>
  <si>
    <t>Informe cualitativo y cuantitativo</t>
  </si>
  <si>
    <t>En el Centro Renacer durante el periodo se realizó intervención a (4) familias activas de los  niños, niñas y adolescentes, llevándose a cabo video llamadas  telefónicas y comunicación  vía WhatsApp,  garantizando el  refuerzo  del  vínculo  afectivo,  dadas  las  medidas  preventivas adoptadas por la emergencia sanitaria por el COVID 19. Dicha metodología de atención, se realiza como parte del seguimiento al proceso socio legal y corresponsabilidad frente al cumplimiento de compromisos. 
En los Centros Avanzar se adelanta la participación de los referentes familiares en temáticas integrales que favorecen la unión familiar y  la generación de vínculos filiales positivos. Se fortalecen conceptos frente a la prevención del Covid  19 y se abordan temas como el reconocimiento y expresión de emociones básicas frente al manejo de realidades,  medidas de confinamiento en la ciudad, manejo de la ira en diferentes contextos, fortaleciendo la inteligencia emocional en los referentes familiares y la disminución de estados de ansiedad. y se trabaja en  la  importancia  de  los  procesos  deglutorios,  asociados  a  valoraciones  clínicas  preventivas  y  diagnósticos  actualizados  por medio del examen de video cine deglución solicitado en la respectiva EPS. Promover  el  uso  de  tecnologías  de  la  comunicación  TICS,  favoreciendo  las  habilidades  comunicativas  de  los  participantes  por  medio  de  la orientación de los referentes familiares para las actividades a desarrollar en casa. Apropiación  del  conocimiento  acerca  de  las  plataformas tecnológicas o aplicaciones que se pueden usar para promover las habilidades comunicativas de los participantes. 
En los Centros Integrarte Atención Externa  se adelanta la socialización  del  modelo  de  alternancia, en  las  4 modalidades de atención a los participantes y se socializa el protocolo de bioseguridad que se tiene estructurado para ser implementado durante los diferentes espacios de encuentro presencial  en la unidad  operativa   y encuentros locales y visitas domiciliarias. Realizar seguimientos a temas relacionados con la convivencia intrafamiliar, condiciones de salud, seguridad  alimentaria,  redes  de  apoyo  y guía  de  actividades  para  realizar en  casa por parte del adulto con discapacidad, así como motivar la participación en  espacios formativos  y  recreativos  virtuales,  que  se están  articulando  con  entidades  públicas  y privadas.</t>
  </si>
  <si>
    <t>En el mes de febrero el Centro Renacer durante el periodo se realizó intervención a 4 familias activas y 5 referentes afectivos, de los niños, niñas y adolescentes del Centro Renacer, en donde por medio de videollamadas telefónicas, WhatsApp y el envío de mensajes se garantiza el refuerzo del vínculo afectivo. Los contactos virtuales a las familiares se realizan como parte del seguimiento al proceso socio legal y corresponsabilidad frente al  cumplimiento  de  compromisos,  así como  el  fortalecimiento  del  vínculo  afectivo,  entre  el  NNA  y  su  referente  familiar afectivo. De  acuerdo a solicitud de la  autoridad  competente, se realizaron 2  visitas  domiciliarias  a  la  familia  de  2  participantes  para verificación de condiciones socio económico como parte del proceso administrativo de restablecimiento de derechos, para posibilitar el reintegro de los NNA al medio familiar. 
En los Centros Avanzar se adelanta la participación de los referentes familiares en temáticas integrales que favorecen la unión familiar y  la generación de vínculos filiales positivos. Se fortalecen conceptos frente a la prevención del Covid  19 y se abordan temas como el reconocimiento y expresión de emociones básicas frente al manejo de realidades,  medidas de confinamiento en la ciudad, manejo de la ira en diferentes contextos, fortaleciendo la inteligencia emocional en los referentes familiares y la disminución de estados de ansiedad. y se trabaja en  la  importancia  de  los  procesos  deglutorios,  asociados  a  valoraciones  clínicas  preventivas  y  diagnósticos  actualizados  por medio del examen de video cine deglución solicitado en la respectiva EPS. Promover  el  uso  de  tecnologías  de  la  comunicación  TICS,  favoreciendo  las  habilidades  comunicativas  de  los  participantes  por  medio  de  la orientación de los referentes familiares para las actividades a desarrollar en casa. Apropiación  del  conocimiento  acerca  de  las  plataformas tecnológicas o aplicaciones que se pueden usar para promover las habilidades comunicativas de los participantes. 
En los Centros Integrarte Atención Externa  se adelanta la socialización  del  modelo  de  alternancia, en  las  4 modalidades de atención a los participantes y se socializa el protocolo de bioseguridad que se tiene estructurado para ser implementado durante los diferentes espacios de encuentro presencial  en la unidad  operativa   y encuentros locales y visitas domiciliarias. Realizar seguimientos a temas relacionados con la convivencia intrafamiliar, condiciones de salud, seguridad  alimentaria,  redes  de  apoyo  y guía  de  actividades  para  realizar en  casa por parte del adulto con discapacidad, así como motivar la participación en  espacios formativos  y  recreativos  virtuales,  que  se están  articulando  con  entidades  públicas  y privadas.</t>
  </si>
  <si>
    <t>Para el mes de marzo el Centro Renacer reporta la realización de 14 actividades con referentes familiares o referentes afectivos de los participantes con medida de restablecimiento de derechos a los cuales se les brinda atención integral en la unidad operativa. 
En cuanto al servicio Centros Avanzar se adelantaron un total de 435 actividades  visitas domiciliarias, intervenciones grupales y entrevistas con familias , por medio de herramientas virtuales plataforma Meet y WhatsApp y llamada telefónicas, con el fin de fortalecer el seguimiento a compromisos de corresponsabilidad,  en  el marco del proyecto de vida familiar, orientación sobre las rutas de atención y denuncia para cualquier tipo de violencia, movilización de los recursos  en red del sistema de salud de los participantes del servicio, entre otros.   
En el servicio Centros Integrarte Atención Interna se mantuvo fortalecido el vínculo afectivo entre las personas con discapacidad y los referentes familiares, aun sin tener contacto físico, exigido como protocolo para prevenir el contagio del virus Covid 19, a través de medios virtuales, sensibilizándolos frente a la importancia del distanciamiento social, generando de manera positiva la expresión de afecto de manera diferente, como cartas, carteles, mensajes, fotografías, mensajes de voz, palabras de amor, besos, abrazos a la distancia y videos, así mismo, se mantiene en los referentes familiares el hábito de la comunicación con las personas con discapacidad de manera semanal a través de la estrategia de llamadas y video llamadas, se realizan intervenciones familiares con las cuales se han brindado herramientas para fortalecer las acciones de corresponsabilidad y para afrontar las situaciones problemáticas que se presenten en su cotidianidad, se adelantaron un total de 232  actividades con familia, en concordancia con las medidas de emergencia establecidas para la atención de la población institucionalizada.
En los Centros de Atención Externa se realiza  el seguimiento a la implementación de la guía de actividades en casa con referentes familiares, mediante visita domiciliaria , orientación virtual, atención en encuentros locales y citación a la unidad operativa, garantizando su comprensión acerca de  los roles y tareas que deben realizar los participantes del servicio en su medio familiar, se ha avanzado también el uso del WhatsApp para la remisión de soportes. De acuerdo con lo reportado por cada uno de los centros se adelantaron en total 1566 actividades con familias, sin embargo, es importante precisar que cada participante cuenta en promedio con dos o tres intervenciones individuales , sumado a ello se encuentran las visitas domiciliarias que en promedio se realiza una por mes y las intervenciones grupales a familia virtuales y  presenciales, las cuales son una semanal, teniendo en cuenta lo anterior, el indicador se calcula teniendo en cuenta 1013 participantes en atención de los cuales se realizo el seguimiento al 100% , lo cual da como resultado 1013 actividades con familias. Finalmente en el servicio Centros Crecer se reporta un total de 776 actividades con familias. 
Es así como se logra un cumplimiento del 98,8% en la meta programada para el indicador, que corresponde a un total de 2.470 actividades realizadas de las 2.500 programadas, es importante anotar que dadas las circunstancias derivadas por las medidas adoptadas por la emergencia Covid-19 se replanteo la meta de actividades programadas con familias, teniendo en cuenta los resultados obtenidos en la vigencia pasada, gracias a la incorporación de herramientas tecnológicas que han posibilitado avanzar en este proceso  .</t>
  </si>
  <si>
    <t>15/04/2021 Verificar si es correcto el avance cuantitativo reportado ya que aparentemente se están desarrollando 10 actividades más de las programadas, así mismo la suma de los datos reportados no coinciden con el avance cuantitativo relacionado.
Se recomienda ajustar el encabezado de los formatos, ya que se están empleando los campos de los documentos controlados del SG, como; código y versión, a excepción del formato de los Centros Renacer.
19/04/2021 No se generan observaciones o recomendaciones adicionales respecto al análisis presentado en el seguimiento al indicador de gestión.</t>
  </si>
  <si>
    <t xml:space="preserve">Durante el periodo de reporte en Centros Avanzar los referentes familiares y participantes adelantaron actividades de fortalecimiento de vínculos afectivos y fortalecimiento de habilidades en el programa de competencias adaptativas desarrollo de capacidades y habilidades familiares por medio de la capa de los valores y generar mayor vinculación en la realización de visitas domiciliarias en sus medios familiares, para conocer sus diferentes realidades en lo referente al tema del COVID-19 y se orienta a algunos referentes familiares en los procesos de gestión de documentos de identidad. 
En Centro Renacer el Área de psicología y trabajo social  realizó atención a cinco (5) referentes familiares activos en el marco del proceso administrativo de restablecimiento de derechos, propiciando un total de siete (7) intervenciones. Al respecto, se estableció abordaje virtual a través del cual se garantizó el refuerzo del vínculo afectivo con los niños, niñas y adolescentes. Dichos contactos virtuales con los referentes familiares se realizaron como parte del seguimiento al proceso socio legal y corresponsabilidad frente al cumplimiento de compromisos. 
En Centros Crecer se trabaja con las familias en una ruta de inclusión enfocada al progreso continuo, dejando especificadas las acciones concretas a fortalecer en cada niña. niño y adolescentes y sus gustos e intereses, con el fin de programar las actividades virtuales a realizar en estos tiempos de contingencia. Así como validar metodologías accesibles teniendo en cuenta variables del entorno socio familiar y capacidades familiares para el aprendizaje de cada participante teniendo en cuenta variables económicas, relaciones en el hogar y posibilidades de conectividad para el acceso a las diferentes opciones de actividades. 
En Centros Integrarte Interna se brindaron  herramientas  a  referentes familiares en cuanto a generar herramientas que fortalezcan las competencias en  resolución  de  conflictos, relajación, en temas relacionados en la construcción y fortalecimiento de la resiliencia en tiempos de pandemia, entre otros temas. 
 </t>
  </si>
  <si>
    <t xml:space="preserve">Como parte del proceso de implementación de la línea de Desarrollo  de  Habilidades y Capacidades Familiares, se adelantaron las siguientes acciones en cada una de las modalidades de atención: 
- En los Centros Avanzar se  acompañan  y  ajustan  planes  de  cuidado  para  abordar  diferentes  problemáticas  que  aquejan a  las  familias,  en  relación  con  sus diagnósticos  sociales,  a  nivel  de  competencias  emocionales  y  cuidado  de  la  salud.  Se  trabajaron  temas  de  corresponsabilidad, gestión atención en salud, entre otras. También se avanza en familias de baja y media corresponsabilidad el aumento progresivo de la confianza hacia el equipo profesional y el proceso, en el empoderamiento frente al rol de cuidador y de la corresponsabilidad en términos generales, así como en  el aumento del empoderamiento familiar en cuanto a la implementación de las actividades para realizar en casa y la identificación de su impacto en el proceso individual de los niños, niñas y adolescentes con discapacidad. 
- En los Centros Crecer durante el mes de mayo de 2021 se llevaron a cabo 351 intervenciones con la familia, de las cuales 7 se realizaron mediante visitas domiciliarias, 277 intervenciones por medio de entrevistas con familias y  49 intervenciones grupales con familias. Es importante mencionar que estas intervenciones tienen como objetivo reforzar los aspectos de la corresponsabilidad por parte de los referentes familiares en los procesos de Centro Crecer. Asimismo, se realizaron actividades relacionadas con la generación de un proyecto de vida y orientación a los padres y madres respecto al establecimiento de hábitos y rutinas de los participantes de la modalidad de atención. 
- En el Centro Renacer gracias a las actividades desarrolladas  las familias, los referentes afectivos y los  cuidadores  de  las  personas con discapacidad reconocen y profundizan    sobre el concepto de resiliencia desde las vivencias personales y familiares,  favoreciendo  el desarrollo de esta habilidad en tiempos de crisis y dificultad. Igualmente se realizó intervención con 6 referentes afectivos, en donde de manera virtual se garantiza el refuerzo del vínculo afectivo entre los referentes y los niños, niñas y adolescentes del Centro Renacer. Los contactos virtuales a las familiares y padrinos se realizan como parte del seguimiento al proceso socio legal y corresponsabilidad frente al cumplimiento de compromisos,  así  como  el  fortalecimiento  del  vínculo  afectivo, entre el participante y su referente familiar  o afectivo. 
En los Centros Integrarte - Atención Externa se adelantan acciones encaminadas a brindar información sobre sexualidad,  diferenciación de   conceptos   de   sexo, sexualidad   y   orientación sexual, se realizó encuentro virtual de referentes familiares a través de plataforma Meet en el que se trabajó manejo de normas y límites al interior de la dinámica familiar, se continúa reforzando temas de bioseguridad a fin de que se incremente el uso de soluciones  desinfectantes  en  espacios  con  el  fin  de  prevenir  la  propagación y contagio por Covid-19.
En los Centros Integrarte - Atención Interna se realizó intervención pedagógica y formativa con referentes familiares, buscando involucrarlos en el acompañamiento y dinámica de la modalidad, de manera que se hagan participes en el proceso de atención de las personas con discapacidad, desde  el  programa  de  cuidado  de  la  salud,  se  realizó  actividad  pedagógica  y  formativa  con  los  referentes  familiares,  con  el  fin  de  brindarles generalidades  y  recomendaciones  sobre el  manejo  de  la  Hipertensión  Arterial. Pese a las restricciones establecidas por el gobierno nacional y distrital como medida de prevención frente a la propagación del virus COVID 19,  se  logran  intervenciones  individuales  con  los  referentes  familiares  de  las  personas  con  discapacidad  por  medio  de  llamadas  y  video llamadas,  las  cuales  permitieron  brindarle acompañamiento  y  orientación y por  otra  parte  obtener,  verificar y ampliar información familiar de algunos participantes de la modalidad de atención. </t>
  </si>
  <si>
    <t>Como parte del proceso de implementación de la línea de Desarrollo  de  Habilidades y Capacidades Familiares, se adelantaron las siguientes acciones en cada una de las modalidades de atención:
* En Centros Crecer se realizaron un total 323 actividades con referentes familiares con el fin de hacer seguimiento a los compromisos establecidos , se brindo orientación de trámite de seguro de desempleo y empleabilidad de algunos referentes familiares, para el acceso a los medicamentos,  por convivencia y estructura de roles y sobrecarga emocional, para manejo de autoagresión; se realizaron seguimientos individuales a través de visita de corresponsabilidad familiar. 
* En los Centros Avanzar se realizaron 238 intervenciones virtuales con familia, promoviendo el fortalecimiento de habilidades y capacidades individuales y familiares, por medio de la orientación en el desarrollo de las actividades en casa. Se fortalece al interior de la familia actividades recreativas por medios virtuales como actividades lúdicas y recreativas favoreciendo espacios de inclusión social en los participantes, con el IDRD los niños, niñas, adolescentes y referentes familiares participaron de manera virtual  en la actividad “relajar los brazos para la mejor movilidad en las articulaciones”, favoreciendo la interacción de los referentes y participantes con el mundo y familia. se involucraron en la actividad de la media tarde que alberga diversas propuestas artísticas, ganadores de la convocatoria del programa distrital de estímulos, en esta ocasión el evento se realiza de manera virtual teatro-la-media-torta/la-media-tarde-encuentro-latino-y-compania-danza-colombia-internacional con la agrupación encuentro latino y compañía danza Colombia internacional.
* En el Centro Renacer en relación con la implementación de acciones para la participación de familias y cuidadores, se llevó a cabo procesos de intervención desde el área psicosocial con 20 familias activas y referentes afectivos, generando estrategias para el fortalecimiento del vínculo afectivo, seguimiento al proceso de restablecimiento de derechos y redes de apoyo familiar e institucional. Así que en el marco del modelo de atención para las familias, se promueve el contacto virtual con las familiares y padrinos, como parte del seguimiento al proceso socio legal y corresponsabilidad frente al cumplimiento de compromisos, así como el fortalecimiento del vínculo afectivo, entre el NNA y su referente familiar o afectiva.
* En los Centros Integrarte de Atención Interna en la línea de desarrollo de habilidades y capacidades familiares se realizaron 184 intervenciones con familia, para la implementación del modelo de atención integral, por medio de plataformas virtuales (zoom-Meet), llamadas por telefonía fija y móvil  y videollamadas mediante la aplicación (WhatsApp) con el fin de mantener los vínculos afectivos y el rol de las familias en el proceso de atención en medio de la emergencia sanitaria por COVID-19, teniendo en cuenta los compromisos de corresponsabilidad familiar y las necesidades afectivas y emocionales identificadas, lo cual ha permitido garantizar el acompañamiento asertivo frente a requerimientos instaurados con apoyo de las diferentes áreas. Se realizaron dos visitas domiciliarias, una de ellas como parte del proceso de valoración y diagnóstico social inicial desde el área de trabajo social, y la segunda, con el objetivo de ampliar y actualizar información de los sistemas familiares. (Es de anotar que se realizó proceso presencial dado que los núcleos familiares no tienen acceso a las plataformas y herramientas virtuales). Durante el periodo, se mantienen las llamadas o video llamadas a los referentes familiares y amigos, como una estrategia para mantener los vínculos afectivos, los canales de comunicación y el nivel de corresponsabilidad. Por ultimo, durante el periodo reportado se realizan 11  grupos focales en los cuales participaron 146 referentes familiares.
* En los Centros Integrarte Atención Externa en la línea de desarrollo de habilidades y capacidades familiares se realizaron 1334 intervenciones  familiares semanales, dándole continuidad al proceso de atención de manera virtual, a través del uso de herramientas tecnológicas y telefónicas, fortaleciendo de esta manera el acceso a espacios de inclusión, eliminando barreras de accesibilidad económicas, sociales e institucionales.  
Se implementaron estrategias virtuales, espacios direccionados a acompañar el fortalecimiento de habilidades y capacidades familiares, así: Reconociéndonos (Generar un acercamiento a cada uno de los participantes, así como a sus referentes familiares   ),Conociendo el Territorio(A través de actividades lúdicas, y con el acompañamiento familiar, identificar puntos de referencia cercanos al domicilio, así como la división política de Bogotá y sus localidades.),Entornos seguros y protectores (Brindar información a los adultos, y sus familias, respecto a los entornos seguros y protectores que puede encontrar en su entorno físico y emocional.), y Familias fortalecidas (Brindar elementos que les permita mejorar sus relaciones al interior del hogar, fortalecer los canales de comunicación y establecer relaciones más saludables, especialmente con el participante, al aceptar y manejar de forma asertiva su rol adulto). Con un avance del 84% en la meta programada.</t>
  </si>
  <si>
    <t>15/07/2021 Se recomienda no emplear el encabezado de los documentos controlados en el Sistema de Gestión (código y versión).
No se generan observaciones o recomendaciones adicionales, respecto al análisis presentado en el seguimiento al indicador de gestión.</t>
  </si>
  <si>
    <t xml:space="preserve">En Centros Avanzar durante el periodo de reporte se  realiza  el  encuentro  con  referentes familiares,  los cuales recibieron  información sobre la alternancia, socializando y estableciendo compromisos. Se logro sensibilizar  a  las  familias  en  la  importancia del  acompañamiento  y  vinculación  al  proceso de atención orientados  al fortalecimiento  de habilidades y capacidades individuales y familiares.
En los Centros Integrarte de Atención Externa se realizan intervenciones  familiares  de  seguimiento  ante  cambios  en  la  dinámica  familiar, observando cambios positivos  en  las  conductas presentadas, se continúa trabajando con los referentes familiares en establecer rutinas de actividades para disminuir las conductas disruptivas en los participantes. Los referentes familiares han demostrado participación y cumplimiento en la ejecución de las actividades propuestas en la guía para trabajar en casa y aplicando las orientaciones pertinentes  para  llevar  a  cabo  los  retos  quincenales  que  se  proponen,  lo que  permite  dinamismo  y  desarrollo  de  la  creatividad, adicionalmente en el proceso se han vinculado otros integrantes del grupo familiar, lo que permite que la PcD sea reconocida al interior del hogar y se amplíe la red de apoyo familiar, aumentando la corresponsabilidad y el fortalecimiento de vínculos afectivos al interior del hogar.
En los Centros Integrarte de Atención Interna se logra sensibilizar  a  los  referentes  familiares frente  a  la  importancia  de  mantener  buenos  y adecuados  canales  de  comunicación  entre  la  red familiar  y  las  personas  con  discapacidad,  además de  resaltarles  la  importancia  de  vincularse  dentro de los procesos que  se manejan a nivel institucional con la población, invitando a las familias a mejorar los niveles de corresponsabilidad familiar  que  se  tienen  desde  el  centro  con  las personas con discapacidad.
En Centro Crecer, en el periodo de julio 2021, se han llevado a cabo 322 intervenciones con los referente familiares de los participantes, de las cuales 52 se llevaron a cabo en modalidad de visitas domiciliarias y 270 entrevistas. En dichas intervenciones se tuvo como objetivo continuar haciendo refuerzo sobre aspectos de la resolución 509, Alerta de discriminación. Específicamente el día 24 de julio se conmemoró el día del cuidador, llevando a cabo actividades que resaltaran la labor en las distintas unidades operativas.   </t>
  </si>
  <si>
    <t>En  el  marco de la línea de acción Desarrollo  de  habilidades y capacidades familiares,  en Centros Avanzar se realizó  atención a través de visitas  domiciliarias, brindando  herramientas a los  cuidadores-as,  las cuales contribuyen en el cuidado y fortalecimiento de redes de las personas con discapacidad.
En cuanto a los Centros Integrarte Atención Externa los  referentes familiares mantienen interés y compromiso por motivar y apoyar a las personas con  discapacidad en la  realización de  las  actividades propuestas en la guía para hacer en casa, así como las direccionadas en los seguimientos y durante los encuentros virtuales. Se continuó promoviendo, en los referentes familiares y las personas con discapacidad, hábitos saludables, incorporándola actividad física en la vida diaria, como parte habitual de sus vidas, así mismo en los seguimientos semanales y en los encuentros virtuales, se les recuerda a los referentes familiares la importancia de seguir  las recomendaciones e indicaciones impartidas por el Gobierno Nacional y la Alcaldía Distrital para mitigar el riesgo de contagio y propagación del Covid-19. 
Desde los Centros Integrarte Atención Interna se da continuidad a las intervenciones a nivel  individual con los referentes familiares para fortalecer lazos con los  participantes,  visitas virtuales, para  identificar necesidades, proyectos de vida y mejorar en la solución de conflictos o inconvenientes a nivel familiar. 
En cuanto a Centros Crecer, el abordaje con familias tuvo énfasis en comportamientos inadecuados de los niños, niñas y adolescentes para su edad abordando límites hacia sus pares, manejo de autoridad en casa, establecimiento de normas, orientación en manejo de vida vocacional, tras el reconocimiento de habilidades de los participantes en el desarrollo de actividades vocacionales y productivas y un aspecto relevante durante los abordajes realizados se relaciona con la corresponsabilidad familiar: trabajando empoderamiento frente a los procesos que se manejan en la modalidad de atención.
En razón a las directrices a nivel distrital y nacional para la prevención de la vida y mitigación del riesgo de contagio por Covid-19, se realiza intervención virtual con  referentes familiares y afectivos  de los niños, niñas y adolescentes del Centro Renacer, como parte del fortalecimiento del vínculo afectivo y apoyo emocional para la garantía del derecho a la familia de los participantes.</t>
  </si>
  <si>
    <t xml:space="preserve">Durante el periodo de reporte se realizan un total de 1.705 intervenciones familiares lo que equivale a un 68% respecto a la meta programada. A continuación se reporta por cada modalidad de atención la información detallada: 
* Centros Avanzar  logra  que  los  referentes  familiares  entiendan los beneficios  de  la  actividad  física  guiada , para favorecer la expresión de emociones a través de la danza, el  arte,  la pintura y la  música  sirviendo como regulador de  emociones  en  el  proceso  cognitivo  y  motriz  del participante, en el marco de los procesos de atención se llevaron a cabo intervenciones con familia y visitas domiciliarias, fortaleciendo redes de apoyo familiares, comunitarias e institucionales en total se adelantaron 420 durante el periodo. Se  logra  dar continuidad a la  participación  efectiva  de  los  referentes  familiares  en  los  procesos  de  atención  mejorando  sustancialmente  los canales de comunicación con el centro de protección, de igual manera se ha logrado mantener la participación de los nuevos referentes familiares identificados y que son relevantes para la persona con discapacidad. 
* En los Centros Integrarte Atención Externa se adelantan 623 intervenciones con familia se brindaron estrategias de cuidado personal y uso de los elementos de bioseguridad,  de  igual  manera  se  establecieron  rutinas  de  acondicionamiento  físico  y  orientación  nutricional, reforzado  en  los  referentes familiares la necesidad de modificar hábitos de alimentación inadecuados, suministro oportuno de tiempos de comida, importancia del manejo higiénico en la preparación de alimentos, cumplir medidas de bioseguridad, frecuencia del lavado de manos, orientadas a mitigar la pandemia y promover el autocuidado en el núcleo familiar.
* En los Centros Integrarte de Atención Interna se sensibilizó a  los referentes  familiares  frente a las característicasquese presentan en el síndrome del cuidador,  temática abordada  través del test del  cuidador, con lo cual se busca identificar los tipos de carga:  sobrecarga, carga  ligera y carga intensa, logrando 183 intervenciones con familia
* En Centros Crecer se adelantaron 454 intervenciones con familias reconocen la importancia de fomentar en el sistema familiar hábitos para cuidar la salud mental en el hogar, a través de rutinas diarias centradas en incentivar prácticas en pro de la calidad de vida de la persona con discapacidad y cuidadores. 
* En el Centro Renacer desde las áreas de psicología y trabajo social se adelantaron procesos de intervención con los referentes afectivos, a favor de establecer y socializar el protocolo de bioseguridad implementado en el marco de la pandemia por Covid-19, con el propósito de reactivar las visitas de manera presencial, en total se adelantaron 25 intervenciones familiares. </t>
  </si>
  <si>
    <t>12/10/2021 Se recomienda no emplear el encabezado de los documentos controlados en el Sistema de Gestión (código y versión).
No se generan observaciones o recomendaciones adicionales, respecto al análisis presentado en el seguimiento al indicador de gestión.</t>
  </si>
  <si>
    <t xml:space="preserve">En el marco del fortalecimiento de los procesos de atención en los grupos de la modalidad de Atención Centros Avanzar, se logra generar adherencia a las intervenciones realizadas teniendo  en  cuenta  la  asistencia  diaria  de  los  NNA  y  el  notable  compromiso  de  los  referentes familiares  en  cuanto  al  cumplimiento  de  horarios, tareas y demás actividades propuestas.
En los Centros Integrarte de Atención Externa se logra desarrollar el reconocimiento hacia las referentes familiares y cuidadoras con relación a su rol ejercido, se sensibiliza    sobre las actividades que los cuidadores realizan en su autocuidado, también se concientiza sobre mantener y conservar la salud del referente familiar o cuidador, se   reconocen   experiencias desde  la  cotidianidad  con  el cuidado  a  las  personas  con discapacidad, se generan espacios de comunicación con otros cuidadores o referentes familiares como parte del intercambio de experiencias. Por otra parte desde los espacios de encuentro locales con familia, se desarrollaron actividades de formación y cuidado al cuidador, con socialización del anexo técnico, mediante metodología lúdica, que permitió generar espacio diferentes de distención para 39 cuidadores y cuidadoras. 
En los Centros Integrarte de Atención Interna se logra brindar estrategias a referentes familiares  frente  al  manejo  de  situaciones difíciles,  explicando  una  a  una  a  través  de ejemplos  de  la  vida  cotidiana relacionados con manejo  de emociones, contrarrestar los pensamientos automáticos negativos, apoyo en gente positiva, meditación  , tolerancia y empatía, otro de los aspectos abordados durante el periodo se relaciona con identificar  estrategias  que  permitan  mejorar canales de comunicación asertivas   en   la resolución de conflictos al interior de los núcleos familiares. Tomar acciones preventivas en pro de minimizar conflictos. Reconocer el conflicto como parte de la cotidianidad en pro de tomar acciones  que permitan  plantear  soluciones.  Se  cuenta  con la  participación activa  y  dinámica  lograron distinguir  el  tipo  de  violencia  y  la  asociaron con situaciones de la vida cotidiana. Se dan a conocer  las  rutas  de  atención  Enel  caso  de requerirse para atender situaciones de violencia intrafamiliar.
En cuanto a la modalidad de atención Centros Crecer es de resaltar el trabajo realizado con familias en cuanto a: 
Comportamientos inadecuados de las y los participantes según su edad, abordando límites hacia sus pares, manejo de autoridad en casa, establecimiento de normas, orientación en manejo de vida vocacional: tras el reconocimiento de habilidades de los participantes en el desarrollo de actividades vocacionales y productivas, corresponsabilidad familiar: trabajando empoderamiento frente a los procesos que se manejan en el Centro Crecer. Así mismo,  se realizó taller a padres, donde se propicia un espacio para los referentes familiares tengan conocimientos básicos frente la importancia de la salud auditiva, las cuales le permitan adoptar nuevos hábitos de cuidado para ser aplicados a la vida diaria, finalmente en este mismo espacio se realizó la firma de pacto por la salud mental, en el marco de la estrategia de prevención del consumo de SPA. 
A través de las intervenciones individuales con familia se realizaron visitas domiciliarias en las cuales se logró orientar frente al derecho a una vivienda digna, mediante la identificación de condiciones socioeconómicas, habitacionales y riesgos del entorno, redes de apoyo e identificar dinámica familiar, seguimiento a compromisos con familia (médicos, autocuidado, procesos de independencia, atención), orientación frente a la oferta institucional. 
Las familias participaron también de la estrategia de intervención grupal "brigada de la salud" orientada a la prevención de riesgos y orientación en hábitos y rutinas saludables; la estrategia se conforma por las áreas de medicina general, enfermería, odontología y nutrición. 
Finalmente en el Centro Renacer en  el  marco  de  los  procesos  de  atención  para  el  fortalecimiento  de  habilidades  y  capacidades  familiares, desde las áreas  de psicología  y trabajo social se adelantaron  procesos  de  intervención  con  los  referentes  afectivos y padrinos  de corazón, donde se reactivan las visitas de manera presencial, a favor del fortalecimiento del vínculo afectivo. </t>
  </si>
  <si>
    <t xml:space="preserve">Para el periodo de reporte en los Centros Avanzar  las familias cuidadoras de las personas con discapacidad reconocen la importancia de incorporar hábitos y rutinas en el hogar ya que estas favorecen y facilitan las actividades diarias de las personas con discapacidad,  abordar compromisos para la realización de cambios en la dinámica relacional cotidiana, para el favorecimiento de la participación activa de las personas con discapacidad en diferentes entornos, los referentes también identificaron las diferencias entre los tipos de violencia intrafamiliar y las principales instituciones que realizan la atención a dicha problemática.
En Centros Integrarte Atención Externa se destaca sensibilizar a los referentes familiares sobre  los  derechos de las personas con discapacidad frente al ejercicio de su afectividad, el noviazgo y la sexualidad como   parte del desarrollo de su proyecto de vida, además de brindar a las familias tiempos alternativos al cuidado, promoviendo la salud mental y emocional, a través de terapias complementarias, apoyo emocional  y  recursos  sociales  que permitan  disminuir  la  sobrecarga  de roles   que   ejercen   en   su   sistema familiar  y  así  poder  garantizar  una atención  integral  a  las  personas  con discapacidad.
En Centros Crecer se realizaron visitas domiciliarias de seguimiento a las y los participantes, tanto aquellos que asisten a la alternancia como atención virtual. Se realiza identificación de dinámicas familiares y cambios en la mismas, relaciones familiares, factores de riesgo que afectan la convivencia, vulneración de derechos, orientación especializada a las instituciones pertinentes, según fuera el caso, recomendaciones en cuanto a reforzar, mantener y construir hábitos y rutinas en casa. 
Desde el Centro Renacer en  el  marco  de  los  procesos  de  atención  para  la  garantía  y  restablecimiento  de  derechos de  los  niños,  niñas  y  adolescentes,  se realizó atención a familias y súper amigos en modalidad virtual, por cuanto se restringió el ingreso a la unidad operativa por activación de protocolo de aislamiento institucional a causa de la confirmación de casos positivos de COVID 19. En el marco del proceso administrativo de restablecimiento de derechos, durante el periodo se inició aplicación del instrumento MAIF (Modelo de Atención Integral de Familia) a dos familias en la primera fase VALOREMOS. </t>
  </si>
  <si>
    <t xml:space="preserve">Durante el periodo reportado se realizaron 350  intervenciones con referentes familiares en los Centros Avanzar, logrando el reconocimiento en diferentes modificaciones para la consistencia dietaría (líquida con residuo y líquida completa) permitiendo una adecuación acorde a las dificultades deglutorias de los participantes con el fin de obtener una alimentación segura y nutritiva, sensibilización sobre la importancia del entorno seguro y el uso de estrategias de mitigación de riesgos, la inclusión de los   participantes en actividades lúdico-recreativas que generen bienestar físico mental e identificación de la ruta de atención para el manejo de sintomatología por COVID-19.
En cuanto a los Centros Integrarte Atención Externa en el periodo de reporte se adelantaron 949 intervenciones con familias generando  espacios  conversacionales  que permiten el seguimiento a la dinámica  familiar, a  través  de estrategias  pedagógicas  y  formativas  para  la  adquisición  de  herramientas y mecanismos de afrontamiento ante situaciones de crisis, las cuales permitan el aprendizaje, crecimiento y unión familiar. Cómo herramienta de apoyo se utiliza la visita domiciliaria la cual permite ayudar a dar a conocer la dinámica familiar de los participantes y sus familias, por medio de un entrevista semi estructurada; la observación de relaciones familiares, vínculos afectivos, funcionamiento familiar y verificación de espacio habitacional, cómo soporte económico. Sumado esto se identifican junto con la familia redes de apoyo familiar, social e institucional que se encuentran en su entorno.
En los Centros Integrarte de Atención Interna se adelantan 142 intervenciones con familia. Se reactivaron procesos de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 disminuyen las intervenciones dado que aumentan las visitas y salidas, así como se cambia la programación por la celebración de navidad y fin de año. 
La modalidad Centros Crecer reporta 403 intervenciones con familias para fortalecer las Actividades de la Vida Diaria-AVD y Actividades Básicas Cotidianas-ABC en casa, a través de las diferentes estrategias interactivas y participativas diseñadas para este tiempo de alternancia en la modalidad, acompañamiento y orientación familiar, frente a los procesos de corresponsabilidad familiar, prevención de Maternidad y Paternidad temprana y consumo de sustancias psico activantes. 
En la modalidad Centro Renacer se realzaron 3 intervenciones con familia durante el mes de diciembre, promoviendo el contacto virtual y presencial con las  familiares  y  padrinos, como  parte  del  seguimiento  al  proceso  socio  legal  y  corresponsabilidad  frente  al  cumplimiento  de  compromisos,  así  como  el fortalecimiento del vínculo afectivo, entre los participantes y su referente familiar o afectivo. </t>
  </si>
  <si>
    <t>13/01/2022 Se recomienda indicar en el análisis anual  el aporte del indicar al proyecto y su continuidad para la vigencia 2022.
No se generan más observaciones o recomendaciones respecto al análisis presentado en el seguimiento al indicador de gestión.</t>
  </si>
  <si>
    <t xml:space="preserve">El seguimiento y acompañamiento  a la dinámica y corresponsabilidad familiar de los participantes vinculados a las modalidades de atención de Centros Crecer, Avanzar, Renacer e Integrarte, se constituye en un elemento fundamental en el fortalecimiento de las habilidades y capacidades individuales de las personas con discapacidad y de su familia, Maxime en las situaciones derivadas en el entorno familiar por la emergencia Covid-19, gracias al trabajo del equipo interdisciplinario se realizan un total de 8121 intervenciones con familias logrando el 81% respecto a la meta programada. De ahí la importancia de mantener el indicador ya que permite dar a conocer todo el trabajo que realiza el equipo interdisciplinario de los centros de atención a cargo del proyecto , en pro de fortalecer las capacidades  y habilidades de las familias de los participantes y el rol protagónico que desempeñan en el avance y progreso del plan de atención individual de las personas con discapacidad. </t>
  </si>
  <si>
    <t>Sistema de gestión</t>
  </si>
  <si>
    <t>GS-002</t>
  </si>
  <si>
    <t>Circular 008 del 05/03/2021</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</si>
  <si>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</si>
  <si>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</si>
  <si>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Implementación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</si>
  <si>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</si>
  <si>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</si>
  <si>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t>Para el cálculo del indicador se toma el avance promedio en las actividades ejecutadas por las dependencias (numerador) y se divide en el valor porcentual programado para las mismas hasta el periodo de seguimiento.
El avance por periodo se reporta de manera acumulada.
Nota: el total de actividades corresponde a las establecidas en el plan de ajuste y sostenibilidad del del Modelo Integrado de Planeación y Gestión (MIPG) aprobado por el Comité Institucional de Gestión y Desempeño.</t>
  </si>
  <si>
    <t>Durante el mes de enero se concluyó el ejercicio de formulación del Plan de ajuste y sostenibilidad del Modelo Integrado de Planeación y Gestión (MIPG) para la vigencia 2021, el cual fue aprobado en sesión del Comité Institucional de Gestión y Desempeño, llevada a cabo el 29 de enero de 2021 
La aprobación se registró en el Acta N° 1 del Comité Institucional de Gestión y Desempeño del 29/01/2021.</t>
  </si>
  <si>
    <t xml:space="preserve">12/03/2021 No se generan observaciones y recomendaciones respecto al análisis presentados en el seguimiento al indicador de gestión.
</t>
  </si>
  <si>
    <t>Durante el mes de febrero se realizó reunión de equipo del proceso, en la cual se revisó la formulación del indicador y se realizaron los ajustes pertinentes con el fin de tener una descripción mas clara y de esta manera lograr un mejor seguimiento y reporte. 
Mediante memorando I2021007170 del 24/02/2021, la líder del proceso solicitó formalmente la actualización del indicador.</t>
  </si>
  <si>
    <t>12/03/2021 No se generan observaciones y recomendaciones respecto al análisis presentados en el seguimiento al indicador de gestión.</t>
  </si>
  <si>
    <t>Con corte al mes de marzo, se realizó el seguimiento al Plan de Ajuste y Sostenibilidad del MIPG a través de la matriz de seguimiento en la cual se registró el avance de cada una de las actividades planificadas. Del total de actividades programadas para el periodo, solamente una presento un retraso respecto al cual se presentó la alerta pertinente al área responsable. Debido a este retraso se comprometió el cumplimiento del avance promedio programado; de manera tal que el indicador logra un cumplimiento del 94%.
Como evidencia se presenta la Matriz del Plan de ajuste y sostenibilidad del Modelo Integrado de Planeación y Gestión (MIPG) con el correspondiente seguimiento trimestral.</t>
  </si>
  <si>
    <t>Durante el mes de abril, se realizó la   publicación del seguimiento trimestral (enero-marzo) al Plan de Ajuste y Sostenibilidad del MIPG, en la pagina web de la entidad. 
La Subdirección de Diseño, Evaluación y  Sistematización mantiene comunicación permanentemente con las áreas para orientar y asesorar en la implementación de los lineamientos  de las políticas del MIPG y en el cumplimiento de las actividades programadas en el Plan.</t>
  </si>
  <si>
    <t>12/05/2021 No se generan observaciones  respecto al análisis presentados en el seguimiento al indicador de gestión. Tengo la siguientes recomendaciones: Revisar la ortografía antes de realizar el reporte y adelantar todas las acciones pertinentes para lograr el cumplimiento de la meta propuesta.</t>
  </si>
  <si>
    <t>En el mes de mayo se recibió el resultado del Índice de desempeño institucional 2020, entregado por parte del Departamento Administrativo de la Función Pública, y se realizó el Informe del desempeño institucional 2020, el cual fue enviado a  los responsables y lideres de las Políticas de Gestión y Desempeño, con las recomendaciones por cada política, las cuales permitirán seguir avanzando en el desarrollo de productos para la adecuación del Sistema de Gestión, bajo los requisitos del Modelo Integrado de Planeación y Gestión - MIPG. 
La Subdirección de Diseño, Evaluación y  Sistematización está en comunicación permanente con las áreas para orientar y asesorar en la implementación de los lineamientos  de las políticas del MIPG.</t>
  </si>
  <si>
    <t>15/06/2021 No se generan observaciones  respecto al análisis presentados en el seguimiento al indicador de gestión. Se tiene la siguiente recomendación y es adelantar todas las acciones pertinentes para lograr el cumplimiento de la meta propuesta.</t>
  </si>
  <si>
    <t>Con corte al mes de junio, se consolidó el reporte del Plan de Ajuste y Sostenibilidad del MIPG a través de la matriz de seguimiento en la cual se registró el avance de cada una de las actividades planificadas. De las 24 actividades programadas para el periodo, una de ellas registró un avance del 30% (producto 14), mientras que el producto 26 registró un sobrecumplimiento (175%) por lo cual en términos generales el promedio de avance respecto a lo programado corresponde a un 100%; sin embargo para efectos del presente indicador se considera un cumplimiento en términos reales del 97%.
Adicionalmente, en el mes de junio se realizaron mesas de trabajo con los delegados de las políticas de Gestión y Desempeño, para socializar las recomendaciones emitidas por el Departamento Administrativo de la Función Pública y el informe elaborado internamente a partir de los niveles de cumplimiento obtenidos por la entidad para la vigencia 2020, de acuerdo con el Índice de Desempeño Institucional; en dichas mesas se identificaron las actividades que permiten cerrar las brechas y mejorar  el desempeño institucional de la entidad.
Se adjunta al reporte la matriz del Plan de ajuste y sostenibilidad del Modelo Integrado de Planeación y Gestión (MIPG) con el correspondiente seguimiento trimestral.</t>
  </si>
  <si>
    <t>15/06/2021 No se generan observaciones  respecto al análisis presentados en el seguimiento al indicador de gestión. Se tiene la siguiente recomendación: el tipo de meta es creciente y la meta anual es del 96%, actualmente ya el indicador se encuentra en un 97% de cumplimiento, si en los siguientes reportes se sugiere revisar si va continuar este comportamiento y la posibilidad de actualizar la meta anual actual, para no tener el indicador en  sobrecumplimiento en los siguientes reportes.
Igualmente, en el cuadro de control 1 y control 2 se encuentra el comportamiento del indicador a corte del informe y según la meta anual programado.</t>
  </si>
  <si>
    <t>Como resultado del monitoreo y seguimiento a la implementación de las Políticas de Gestión y Desempeño del MIPG, a través del Plan de Ajuste y Sostenibilidad, en el mes de julio se generó por parte de la Subdirección de Diseño, Evaluación y Sistematización- SDES, la alerta al producto No. 14 establecido como "Una estrategia de racionalización de trámites y otros procedimientos administrativos para la Secretaría Distrital de Integración Social en 2021 formulada y socializada", por no haber alcanzado su ejecución de acuerdo a lo programado.
De otra parte, se envío comunicado a los lideres de las políticas de Participación ciudadana, Gestión del conocimiento y de Talento humano, teniendo en cuenta los resultados obtenidos en los autodiagnósticos, con el fin de que se implementen estrategias que permitan fortalecer aquellos aspectos que presentan debilidades, priorizando las actividades que están por debajo del nivel 4 en el instrumento, para que se formulen metas razonables que sean incorporadas en el Plan de Ajuste y Sostenibilidad para el segundo semestre de 2021, previa aprobación del Comité Institucional de Gestión y Desempeño.</t>
  </si>
  <si>
    <t>11/08/2021 No se generan observaciones  respecto al análisis presentados en el seguimiento al indicador de gestión. Se tiene la siguiente recomendación y es adelantar todas las acciones pertinentes para lograr el cumplimiento de la meta propuesta.</t>
  </si>
  <si>
    <t>En el mes de agosto, en el marco del Comité de Gestores del Sistema de Gestión, se socializaron las actualizaciones de las Políticas de gestión y desempeño, emitidas por el Departamento Administrativo de la Función Pública a través de la versión 4 del Manual operativo del Modelo Integrado de Planeación y Gestión. Adicionalmente, se realizaron mesas de trabajo individuales con los responsables designados para cada una de las Políticas.
Por otra parte, se recibieron y revisaron los resultados de los  autodiagnósticos de las Políticas de: Integridad, Servicio al Ciudadano, Gestión Documental y Gobierno Digital; y se envío comunicado para que se implementen estrategias en todas las actividades que obtuvieron un puntaje menor a 80 puntos con el fin de que prioricen los aspectos que presentan mayores debilidades.
Con estas actividades, la Subdirección de Diseño, Evaluación y Sistematización está en comunicación permanente con las dependencias, para orientar y asesorar en la implementación de los lineamientos  de las políticas del MIPG y de esta manera identificar posibles actualizaciones al Plan de ajuste y sostenibilidad del MIPG.</t>
  </si>
  <si>
    <t>14/09/2021 No se generan observaciones  respecto al análisis presentado en el seguimiento al indicador de gestión. Se tiene la siguiente recomendación y es adelantar todas las acciones pertinentes para lograr el cumplimiento de la meta propuesta.</t>
  </si>
  <si>
    <t>Con corte al mes de Septiembre, se consolidó el reporte del Plan de Ajuste y Sostenibilidad del MIPG a través de la matriz de seguimiento en la cual se registró el avance de cada una de las actividades programadas para el tercer trimestre. De las 18 actividades programadas para el periodo, se alcanzó un cumplimiento del 100%. Es importante mencionar que dos (2) metas no tenían programación para este periodo, no obstante presentaron avance (producto 14 y 25). En este periodo se presenta reporte de un total de 20 metas.
Adicionalmente, en el mes de septiembre se realizó una actividad de socialización y actualización de las Políticas de Gestión y Desempeño del MIPG, liderada por la Secretaria General de la Alcaldía Mayor de Bogotá, dirigida a los gestores y delegados de dependencias.
Por su parte, en el mes también se realizó seguimiento a las actividades formuladas por las políticas de Servicio al Ciudadano, Gobierno Digital y Seguridad Digital, para el cierre de las brechas identificadas a partir de los resultados del FURAG 2020.
Se adjunta al reporte la matriz del Plan de ajuste y sostenibilidad del Modelo Integrado de Planeación y Gestión (MIPG) con el correspondiente seguimiento trimestral.</t>
  </si>
  <si>
    <t>15/10/2021 No se generan observaciones  respecto al análisis presentados en el seguimiento al indicador de gestión. Se tiene la siguiente recomendación: el tipo de meta es creciente y la meta anual es del 96%, actualmente ya el indicador se encuentra en un 104% de sobrecumplimiento. En la retroalimentación de julio se dejo la siguiente recomendación: se sugiere revisar si va continuar este comportamiento y la posibilidad de actualizar la meta anual actual, para no tener el indicador en  sobrecumplimiento en los siguientes reportes.
Igualmente, en el cuadro de control 1 y control 2 se encuentra el comportamiento del indicador a corte del informe y según la meta anual programado.</t>
  </si>
  <si>
    <r>
      <rPr>
        <sz val="9"/>
        <color theme="1"/>
        <rFont val="Arial"/>
        <family val="2"/>
      </rPr>
      <t>Durante el mes de octubre se elaboró la metodología para elaborar el Plan de Ajuste y Sostenibilidad para el año 2022, la cual se socializó el 14 de octubre con los delegados de las políticas y procesos. Adicionalmente, el 20 de octubre, se realizó un taller de indicadores para orientar la formulación de los productos, indicadores y metas para cada una de las políticas de gestión y desempeño.</t>
    </r>
    <r>
      <rPr>
        <i/>
        <sz val="9"/>
        <color theme="1"/>
        <rFont val="Arial"/>
        <family val="2"/>
      </rPr>
      <t xml:space="preserve">
</t>
    </r>
    <r>
      <rPr>
        <sz val="9"/>
        <color theme="1"/>
        <rFont val="Arial"/>
        <family val="2"/>
      </rPr>
      <t>Por otra parte, se recibieron y revisaron los resultados de los  autodiagnósticos de las Políticas de: Transparencia, Gestión de la Información Estadística, Control Interno y Gestión de la Rendición de cuentas; y se envío comunicado a los lideres de las políticas, con las alertas de aquellas actividades que obtuvieron un puntaje menor a 80 puntos para que se implementen estrategias en aquellos requisitos que presentan mayores debilidades.
En el marco de estas actividades de asesoría y acompañamiento, se recordó a las dependencias responsables la importancia respecto al cumplimiento de las acciones definidas en el Plan vigente, con el fin de lograr el cumplimiento esperado para el cierre de la vigencia 2021.</t>
    </r>
  </si>
  <si>
    <t>11/11/2021 No se generan observaciones respecto al análisis presentados en el seguimiento al indicador de gestión. Se deja la siguiente recomendación: se debe adelantar todas las acciones pertinentes para dar cumplimiento a la meta propuesta en este último trimestres de la vigencia.</t>
  </si>
  <si>
    <t>Durante el mes de noviembre se realizó orientación y  acompañamiento a los delegados de las políticas del MIPG para la programación de los productos en el  Plan de Ajuste y Sostenibilidad  que se entregaran en el año 2022.  
De otra parte, mediante reuniones  con el equipo del Sistema de Gestión, se preparó y lideró el desarrollo del "simulacro FURAG", para el cual se identificaron las brechas en cada una de las políticas a partir de la revisión de los requisitos que no fueron cumplidos total o parcialmente en la medición del Índice de Desempeño Institucional del año 2021 (corte 2020). Con estos requisitos identificados, cada delegado de política realizó un análisis del estado actual con el fin de preparar y proyectar la posible respuesta para el año 2022 (corte 2021).
De manera permanente, la Subdirección de Diseño, Evaluación y Sistematización está en comunicación con las dependencias para orientar y asesorar en la implementación de los lineamientos de las políticas del MIPG, así como realizar el seguimiento a lo programado en el Plan de Ajuste y Sostenibilidad del MIPG 2021, y de esta manera asegurar el cumplimiento de todas las actividades programadas para la vigencia.</t>
  </si>
  <si>
    <r>
      <t xml:space="preserve">14/12/2021 No se generan observaciones respecto al análisis presentado en el seguimiento al indicador de gestión. Se deja la siguiente recomendación: se debe adelantar todas las acciones pertinentes para dar cumplimiento a la meta propuesta en este último trimestres de la vigencia.
</t>
    </r>
    <r>
      <rPr>
        <b/>
        <sz val="9"/>
        <color theme="1"/>
        <rFont val="Arial"/>
        <family val="2"/>
      </rPr>
      <t>Nota</t>
    </r>
    <r>
      <rPr>
        <sz val="9"/>
        <color theme="1"/>
        <rFont val="Arial"/>
        <family val="2"/>
      </rPr>
      <t>: se recuerda para el próximo y último reporte diligenciar la casilla de Análisis anual (CC33), registrando los logros obtenidos o las situaciones que conllevaron a logros no esperados y las acciones que al respecto se hayan adelantado. Además, se debe describir si el indicador se va a mantener, actualizar o derogar y/o crear uno nuevo.</t>
    </r>
  </si>
  <si>
    <t>Con corte al mes de diciembre, se consolidó el reporte del Plan de Ajuste y Sostenibilidad del MIPG en la matriz de seguimiento, en la cual se registró el cumplimiento final de cada una de las actividades programadas para el cuarto trimestre del año 2021. 
De los 30 productos programados para la vigencia, 29 de ellos alcanzaron el 100% y 1 producto cierra con un cumplimiento del 75%. De esta manera, el Plan de ajuste y sostenibilidad del Modelo Integrado de Planeación y Gestión (MIPG) logra un nivel de implementación del 99%, superando la meta establecida para la vigencia (96%).
De otra parte, en el mes se continuó realizando seguimiento a las actividades formuladas en cada una de las políticas del Modelo Integrado de Planeación y Gestión- MIPG; insumos  importantes para elaborar el informe final que contiene las acciones desarrolladas durante el año en cada una de las políticas MIPG.
Se adjunta al reporte la matriz del Plan de ajuste y sostenibilidad del Modelo Integrado de Planeación y Gestión (MIPG) con el correspondiente seguimiento trimestral.</t>
  </si>
  <si>
    <t>Durante el año 2021, el indicador "Plan de ajuste y sostenibilidad del Modelo Integrado de Planeación y Gestión (MIPG), implementado" tuvo un comportamiento satisfactorio reflejado en sus resultados trimestrales que se mantuvieron por encima del 94%. 
Estos resultados responden a dos aspectos determinantes como son: en primer lugar, el constante acompañamiento y asesoría brindada desde el equipo del Sistema de gestión a los responsables de implementar las políticas de gestión y desempeño del MIPG; y en segundo lugar, el envío de alertas que se realizó después de cada seguimiento, informando a los líderes el estado de avance y los retrasos presentados en cada periodo.
De esta manera, el indicador logra un cumplimiento acumulado del 103% respecto a la meta definida para la vigencia, lo cual permite concluir que las dependencias responsables de liderar la implementación de los requisitos del Modelo Integrado de Planeación y Gestión - MIPG, han venido programando y desarrollando sus acciones sin dificultades, con lo cual resultará conveniente establecer una meta más alta para la siguiente vigencia.</t>
  </si>
  <si>
    <t>Tecnologías de la información</t>
  </si>
  <si>
    <t>TI-002</t>
  </si>
  <si>
    <t>Circular No. 037 del 17/08/2021</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</si>
  <si>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</si>
  <si>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</si>
  <si>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</si>
  <si>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Avance promedio en proyectos y/o actividades ejecutados en el periodo / Porcentaje promedio programado para los proyectos y/o actividades a ejecutar en el periodo * 100</t>
  </si>
  <si>
    <t xml:space="preserve">Plan Estratégico de Tecnologías de la Información.
Matriz de seguimiento a las solicitudes de desarrollo o modificaciones de software. </t>
  </si>
  <si>
    <t>Para el cálculo del indicador se toma el avance promedio en las actividades ejecutadas por la Subdirección de Investigación e Información (numerador) y se divide el valor porcentual para las mismas hasta el periodo de seguimiento.
Nota: El avance por periodo se reporta de manera acumulada y se tomará del último periodo.</t>
  </si>
  <si>
    <t>1. Informe de seguimiento al PETI.
2. Informes mensuales de solicitudes de desarrollo.</t>
  </si>
  <si>
    <t>No aplica. Indicador oficializado el 17/08/2021</t>
  </si>
  <si>
    <t>Se presenta avance cualitativo de la ejecución del indicador, durante el mes de agosto se planeó la implementación de 6 requerimientos los cuales finalizaron y se desplegaron en producción de acuerdo a lo planeado.
Listado de Temas
1) FOCALIZACIÖN: Creación de nuevas variables  de focalización.
2) APLICATIVOS SDIS: Se crea la gestión de datos general de predio y del módulo Técnico Urbanístico en la aplicación SIBI.
3) IOPS: Se actualiza el formato de ejecución de contratos de prestación de servicios profesionales o de apoyo a la gestión, de acuerdo al último formato disponible en el sistema.
4) TROPA SOCIAL: Actualización configuración de entorno PHP para plataforma web tropa social en tropasocial.sdis.gov.co.
5) RAD: Modificación procedimiento para el cargue de preasistencias
6) IOPS Se añade la funcionalidad de solicitar soporte al contratista que indique si tiene o no contratos con otra entidad pública</t>
  </si>
  <si>
    <t>13/09/2021 No se generan observaciones o recomendaciones adicionales respecto al análisis presentado en el seguimiento al indicador de gestión.</t>
  </si>
  <si>
    <t>Se presenta avance cualitativo y cuantitativo de la ejecución del indicador, durante el mes de septiembre se planeó la implementación de 7 requerimientos los cuales finalizaron y se desplegaron en producción de acuerdo a lo planeado.
Listado de Temas
DESARROLLO:
1) FOCALIZACIÖN: Ingreso de validaciones para las nuevas variables solicitadas.
2) SIRBE: Se crea el primer esqueleto del microservicio de Autenticación y
se crea la línea base del api Gateway con ocelot.
3) APLICATIVOS SDIS: Se ajusta el modelo de usuario y su validación al iniciar sesión, se ajusta el módulo de avalúo en los datos técnicos urbanísticos (SIBI) y
se cambia diseño del front, se realiza cambios en back-end de los api de cargue, validación y guardado (RIA).
MANTENIMIENTO:
4) IOPS: Se actualiza el manual de usuario de contratista.
MODIFICACIONES DE SOFTWARE
5) FOCALIZACIÓN: Modificación SP que exporta el equipo de Focalización para los cruces con las demás entidades y
se modifica la ficha de ingreso de personas.
6) SIRBE: 1.Creación ejecutable del nuevo plan de desarrollo para los administradores de la SDIS
2.Se agrega validación para que cuando se cargue una modalidad con contrato habilite el formulario contrato
3.Modificación JOB para permisos extemporáneos.
7) TROPA SOCIAL: Mejorar generación de reportes plataforma web tropa social.</t>
  </si>
  <si>
    <t>13/10/2021 No se generan observaciones o recomendaciones adicionales respecto al análisis presentado en el seguimiento al indicador de gestión.</t>
  </si>
  <si>
    <t>Se presenta avance cualitativo  de la ejecución del indicador, durante el mes de octubre se planeó la implementación de 4 requerimientos los cuales finalizaron y se desplegaron en producción de acuerdo a lo planeado.
Listado de Temas
MANTENIMIENTO:
1) SIRBE: Generar instalador para el equipo de armonización
MODIFICACIONES DE SOFTWARE
2) APLICATIVOS SDIS: Eliminar el documento https://old.integracionsocial.gov.co/anexos/documentos/
2014/siac/contactenos_centros_integrales_de_proteccion.pdf.
IMPLEMENTACIÓN DE NUEVAS FUNCIONALIDADES
3)APLICATIVOS SDIS: 1.	Se despliegan mejoras de seguridad en la aplicación SIBI
Se despliegan mejoras solicitadas por el usuario funcional en la aplicación SIBI
4) TROPA SOCIAL: Agregar opción crear copia de encuestas en tropasocial.sdis.gov.co</t>
  </si>
  <si>
    <t>Se presenta avance cualitativo  de la ejecución del indicador, durante el mes de noviembre se planeó la implementación de 10 requerimientos los cuales finalizaron y se desplegaron en producción de acuerdo a lo planeado.
Listado de Temas
DESARROLLO:
1)SIRBE:
1.Ajuste AuthSirbeContext y response autenticación, ajuste de microservicio para usuarios externos e internos, se ajusta la búsqueda de usuario de int a Guid para la autorización de entrada
2. Se crea la línea base del api Gateway con ocelot
3. Se crea el microservicio de autenticación a directorio activo.
MANTENIMIENTO:
2) SIRBE: Se remueve la caché de lista de usuarios lo cual no permite habilitar la búsqueda correcta de usuarios.
MODIFICACIONES DE SOFTWARE
3) FOCALIZACION: Modificación parámetros de conexión de la base de datos pruebas a solicitud del DBA.
4) SIRBE:
1. Modificar los beneficiarios categorizados con NUIP a Registro Civil, y los beneficiarios categorizados con género "No aplica" a "No informa"
2. Modificación JOB para permisos extemporáneos.
5) COMISARIAS:
1. Cambio conexión hacia pruebas del aplicativo Comisarias para el equipo de desarrollo.
6)REPORTES:
 1.Desplegar cambio en la aplicación tendiente a corregir el problema detectado al momento de asignar nuevos usuarios en la aplicación.
7) APLICATIVOS SDIS:
1.Se despliegan mejoras solicitadas por el usuario funcional - SIRSS.
8)TROPA SOCIAL: Corrección para Descarga de Preguntas de la Encuesta Contrato Social Familiar.
IMPLEMENTACIÓN DE NUEVAS FUNCIONALIDADES
9)REPORTES: 
1.Desplegar en un equipo exclusivo de producción la aplicación "Reportes generales", Aplicativo para alojar reportes complementarios de distintas aplicaciones, centralizadas en un esquema único de seguridad.
10) TROPA SOCIAL: Se agrega funcionalidad para asignación de Sedes.</t>
  </si>
  <si>
    <r>
      <t xml:space="preserve">15/12/2021 No se generan observaciones respecto al análisis presentado en el seguimiento al indicador de gestión. Se deja la siguiente recomendación: actualmente el indicador está en sobrecumplimiento (118%) con respecto a la meta del indicador que es 85% y revisar si el indicador continua para la próxima vigencia aumentar la meta.
</t>
    </r>
    <r>
      <rPr>
        <b/>
        <sz val="9"/>
        <color theme="1"/>
        <rFont val="Arial"/>
        <family val="2"/>
      </rPr>
      <t>Nota</t>
    </r>
    <r>
      <rPr>
        <sz val="9"/>
        <color theme="1"/>
        <rFont val="Arial"/>
        <family val="2"/>
      </rPr>
      <t>: se recuerda para el próximo y último reporte diligenciar la casilla de Análisis anual (CC13), registrando los logros obtenidos o las situaciones que conllevaron a logros no esperados y las acciones que al respecto se hayan adelantado. Además, se debe describir si el indicador se va a mantener, actualizar o derogar y/o crear uno nuevo.</t>
    </r>
  </si>
  <si>
    <t>Se presenta avance cualitativo y cuantitativo de la ejecución del indicador, durante el mes de diciembre se planeó la implementación de 3 requerimientos los cuales finalizaron y se desplegaron en producción de acuerdo a lo planeado.
Listado de Temas
MANTENIMIENTO:
1) TROPA SOCIAL: Se realizan correcciones para habilitar Respuestas a encuestas por la pagina web.
2) SIG: Corregir la funcionalidad de ingreso de administrador al sistema.
3)SIRBE: Modificación JOB para permisos extemporáneos.
Para el presente periodo se tenia programado un 85% de avance, lo cual presenta un cumplimiento del 100% con respecto a la meta del indicador siendo el 85%.</t>
  </si>
  <si>
    <t>Durante la vigencia de 2021 se logró evidenciar el cumplimiento del 100% de la implementación de las soluciones aplicadas a cada uno de los requerimientos de Desarrollo, Modificación y Mantenimiento de software generados a la Subdirección de Investigación e Información, así como, se logra evidenciar el avance del 85% del nivel de ejecución del Plan Estratégico de Tecnologías de la Información. Así las cosas el indicador logra un porcentaje de cumplimiento para la vigencia del 100% con respecto a la meta propuesta (85%).
Por parte de la Subdirección de Investigación e Información se propone mantener el indicador.</t>
  </si>
  <si>
    <t>PROCESO GESTIÓN DEL SISTEMA INTEGRADO - SIG
FORMATO MAPA Y PLAN DE TRATAMIENTO DE RIESGOS</t>
  </si>
  <si>
    <t>Código:</t>
  </si>
  <si>
    <t>FOR-GS-004</t>
  </si>
  <si>
    <t>Versión:</t>
  </si>
  <si>
    <t>Fecha:</t>
  </si>
  <si>
    <t>Memo I2020020125 - 29/07/2020</t>
  </si>
  <si>
    <t>Página:</t>
  </si>
  <si>
    <t>1 de 2</t>
  </si>
  <si>
    <t>Mapa de riesgos de:</t>
  </si>
  <si>
    <t>Gestión</t>
  </si>
  <si>
    <t>Corte a 31 de diciembre de 2021</t>
  </si>
  <si>
    <t>SECCIÓN A. Identificación y análisis</t>
  </si>
  <si>
    <t>SECCIÓN B. Valoración y tratamiento</t>
  </si>
  <si>
    <t>SECCIÓN C. Monitoreo y revisión</t>
  </si>
  <si>
    <t>Proceso</t>
  </si>
  <si>
    <t>Objetivo del proceso</t>
  </si>
  <si>
    <t>Circular y fecha de oficialización</t>
  </si>
  <si>
    <t>Código</t>
  </si>
  <si>
    <t>Causas</t>
  </si>
  <si>
    <t>Riesgo</t>
  </si>
  <si>
    <t>Consecuencias</t>
  </si>
  <si>
    <t>Clasificación</t>
  </si>
  <si>
    <t>Riesgo Inherente</t>
  </si>
  <si>
    <t>Actividad de control</t>
  </si>
  <si>
    <t>Tipo de actividad de control</t>
  </si>
  <si>
    <t>¿Debe establecer acciones para fortalecer las actividades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</si>
  <si>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</si>
  <si>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</si>
  <si>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</si>
  <si>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</si>
  <si>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</si>
  <si>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</si>
  <si>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</si>
  <si>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</si>
  <si>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</si>
  <si>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</si>
  <si>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</si>
  <si>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</si>
  <si>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</si>
  <si>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Meta</t>
  </si>
  <si>
    <t>Fecha de inicio</t>
  </si>
  <si>
    <t>Fecha de terminación</t>
  </si>
  <si>
    <t>Fecha</t>
  </si>
  <si>
    <t>Nivel de avance</t>
  </si>
  <si>
    <t>Descripción de avances y evidencias</t>
  </si>
  <si>
    <t>Riesgo materializado</t>
  </si>
  <si>
    <t>Observaciones al monitoreo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</si>
  <si>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</si>
  <si>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R-PE-001</t>
  </si>
  <si>
    <t>Debido a la no oportunidad en la entrega de información relacionada con el seguimiento al plan de acción de los proyectos de inversión por parte de las dependencias de la entidad.</t>
  </si>
  <si>
    <t>Puede ocurrir que la entidad incumpla con los tiempos establecidos por el Distrito para los reportes de información y el seguimiento a metas SEGPLAN</t>
  </si>
  <si>
    <t>Generando:
* Que la administración y la ciudadanía no cuenten con información para la toma de decisiones y el seguimiento propuesto en el Plan de Desarrollo.
* Sanciones por parte de los entes de control.</t>
  </si>
  <si>
    <t>Estratégico</t>
  </si>
  <si>
    <t xml:space="preserve">2 - Improbable </t>
  </si>
  <si>
    <t>4 - Mayor</t>
  </si>
  <si>
    <t>Alto</t>
  </si>
  <si>
    <t>El (la) Subdirector (a) de Diseño, Evaluación y Sistematización anualmente remite mediante comunicado interno el cronograma de seguimiento al plan de acción de los proyectos de inversión, con el fin de informar a las dependencias las fechas de entrega. En caso de no remitirse el comunicado durante los dos primeros meses de cada vigencia se remite en el siguiente mes. Como evidencia se cuenta con memorando interno.</t>
  </si>
  <si>
    <t>Preventiva</t>
  </si>
  <si>
    <t>No</t>
  </si>
  <si>
    <t>1 - Raro</t>
  </si>
  <si>
    <t>2 - Menor</t>
  </si>
  <si>
    <t>Bajo</t>
  </si>
  <si>
    <t>Reducir</t>
  </si>
  <si>
    <t xml:space="preserve">Subdirector de Diseño, Evaluación y Sistematización </t>
  </si>
  <si>
    <t>Memorando informando seguimiento a plan de acción de los proyectos de inversión</t>
  </si>
  <si>
    <t>1 memorando que corresponde al 100%</t>
  </si>
  <si>
    <t>Se remite cronograma de entrega de informes SPI para la vigencia 2021 a través de memorando con radicado No. I2021003263, el día 3 de febrero de 2021, en el cual se brindan indicaciones para su entrega mensual. 
En el memorando se dan las indicaciones para que las dependencias tengan en cuenta al reportar los informes de seguimiento. 
Anexo: Memorando radicado I2021003263.</t>
  </si>
  <si>
    <t xml:space="preserve">NO </t>
  </si>
  <si>
    <t>09/04/2021 No se generan observaciones o recomendaciones respecto a los avances y evidencias presentados en el monitoreo al riesgo de gestión.</t>
  </si>
  <si>
    <t>Con el fin de garantizar la radicación de los SPI de los proyectos de inversión, los profesionales de seguimiento les remite a cada dependencia el formato versión final del ultimo corte, con la finalidad de que sea actualizado con el seguimiento y radicado en las fechas establecidas en el cronograma. Adicionalmente, se brinda orientación a los equipos técnicos con el fin de diligenciar los formatos de modificación de plan de acción a que haya lugar.  
El cumplimiento de la meta se dio durante el primer trimestre.</t>
  </si>
  <si>
    <t>13/07/2021 Debido a que el control se cumplió en el primer trimestre yes el mismo avance reportado, se sugiere indicar las gestiones que fortalezcan el seguimiento a la entrega de informes SPI.
16/07/2021 No se generan observaciones o recomendaciones adicionales, respecto a los avances y evidencias presentados en el monitoreo al riesgo de gestión.</t>
  </si>
  <si>
    <t xml:space="preserve">Durante el tercer trimestre se realizó seguimiento a 3 reportes SPI radicados por las áreas de los 18 proyectos de inversión, se realizó reprogramación del cronograma para la radicación del SPI con corte a septiembre, para cumplir con los tiempos de registro en segplan solicitado por la SDP. Dicho reprogramación fue remitida por correo electrónico a los gerentes del proyecto el día 21 de septiembre de 2021. 
Se adjunta los SPI de junio, julio, agosto y el correo de ajuste cronograma radicación SPI. </t>
  </si>
  <si>
    <t>11/10/2021 Se recomienda adjuntar evidencias (cronograma correo reprogramación) de acuerdo a lo reportado.
12/10/2021 No se generan observaciones o recomendaciones adicionales, respecto a los avances y evidencias presentados en el monitoreo al riesgo de gestión.</t>
  </si>
  <si>
    <r>
      <t>Durante el cuarto  trimestre se realizó seguimiento a</t>
    </r>
    <r>
      <rPr>
        <sz val="10"/>
        <color rgb="FFFF0000"/>
        <rFont val="Arial"/>
        <family val="2"/>
      </rPr>
      <t xml:space="preserve"> </t>
    </r>
    <r>
      <rPr>
        <sz val="10"/>
        <rFont val="Arial"/>
        <family val="2"/>
      </rPr>
      <t xml:space="preserve">3 reportes SPI radicados por las áreas de los 18 proyectos de inversión, de igual forma, se remitió  a los gerentes de proyecto, vía memorando, los lineamientos a tener en cuenta para el cierre de la vigencia 2021. 
Se adjunta los SPI de Septiembre, octubre y noviembre  y el memorando de cierre de vigencia 2021. </t>
    </r>
  </si>
  <si>
    <t>NO</t>
  </si>
  <si>
    <t>11/01/2022 Verificar ya que no se identifica en la evidencias el memorando de cierre de vigencia 2021. 
Así mismo indicar si el riesgo se materializo o no.
14/01/2022 No se generan observaciones o recomendaciones adicionales, respecto a los avances y evidencias presentados en el monitoreo al riesgo de gestión.</t>
  </si>
  <si>
    <t>Los profesionales del equipo de proyectos de la Subdirección de Diseño, Evaluación y Sistematización mensualmente realizan acompañamiento y retroalimentación a través de reuniones con los gerentes de proyecto y/o equipo de proyecto. En las reuniones se informan las desviaciones en la ejecución del proyecto. En caso de no realizar la reunión en el mes, se programa para el siguiente periodo hasta realizarse y se retroalimenta los periodos donde no se realizó el acompañamiento. Como evidencia se cuenta con acta de seguimiento o presentación.</t>
  </si>
  <si>
    <t>Profesionales del equipo de proyectos de la Subdirección de Diseño, Evaluación y Sistematización</t>
  </si>
  <si>
    <t>(N° de actas de seguimiento / N° de reportes de los proyectos de inversión (18) recibidos en el periodo de acuerdo con el cronograma)*100
Nota: para la vigencia se considerarán los reportes recibidos para los meses de febrero a noviembre de 2021.</t>
  </si>
  <si>
    <t>100% de seguimientos a los proyectos de inversión</t>
  </si>
  <si>
    <t xml:space="preserve">Se realiza seguimiento a la implementación de  los 18 proyectos de inversión mediante la revisión de los informes de seguimiento radicados por las dependencias con corte 28 de febrero y retroalimentación de observaciones para su ajuste a través de reuniones y comunicaciones por correo electrónico a gerentes de proyecto. 
Para inicio de la vigencia se solicita reporte de informes de seguimiento a partir del corte 28 de febrero, en donde se entrega el avance acumulado de los dos primeros meses del año. 
Anexo 18 actas de reunión y retroalimentación, dos archivos con acta y copia de correo enviado a la gerente de los proyectos 7752 y 7564. </t>
  </si>
  <si>
    <t>Se realiza seguimiento a la implementación de  los 18 proyectos de inversión mediante la revisión de los informes de seguimiento radicados por las dependencias  para los periodos: Marzo, Abril y Mayo. Adicionalmente se realizaron las respectivas retroalimentaciones de observaciones para su ajuste a través de reuniones y comunicaciones por correo electrónico a gerentes de proyecto. Para este reporte se informa el seguimiento realizado con corte a 31 de marzo, 30 de abril y 31 de mayo de 2021 
Anexo: actas de reunión y retroalimentación de los seguimientos realizados en los meses de marzo, abril y mayo de 2021.</t>
  </si>
  <si>
    <t>1307/2021 Verificar el acta del proyecto 7757 de marzo ya que se adjunto la de febrero, la del 7771 de abril no permite visualizarse y no hay acta o soporte del 7771 para mayo. Adicionalmente, se recomienda verificar las fechas de las actas de los proyectos 7748, 7733 y 7756 ya que indican que se realizo la reunión el 14/03 con corte a 31/03. De igual manera se sugiere que todas las actas estén firmadas son muy pocas las que no tienen firma (7730 7771).
Ubicar las evidencias en la carpeta destinada para tal fin.
16/07/2021 No se generan observaciones o recomendaciones adicionales, respecto a los avances y evidencias presentados en el monitoreo al riesgo de gestión.</t>
  </si>
  <si>
    <t xml:space="preserve">Se realiza seguimiento a la implementación de  los 18 proyectos de inversión mediante la revisión de los informes de seguimiento radicados por las dependencias  para los periodos: junio, julio y agosto. Adicionalmente se realizaron las respectivas retroalimentaciones de observaciones para su ajuste a través de reuniones y comunicaciones por correo electrónico a gerentes de proyecto. Para este reporte se informa el seguimiento realizado con corte a 30 de junio, 31 de julio  y 31 de agosto de 2021. 
Anexo: actas de reunión y retroalimentación de los seguimientos realizados en los meses de junio, julio, agosto. </t>
  </si>
  <si>
    <t>11/10/2021 Verificar actas de los proyectos 7753 y 7757 con corte  a julio ya que no cuentan con las firmas de todos los participantes. El acta del proyecto 7741 con corte a agosto no es correcta, se adjunto la de corte a julio. Verificar las actas con corte a agosto, falta la del proyecto 7740.
12/10/2021 No se generan observaciones o recomendaciones adicionales, respecto a los avances y evidencias presentados en el monitoreo al riesgo de gestión.</t>
  </si>
  <si>
    <t xml:space="preserve">Se realiza seguimiento a la implementación de  los 18 proyectos de inversión mediante la revisión de los informes de seguimiento radicados por las dependencias  para los periodos: septiembre, octubre y noviembre. Adicionalmente se realizaron las respectivas retroalimentaciones de observaciones para su ajuste a través de reuniones con los equipos técnicos de cada área. Para este reporte se adjunta actas de retroalimentación del  seguimiento realizado con corte a 30 de septiembre, 30 de octubre y 30 de noviembre  de 2021. 
Anexo: actas de reunión y retroalimentación de los seguimientos realizados. </t>
  </si>
  <si>
    <t>11/01/2022 No se generan observaciones o recomendaciones respecto a los avances y evidencias presentados en el monitoreo al riesgo de gestión.</t>
  </si>
  <si>
    <t>R-PE-003</t>
  </si>
  <si>
    <t>Debido a la recepción de información errónea o falsa</t>
  </si>
  <si>
    <t>Puede ocurrir reproceso en la construcción del estudio de mercado.</t>
  </si>
  <si>
    <t>Generando:
* Retrasos y demoras en el cumplimiento de las entregas de bienes y servicios 
* Afectación en los recursos del proyecto
* Hallazgos por parte de entes de control</t>
  </si>
  <si>
    <t>Financiero</t>
  </si>
  <si>
    <t>3 - Posible</t>
  </si>
  <si>
    <t>Extremo</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</si>
  <si>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oferentes estén acordes con la realidad del mercado, en el caso que la información presente inconsistencias se dispondrá del observatorio de precios para verificar la pertinencia de la información y así no generar demoras en el análisis de los estudios de mercado. Como evidencia se cuenta con los memorandos de viabilidad, fichas técnicas de análisis y formatos de análisis de precios.</t>
  </si>
  <si>
    <t>Profesionales del equipo de costos de la Subdirección de Diseño, Evaluación y Sistematización</t>
  </si>
  <si>
    <t>(Número de estudios de mercado con memorando de viabilidad / Número de estudios de mercado radicados) *100</t>
  </si>
  <si>
    <t>El equipo de costos de la Subdirección de Diseño, Evaluación y Sistematización, proyectó respuesta a 42 de las 42 solicitudes realizadas por las dependencias para obtener concepto favorable de viabilidad a los precios de referencia o estructuras de costos correspondientes a  sus procesos precontractuales, recibidas entre el 01 de enero al 31 de marzo de 2021, lo que nos da un porcentaje de avance del 100%. 
Discriminado de la siguiente manera:
* En enero se tramitaron 11 de 13 solicitudes radicadas, quedaron dos pendientes para el  siguiente corte 
* En el mes de febrero se tramitaron 18 de 23 solicitudes radicadas, más las 2 procedentes de enero, quedando cinco pendientes para el siguiente corte-
* Finalmente en el mes de marzo se tramitaron 6 de las 6 solicitudes allegadas el corte, más las 5 pendientes del mes de febrero.</t>
  </si>
  <si>
    <t>26/04/2021 De acuerdo a los ajuste realizados en el reporte, se recomienda verificar el avance reportado, ya que de acuerdo a lo indicado, la sumatoria de tramites gestionados no es coherente ya que da un total de 35 y no de 42. Adicionalmente, no es clara la gestión realizada mes a mes, ya que los 2 pendientes de enero y los 5 pendientes de  febrero, no sabemos si se cuenta dentro de los 23 y 6 recibidos, en cada mes respectivamente. Así mismo, se recomienda verificar las evidencias reportadas, ya que se cuentan con 11 en enero, 15 de febrero y 4 en marzo.
Se recomienda verificar las evidencias formuladas ya que no se cuentan con todos los memorandos de viabilidad, las fichas técnicas de análisis y los formatos de análisis de precios.
No se generan observaciones o recomendaciones adicionales, respecto a los avances y evidencias presentados en el monitoreo al riesgo de gestión.</t>
  </si>
  <si>
    <t>El equipo de costos de la Subdirección de Diseño, Evaluación y Sistematización, proyectó respuesta a 46 de las 50 solicitudes realizadas por las dependencias para obtener concepto favorable de viabilidad a los precios de referencia o estructuras de costos correspondientes a  sus procesos precontractuales, recibidas entre el 01 de abril al 30 de junio de 2021, lo que nos da un porcentaje de avance del 92%. 
Discriminado de la siguiente manera:
* En abril se tramitaron 14 de 15 solicitudes radicadas, quedando  pendiente para el siguiente corte RENDER Y LABORATORIO.
* En el mes de mayo se tramitaron 9 de 11 solicitudes radicadas, más una procedente de abril, quedando dos pendientes para el siguiente corte (12 ENSAYOS y GRUPO 7) PURIFICADORES DE AGUA) 
* Finalmente en el mes de junio se tramitaron 19 de las 23 solicitudes allegadas al corte, más las 2 pendientes del mes de mayo. Quedando 4 para el siguiente trimestre.</t>
  </si>
  <si>
    <t>13/07/2021 Verificar el avance ya que según lo reportado da una total de 45 tramitadas. Así mismo, se recomienda verificar la evidencia reportada ya que según lo formulado se deben ubicar en la carpeta compartida los 46/5 memorandos de viabilidad, fichas técnicas de análisis y formatos de análisis de precios.
16/07/2021 No se generan observaciones o recomendaciones adicionales, respecto a los avances y evidencias presentados en el monitoreo al riesgo de gestión.</t>
  </si>
  <si>
    <t>El equipo de costos de la Subdirección de Diseño, Evaluación y Sistematización, proyectó respuesta a 62 de las 66 solicitudes realizadas por las dependencias para obtener concepto favorable de viabilidad a los precios de referencia o estructuras de costos correspondientes a  sus procesos precontractuales, recibidas entre el 01  de julio al 30 de septiembre de 2021, lo que nos da un porcentaje de avance del 94%. 
Discriminado de la siguiente manera:
* En julio se tramitaron 27 de 29 solicitudes radicadas, más cuatro procedentes de junio quedando dos pendientes para el siguiente corte.
* En el mes de agosto se tramitaron 18 de 22 solicitudes radicadas, más dos procedentes de julio quedando cuatro pendientes para el siguiente corte.
* Finalmente en el mes de septiembre se tramitaron 7 de las 11 solicitudes allegadas al corte, más las cuatro pendientes del mes de agosto. Quedando 4 para el siguiente trimestre.</t>
  </si>
  <si>
    <t>11/10/2021 Por favor registrar el nivel de avance.  Así mismo, se recomienda verificar la evidencia reportada ya que según lo formulado se deben ubicar en la carpeta compartida los 62 memorandos de viabilidad, fichas técnicas de análisis y formatos de análisis de precios.
12/10/2021 No se generan observaciones o recomendaciones adicionales, respecto a los avances y evidencias presentados en el monitoreo al riesgo de gestión.</t>
  </si>
  <si>
    <t>El equipo de costos de la Subdirección de Diseño, Evaluación y Sistematización, proyectó respuesta a 27 de las 27 solicitudes realizadas por las dependencias para obtener concepto favorable de viabilidad a los precios de referencia, recibidas entre el 01  de octubre al 31 de diciembre de 2021, lo que nos da un porcentaje de avance del 100%. Adicionalmente, se emitió concepto de viabilidad a 1 de los cuatro procesos del trimestre anterior dado que los 3 restantes se recibió solicitud mediante correo electrónico y se brindó respuesta por este mismo medio, discriminado de la siguiente manera:
* En octubre se tramitaron 17 de 17 solicitudes radicadas, más 1 procedentes de septiembre.
* En el mes de noviembre se tramitaron 7 de 7 solicitudes radicadas.
* Finalmente en el mes de diciembre se tramitaron 3 de las 3 solicitudes allegadas al corte.</t>
  </si>
  <si>
    <t>11/01/2022 Verificar el avance cuantitativo reportado en octubre, ya que no es coherente con el análisis y las cifras no son equivalentes.
Así mismo, se recomienda verificar la evidencia reportada ya que según lo formulado se deben ubicar en la carpeta compartida los 55 memorandos de viabilidad, fichas técnicas de análisis y formatos de análisis de precios.
Así mismo indicar si el riesgo se materializo o no.
14/01/2022 No se generan observaciones o recomendaciones adicionales, respecto a los avances y evidencias presentados en el monitoreo al riesgo de gestión.</t>
  </si>
  <si>
    <t xml:space="preserve">Diseñar e implementar la estrategia de comunicación de la Secretaria de Integración Social a nivel interno y externo, con el
fin de mantener informados a los grupos de interés y dar a conocer la gestión de la entidad. </t>
  </si>
  <si>
    <t>Circular 007 - 16/02/2021</t>
  </si>
  <si>
    <t>R-CE-003</t>
  </si>
  <si>
    <t xml:space="preserve">Los insumos entregados por las áreas o procesos solicitantes de los servicos ofrecidos por la Oficina Asesora de Comunicaciones, pueden alterar el resultado del producto cuando no se entregan los insumos completos, a tiempo, o con la aprobación correspondiente. </t>
  </si>
  <si>
    <t>La estrategia de comunicación institucional no cumpla con los líneamientos establecidos en la política de comunicaciones de la Entidad y no se implementa de manera debida a causa de un desconocimiento de la misma.</t>
  </si>
  <si>
    <t xml:space="preserve">Comunicación deficiente, desinformación y desarticulación entre las dependencias. </t>
  </si>
  <si>
    <t>4 - Probable</t>
  </si>
  <si>
    <t>3 - Moderado</t>
  </si>
  <si>
    <t>El profesional designado por el jefe de la Oficina Asesora de Comunicaciones realizará actividades de socialización mensuales de la política y los lineamientos de comunicaciones de la entidad a los referentes de comunicación territorial y de nivel central a fin de minimizar el riesgo de que la estrategia de comunicación institucional no cumpla con los líneamientos establecidos en la política de comunicaciones de la Entidad y no se implemente de manera debida a causa de un desconocimiento de la misma. 
En caso de que no se hagan actividades de socialización el profesional designado elaborará el contenido necesario para divulgar la política y los lineamientos de comunicación a los referentes de nivel central y territorial, por medio de reuniones de socialización mensuales virtuales y/o presenciales y por medio de la emisión de una comunicación interna con los lineamientos establecidos en la política de comunicaciones para el periodo. 
Se aportarán como evidencias actas y/o listados de asistencia y los pdf de comunicados internos.</t>
  </si>
  <si>
    <t>Moderado</t>
  </si>
  <si>
    <t>Profesional designado por el jefe de la Oficina Asesora de Comunicaciones</t>
  </si>
  <si>
    <t>(Número de socializaciones de los de la política y los lineamientos de comunicaciones de la entidad realizados / 12 socializaciones de la política y los lineamientos de comunicaciones de la entidad programadas) 100</t>
  </si>
  <si>
    <t>100% que equivale a 12 socializaciones realizadas en la vigencia</t>
  </si>
  <si>
    <t>Durante la vigencia del trimestre reportado se registra un avance de la meta del 25% que corresponde a la realización de tres socializaciones, dos con enlaces territoriales y una con los enlaces de comunicación interna sobre la estrategia de comunicaciones de la entidad y el manual de gestión de crisis del procedimiento de comunicación externa. A la fecha la política de comunicaciones se encuentra en revisión del despacho. Por otro lado, dada la contingencia de contratación de la entidad se realiza nuevamente una solicitud por medio de memorando a los directivos para solicitar la oficialización de los nuevos enlaces de comunicación interna a fin de consolidar el procesos de socializaciones mensuales.</t>
  </si>
  <si>
    <t>12/04/2021.
Se sugiere en la carpeta compartida, las evidencias deben marcarse con el nombre de cada una de las tres socializaciones.
12/04/2021.
No se identifican observaciones o recomendaciones adicionales al reporte del periodo.</t>
  </si>
  <si>
    <t>Durante la vigencia del trimestre reportado se registra un avance de la meta del 58% que corresponde a la realización de cuatro socializaciones adicionales a las tres del primer trimestre, tres con enlaces territoriales y una con los enlaces de comunicación interna sobre el plan de trabajo de requerimientos de comunicación basados en los procedimientos, lineamientos y el manual de gestión de crisis del procedimiento de comunicación externa. A la fecha la política de comunicaciones se encuentra en revisión por parte de la Dirección de Análisis y Diseño Estratégico y la Oficina Asesora de Comunicaciones.</t>
  </si>
  <si>
    <t>16/07/2021.
Algunas de las evidencias presentadas corresponden al mes de febrero de la vigencia, por lo cual no aplican para el segundo trimestre. Se deben cargar evidencias de 4 socialización en el segundo trimestre, según el reporte cualitativo.
19/07/2021.
No se generan recomendaciones adicionales frente al reporte. Para el siguiente periodo se sugiere emplear los formatos controlados en el SG (actas), con el fin de validar mediante las firmas de los participantes su respectiva asistencia y conformidad con los compromisos establecidos.</t>
  </si>
  <si>
    <t>Durante la vigencia del trimestre reportado se registra un avance de la meta del 92% correspondiente a las 3 socializaciones realizadas para el prime trimestre, 4 socializaciones realizadas durante el segundo trimestre y 3 socializaciones realizadas durante el tercer trimestre. Las tres socializaciones corresponden una con los enlaces de comunicación interna y tres con los enlaces territoriales de comunicaciones. Se socializaron la estrategia de comunicaciones, los procedimientos de comunicación interna y externa y se consolidó un plan de comunicaciones anual por dependencia. Con los enlaces  territoriales se socializan los lineamientos para la publicación de Actos Administrativos en la Página Web, recomendaciones sobre la entrega del material de los artículos, recomendaciones sobre la construcción de los Tweets, recomendación sobre el cubrimiento de actividades.</t>
  </si>
  <si>
    <t>11/10/2021.
No se identifican observaciones frente al reporte del periodo.
Se recomienda que las actas generadas sean firmadas por los participantes ya que de esta forma se puede validar tanto la asistencia como los compromisos establecidos.</t>
  </si>
  <si>
    <t>Durante el mes de diciembre, el día 17 se aprueba mediante comité directivo la política de comunicaciones de la entidad la cual es socializada a los directivos de la entidad de nivel central y a los subdirectores locales por medio de correo electrónico.</t>
  </si>
  <si>
    <t>12/01/2022.
No se identifican observaciones frente al reporte del periodo.
Se sugiere verificar que la totalidad de remitentes hayan recibido copia de la política toda vez que algunos de los soportes de correo figuran sin archivos adjuntos.</t>
  </si>
  <si>
    <t>R-CE-004</t>
  </si>
  <si>
    <t>El reporte inoportuno o el no reporte  de alertas a la Oficina Asesora de Comunicaicones, frente a sucesos instucionales que puedan afectar la imagen positiva de la entidad.</t>
  </si>
  <si>
    <t>Medios de comunicación y grupos de interés reciban informaciòn negativa o imprecisa sin que la Entidad pueda reaccionar a tiempo.</t>
  </si>
  <si>
    <t xml:space="preserve">Imagen negativa de la Entidad frente a la opinión pública. </t>
  </si>
  <si>
    <t>El profesional designado por el  jefe de la Oficina Asesora de Comunicaciones realizará actividades y socializaciones bimensuales de los lineamientos establecidos en el Manual de Crisis al equipo directivo de la entidad y a los referentes de comunicación de nivel central y territorial para el reporte y manejo de los sucesos isntitucionales que puedan afectar la imagen de la Entidad, a fin de minimizar el riesgo de que los medios de comunicación y grupos de interés reciban información negativa o imprecisa sin que la Entidad pueda reaccionar a tiempo, esto a la luz del informe mensual de monitoreo de medios. 
En caso de que no se hagan actividades y socializaciones bimensuales, el profesional designado elaborará un contenido estratégico para ser enviado por correo institucional otorgando toda la información necesaria para generar conocimiento alrededor del Manual de Crisis. Esta actividad se realizará por medio de socializaciones presenciales o virtuales del Manual de Crisis a los referentes de comunicación a nivel central y territorial y a los directivos de la entidad que ingresen a la institución, se soportará con actividades complementarias como el monitoreo mensual de medios de comunicación para identificar notas positivas y negativas emitidas sobre la entidad. 
Como evidencia de la ejecución de la actividad se reportará: el informe mensual de monitoreo de medios de comunicación, actas y listados de asistencia, correos institucionales.</t>
  </si>
  <si>
    <t>Profesional designado por el  jefe de la Oficina Asesora de Comunicaciones</t>
  </si>
  <si>
    <t>(Número de socializaciones del manual de crisis realizadas/ 6 socializaciones del manual de crisis programadas) 100</t>
  </si>
  <si>
    <t>100% que equivale a 6 socializaciones realizadasen la vigencia</t>
  </si>
  <si>
    <t>Durante la vigencia del trimestre reportado se evidencia un avance del 33% de la meta correspondiente a  dos socializaciones del manual de gestión de crisis; una a enlaces territoriales y la otra a enlaces de comunicación interna. Por otro lado, la Oficina Asesora de Comunicaciones gestionó con medios impresos, internet, televisión y radio 18 noticias donde fue mencionada la Secretaría Distrital de Integración Social de las cuales el 100% tuvieron menciones positivas.</t>
  </si>
  <si>
    <t>12/04/2021.
Solo se encuentra como evidencia una de las dos socializaziones reportadas, por lo tanto no se ha podido validar el dato cuantitativo reportado.
12/04/2021.
No se identifican observaciones o recomendaciones adicionales al reporte del periodo.</t>
  </si>
  <si>
    <t>Durante la vigencia del trimestre reportado se evidencia un avance del 50% de la meta correspondiente a  una socialización adicional a las del trimestre anterior del manual de gestión de crisis; esta se realiza a enlaces de comunicación interna. Por otro lado, la Oficina Asesora de Comunicaciones gestionó con medios impresos, internet, televisión y radio 59 noticias donde fue mencionada la Secretaría Distrital de Integración Social de las cuales el 100% tuvieron menciones positivas o neutras.</t>
  </si>
  <si>
    <t>16/07/2021.
La evidencia presentada corresponde al mes de febrero de la vigencia, por lo cual no aplica para el segundo trimestre. Se deben cargar únicamente la evidencia formulada, es decir actas y/o listados de asistencia y los pdf de comunicados internos.
19/07/2021.
Los correos de invitación a reuniones y pantallazos de calendario de Outlook no se constituyen como evidencia oficial ni valida para soportar el reporte de avance de las acciones de riesgos institucionales. Nuevamente se solicita remitir la evidencia que fue formulada para ésta acción: "comunicación, actas y listados de asistencia, correos institucionales".
19/07/2021.
Los soportes entregados no corresponden a la evidencia establecida para la acción de control por lo cual no fue posible validar el dato cuantitativo presentado en el periodo.</t>
  </si>
  <si>
    <t>Durante la vigencia del trimestre reportado se registra un avance de la meta del 67% correspondiente a las 3 reuniones realizadas en el primer y tercer trimestre acerca de la socialización del manual de crisis y una reunión realizada en el segundo trimestre con los enlaces de comunicación interna a fin de estructurar planes de comunicaciones para que, en el marco del manual de crisis, se desarrollara el lineamiento de manejo en el nivel central "La información que se produzca desde la entidad deberá estar avalada por el jefe del área respectiva". Por lo cual cada dependencia proyectó las necesidades de comunicación e información anuales y estas fueron aprobadas por la jefa de la Oficina Asesora de Comunicaciones estructurando un plan de trabajo y una estrategia de comunicaciones para la entidad. Durante el tercer trimestre se realiza una reunión virtual con los enlaces de comunicación interna para socializar dónde se encuentra ubicado el manual de crisis en la página web para consultas específicas en el marco del procedimiento de comunicación externa. se remite como evidencia el listado de asistencia de la reunión del tercer trimestre y el correo de envío de la información correspondiente.</t>
  </si>
  <si>
    <t>11/10/2021.
No se encontró listado de asistencia de la reunión del tercer trimestre como se menciona en el reporte, por favor remitirlo como soporte de los datos reportados.
12/10/2021.
No se identifican observaciones o recomendaciones adicionales al reporte del periodo.</t>
  </si>
  <si>
    <t>Durante la vigencia reportada, se realiza la socialización de la política de comunicaciones en la cual en el objetivo 2 se recogen las acciones establecidas para el manejo y gestión de crisis en comunicaciones. Estas socializaciones corresponden al envío por correo del documento y a la reunión grabada de presentación y aprobación de la política de comunicaciones y las acciones de gestión de crisis.
Evidencia grabación: Convocatoria Comité Institucional de Gestión y Desempeño-20211217_150947-Grabación de la reunión.mp4</t>
  </si>
  <si>
    <t>Tecnologías de la Información</t>
  </si>
  <si>
    <t>El proceso de Tecnologías de la información busca identificar, modelar, estructurar, planear, diseñar, adquirir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</si>
  <si>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Circular 007 del 16/02/2021.</t>
  </si>
  <si>
    <t>R-TI-002</t>
  </si>
  <si>
    <t xml:space="preserve"> 1.Debido a debilidades en la planeación y seguimiento de la estrategia de tecnologías de la información.</t>
  </si>
  <si>
    <t xml:space="preserve">Puede ocurrir que existan deficiencias en el alcance de soluciones de Tecnologías de información.
</t>
  </si>
  <si>
    <t xml:space="preserve">* Retrasos en el cumplimiento de las metas y compromisos  institucionales.
* Desgaste administrativo y reprocesos.
* Incumplimiento de la normatividad legal vigente. 
* Falta de pertinencia en los proyectos de TI gestionados.
*Quejas de los grupos de Valor.
* Retrasos en la operación de la entidad.
* No dar respuesta oportuna a los requerimientos de los usuarios internos.
</t>
  </si>
  <si>
    <t>El apoyo que el Subdirector de investigación e información designe en la reunión realizada mensualmente, elabora el seguimiento a las necesidades nuevas y existentes de soluciones tecnológicas de la Entidad de acuerdo con lo establecido con el Lineamiento de TI. Con el fin de evitar que existan deficiencias y debilidades en la planeación de las estrategias de tecnologías de la información. En caso de presentarse alguna inconsistencia en la ejecución del seguimiento, se deberá analizar y proceder con la solicitud de corrección que corresponda. La evidencia debe ser un informe del seguimiento que se hace trimestralmente a las necesidades nuevas y existentes de soluciones tecnológicas de la Entidad con las observaciones resultantes y acciones definidas.</t>
  </si>
  <si>
    <t>Apoyo designado por el Subdirector de Investigación e Información</t>
  </si>
  <si>
    <t>(Seguimientos realizados en el periodo de las necesidades nuevas y existentes en soluciones tecnológicas de la Entidad /  Seguimientos programados a las necesidades nuevas y existentes en soluciones tecnológicas de la Entidad) * 100
Nota: 4 seguimientos.</t>
  </si>
  <si>
    <t>Se presenta informe del seguimiento que se hace trimestralmente a las necesidades nuevas y existentes de soluciones tecnológicas de la Entidad con las observaciones resultantes y acciones definidas.</t>
  </si>
  <si>
    <t>16/04/2021
No se generan observaciones respecto a los avances y evidencias presentados en el monitoreo al riesgo de gestión.</t>
  </si>
  <si>
    <t>09/07/201</t>
  </si>
  <si>
    <t>Se presenta segundo informe del seguimiento que se hace trimestralmente a las necesidades nuevas y existentes de soluciones tecnológicas de la Entidad donde se logra evidenciar las solicitudes de desarrollo de software de los sistemas de información ( Tropa Social, Focalización, SIRBE, SIBI), así mismo, los mantenimientos  de Software a los sistemas de información (GENCU,CONTACTENOS, COMISARIAS, FOCALIZACIÓN).
Por otra parte se evidencia que se realizó la actualización de la matriz de riesgos de seguridad digital con base en la mejora continua y el cumplimiento del Según lo establecido en la “Guía para la administración del riesgo y el diseño de controles en entidades públicas” – versión 5 – diciembre 2020.</t>
  </si>
  <si>
    <t>14/07/2021
No se generan observaciones respecto a los avances y evidencias presentados en el monitoreo al riesgo de gestión.</t>
  </si>
  <si>
    <t>Se presenta tercer informe del seguimiento que se hace trimestralmente a las necesidades nuevas y existentes de soluciones tecnológicas de la Entidad donde se logra evidenciar las solicitudes de desarrollo de software de los sistemas de información ( Tropa Social, Focalización, SIRBE, IOPS. APLOCATIVOS SIDS), así mismo, los mantenimientos y modificaciones de Software a realizados a los sistemas de información anteriormente mencionados durante el periodo reportado.
Lo cual permite el funcionamiento y la  disponibilidad de servicios de tecnología relacionados con infraestructura, sistemas de información y servicios conexos, facilitando así  la participación en la gestión y oferta institucional.</t>
  </si>
  <si>
    <t>08/10/2021
No se generan observaciones respecto a los avances y evidencias presentados en el monitoreo al riesgo de gestión.</t>
  </si>
  <si>
    <t>Se presenta cuarto informe del seguimiento realizado trimestralmente a las necesidades nuevas y existentes de soluciones tecnológicas de la Entidad donde se logra evidenciar las solicitudes de desarrollo de software de los sistemas de información (Tropa Social, Focalización, SIRBE, IOPS. APLICATIVOS, SDIS, REPORTES Y COMISARIAS), así mismo, los mantenimientos y modificaciones de Software a realizados a los sistemas de información anteriormente mencionados durante el periodo reportado.
Lo cual permite el funcionamiento y la  disponibilidad de servicios de tecnología relacionados con infraestructura, sistemas de información y servicios conexos, facilitando así  la participación en la gestión y oferta institucional.</t>
  </si>
  <si>
    <t>13/01/2022
No se generan observaciones respecto a los avances y evidencias presentados en el monitoreo al riesgo de gestión.</t>
  </si>
  <si>
    <t>Gestión del Conocimiento</t>
  </si>
  <si>
    <t>Identificar, producir y utilizar datos e información interna y externa para generar conocimiento que aporte al aprendizaje institucional, la mejora continua y soporte la toma de decisiones de la Secretaría.</t>
  </si>
  <si>
    <t>R-GC-002</t>
  </si>
  <si>
    <t xml:space="preserve">Errores en el diligenciamiento o no finalización  del registro de información  de potenciales beneficiarios en el aplicativo de  focalización.  </t>
  </si>
  <si>
    <t>Que no se validen los criterios de focalización y priorización de los ciudadanos que presentan información inconsistente, incompleta o no finalizada en la ficha dentro del aplicativo de focalización</t>
  </si>
  <si>
    <t>* Reprocesos 
* Desgaste administrativo 
* Sanciones disciplinarias por suministro de información errónea 
* Toma de decisiones sin soportes confiables</t>
  </si>
  <si>
    <r>
      <t>Trimestralmente, los profesionales del equipo de focalización de la Dirección de Análisis y Diseño Estrategico,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para que se remita esta información a las subdirecciones locales y desde allí se proceda a la correción de las inconsistencias de información reportadas. En caso de no recibir respuesta a los memorandos</t>
    </r>
    <r>
      <rPr>
        <sz val="10"/>
        <color rgb="FF00B050"/>
        <rFont val="Arial"/>
        <family val="2"/>
      </rPr>
      <t xml:space="preserve"> </t>
    </r>
    <r>
      <rPr>
        <sz val="10"/>
        <rFont val="Arial"/>
        <family val="2"/>
      </rPr>
      <t>se reitera la solicitud vía memorando de acuerdo a los tiempos definidos en la comunicación inicial a cada una de las direcciones o subdirecciones responsables de los servicios objeto del procedimiento de focalización.</t>
    </r>
    <r>
      <rPr>
        <sz val="10"/>
        <color rgb="FF00B050"/>
        <rFont val="Arial"/>
        <family val="2"/>
      </rPr>
      <t xml:space="preserve">
</t>
    </r>
    <r>
      <rPr>
        <sz val="10"/>
        <rFont val="Arial"/>
        <family val="2"/>
      </rPr>
      <t>Como evidencia se cuenta con los memorandos y con las bases de datos adjuntas de las incosistencias reportadas.</t>
    </r>
  </si>
  <si>
    <t>Detectiva</t>
  </si>
  <si>
    <t>SI</t>
  </si>
  <si>
    <t>Profesionales del equipo de focalización de la Dirección de Análisis y Diseño Estrategico</t>
  </si>
  <si>
    <t>(Numero de memorandos enviados / Total de dependencias responsables para las cuales se identifican errores)*100</t>
  </si>
  <si>
    <t>Se realizo la verificación de la consistencia de la información a partir de la replica de la base de datos del aplicativo de focalización y se elaboraron y enviaron 11 memorandos  que contienen la  información de fichas no finalizadas (en edición) y fichas con errores de diligenciamiento  en dicho aplicativo para depuración,  con sus respectivas bases de datos. Las evidencias se cargan en el link dispuesto para tal fin.</t>
  </si>
  <si>
    <t>13/04/2021. No se generan observaciones o recomendaciones por parte de la segunda línea de defensa, respecto a los avances y evidencias presentados en el monitoreo al riesgo de gestión.</t>
  </si>
  <si>
    <t xml:space="preserve">Se realizó la verificación de la consistencia de la información a partir de la réplica de la base de datos del aplicativo de focalización. Se elaboraron y enviaron 4 memorandos que contienen la información de fichas no finalizadas (en edición) y fichas con errores de diligenciamiento, lo cual se realizó en dicho aplicativo con sus respectivas bases de datos; esto para su depuración. Las evidencias se cargan en el link dispuesto para tal fin. No obstante, a que dichas inconstancias fueron identificadas, solo se comunicaron a las áreas responsables hasta el 12 de julio del 2021, por lo cual y de acuerdo a las observaciones realizadas por el sistema de gestión, esta tarea de control debe contabilizarse para el segundo trimestre de 2021 y por tanto para el segundo trimestre no podrá contabilizarse avances. </t>
  </si>
  <si>
    <t>15/07/2021. El monitoreo realizado corresponde al periodo abril-junio, y las evidencias suministradas corresponden a una gestión realizada en el mes de julio, por lo cual las mismas deben ser incluidas en el siguiente monitoreo (tercer trimestre). Es necesario ajustar el reporte a los meses objeto de verificación y reportar si hubo o no materialización del riesgo (columna AG).
16/07/2021. No se generan observaciones adicionales al reporte por cuanto se ajusta el avance cuantitativo conforme al cumplimiento real de la actividad; no obstante se identifica que el proceso mantiene la descripción de avances correspondientes a acciones realizadas fuera del periodo objeto del monitoreo. Se recomienda al proceso establecer las acciones pertinentes que permitan dar cumplimiento a la actividad de control diseñada dentro de los tiempos programados.</t>
  </si>
  <si>
    <t xml:space="preserve">Se realizó la verificación de la consistencia de la información a partir de la réplica de la base de datos del aplicativo de focalización. Se elaboraron y enviaron 5 memorandos que contienen la información de fichas no finalizadas (en edición) y fichas con errores de diligenciamiento, lo cual se realizó en este aplicativo con sus respectivas bases de datos; esto para su depuración. Las evidencias se cargan en el link dispuesto para tal fin. Esta información descrita anteriormente fue verificada por gestión del conocimiento. </t>
  </si>
  <si>
    <t>07/10/2021. Falta diligenciar la fecha del monitoreo, el nivel de avance de la actividad e informar si el riesgo se materializó en el trimestre o no.
Por su parte, no se generan observaciones respecto a la descripción cualitativa y las evidencias presentadas.
08/10/2021. No se generan observaciones adicionales o recomendaciones por parte de la segunda línea de defensa, respecto al monitoreo al riesgo de gestión.</t>
  </si>
  <si>
    <t>Se realizó la verificación de la consistencia de la información a partir de la réplica de la base de datos del aplicativo de focalización de octubre a diciembre de 2021. Se elaboraron y enviaron  4  memorandos que contienen la información de fichas no finalizadas (en edición), fichas con errores de diligenciamiento y personas que a la fecha no han sido ingresadas a los servicios, modalidades o estrategias pese al ser remitidas por más de tres meses en listados de priorización para depuración, remitiendo 8 bases de datos a las áreas técnicas responsables de los servicios, modalidades y estrategias objeto de seguimiento de calidad de la información.</t>
  </si>
  <si>
    <t>18/01/2022. No es posible validar el avance reportado debido a que no se anexan los 4 memorandos enviados y faltan 2 bases de datos, en la carpeta de evidencias solamente se encuentran 6 bases.
21/01/2022. No se generan observaciones adicionales por parte de la segunda línea de defensa, respecto al monitoreo al riesgo de gestión. Sin embargo se recomienda que los memorandos generados sean remitidos mediante el Sistema de gestión documental oficial de la entidad, el cual genera un radicado único que permite rastrear el adecuado recibido y gestión por parte de los destinatarios.</t>
  </si>
  <si>
    <t xml:space="preserve">Formulación y articulación de políticas Sociales </t>
  </si>
  <si>
    <t>El proceso Formulación y articulación de las políticas sociales busca liderar la formulación, implementación y seguimiento de la Política Pública Social del Distrito en el marco de las competencias de la Secretaría Distrital de Integración Social, para avanzar en la atención y servicios a grupos poblacionales.</t>
  </si>
  <si>
    <t>Circular Nº 007 del 16/02/2021</t>
  </si>
  <si>
    <t>R-FPS-001</t>
  </si>
  <si>
    <t xml:space="preserve">Debido a la falta de interacción en los procesos de la entidad y el desconocimiento de la normatividad distrital relacionada con las Políticas Públicas Sociales. </t>
  </si>
  <si>
    <t xml:space="preserve">Puede ocurrir inadecuada ejecución en las fases de la formulación, implementación, seguimiento y/o evaluación de las políticas sociales. </t>
  </si>
  <si>
    <t>Generando:
* Retrasos en las etapas de   formulación, implementación, seguimiento y/o evaluación de las políticas públicas. 
* Reproceso e incumplimiento de  las actividades y productos del proceso.
* Debilidad en el seguimiento a las políticas públicas.</t>
  </si>
  <si>
    <t>El(a) Director(a) Poblacional coordina las socializaciones con la Secretaria Distrital de Planeación y los referentes de políticas públicas sobre las actualizaciones de la normatividad vigente cuando se requiera. Esto con el fin de articularse con otros procesos de la entidad y evitar retrasos en la formulación, implementación, seguimiento y/o evaluación de las políticas públicas sociales. En caso de no lograrse se realiza una solicitud mediante oficio y/o correo electrónico del / l(a) Director(a) Poblacional de la Secretaria Distrital de Integración Social al Director(a) de Equidad y Políticas Poblacionales de la Secretaria Distrital de Planeación  para coordinar las acciones. Como evidencia de la coordinación se cuenta con correo electrónico, oficio y/o planilla de asistencia.</t>
  </si>
  <si>
    <t xml:space="preserve"> Director(a) Poblacional </t>
  </si>
  <si>
    <t>(N° de socializaciones realizadas de la  normatividad vigente / N° de actualizaciones de la normatividad vigente) *100</t>
  </si>
  <si>
    <t>Se coordinó con la Secretaría Distrital de Planeación la socialización del informe de la auditoría internacional objetivos de desarrollo sostenible - ODS, con el propósito que las orientaciones dadas se incorporen en la actualización de los planes de acción de las políticas públicas. Se soporta acta y asistentes con fecha 19 de febrero de 2021.</t>
  </si>
  <si>
    <t>12/04/2021 Se recomienda revisar redacción y ortografía.
14/04/2021 No se generan observaciones o recomendaciones adicionales, respecto a los avances y evidencias presentados en el monitoreo al riesgo de gestión.</t>
  </si>
  <si>
    <t>En el periodo reportado no se han presentado ajustes de la normatividad.  Sin embargo, en el marco del actualización de los planes de acción se le solicitaron claridades a la Secretaria Distrital de Planeación con el objetivo de desarrollar un ejercicio eficiente. Así, en correo del 20 de mayo, la SDP responde particularmente a las inquietudes planteadas.
Adicionalmente, ante los resultados de la articulación con los diferentes sectores se desarrolla una jornada de trabajo con la SDP el pasado 3 de junio.</t>
  </si>
  <si>
    <t>12/07/2021 Se recomienda anexar en la evidencia una impresión digital del correo original, así como el acta de la socialización o planilla de asistencia.
13/07/2021 No se generan observaciones o recomendaciones adicionales, respecto a los avances y evidencias presentados en el monitoreo al riesgo de gestión.</t>
  </si>
  <si>
    <t>A la fecha no se han presentado ajustes de la normatividad que enmarca las políticas públicas en sus fases de formulación, implementación, seguimiento y evaluación; sin embargo, el equipo de la Dirección se encuentra a la espera de  recibir el acta de la tercera sesión del Conpes DC, realizada el pasado 18 de agosto, la cual debe ser remitida a la Secretaría Distrital de Integración Social posterior a la revisión de quienes participaron en la sesión y en especial de la Secretaría General de la Alcaldía, por ser este espacio, liderado  por la Señora Alcaldesa. Lo anterior con el objetivo de verificar si existen cambios que requieran ser socializados con los equipos de política.  Como evidencia se cuenta con los correos de diferentes sectores donde se incluyen observaciones al acta.</t>
  </si>
  <si>
    <t>7/10/2021 Se recomienda anexar evidencia (correo electrónico, oficio y/o planilla de asistencia) de la participación en el tercera sesión del Conpes DC.
11/10/2021 No se generan observaciones o recomendaciones adicionales, respecto a los avances y evidencias presentados en el monitoreo al riesgo de gestión.</t>
  </si>
  <si>
    <t>A la fecha no se han presentado modificaciones en la normatividad relacionada con las políticas públicas, sin embargo, la Secretaría de Integración Social solicita a la Secretaría de Planeación orientaciones en relación con el CONPES 03 (del 18 de agosto), en caso de cambiarse la Metodología CONPES para la actualización de los Planes de Acción:
- Cuál será el marco normativo e Instancia de adopción de los Planes de Acción, de las Políticas Publicas que se encuentran en actualización.  En este sentido, cuál será el mecanismo jurídico, procedimiento y tiempos para la modificación o derogación del Art. 7° del Decreto Distrital 668 de 2017.
- Cuáles serán los requisitos técnicos que se tendrán en cuenta para la aprobación y adopción de estos Planes de Acción; considerando que los mismos fueron formulados con metodología CONPES, con la orientación de la Secretaría Distrital de Planeación. 
Frente a la solicitud la SDP, se comprometido realizar el Preconpes y CONPES D.C. para la aprobación de los Planes de Acción y no hacer cambio de normatividad. Se adjunta Acta del 11 de noviembre como evidenciade la reunión.</t>
  </si>
  <si>
    <t>13/12/2021 Se recomienda indicar cuando, por que medio y que sucedió con la solicitud de socialización realizada a la Secretaria de Planeación.
Verificar la información del segundo párrafo ya que esta no corresponde a la actividad de control, adicionalmente esta ya fue reportada en los indicadores de gestión.
12/10/2022 No se generan observaciones o recomendaciones adicionales, respecto a los avances y evidencias presentados en el monitoreo al riesgo de gestión.</t>
  </si>
  <si>
    <t>Debido al incumplimiento en la elaboración y entrega de los reportes de seguimiento de las políticas públicas sociales que lidera la entidad.</t>
  </si>
  <si>
    <t xml:space="preserve">El(a) Director(a) Poblacional  y el equipo de política pública (integrado por los referentes de políticas públicas y delegados de las Dirección de Análisis y Diseño Estratégico, Dirección Poblacional y áreas técnicas) se reúnen cada vez que se requiera para realizar seguimiento al reporte de información recibida por los sectores como insumo para la elaboración del informe de las políticas públicas lideradas por la Secretaria Distrital de Integración Social. En caso de no lograrse la reunión, se realiza una solicitud mediante correo electrónico a los referentes políticas públicas para solicitar el estado de reporte de los sectores. Como evidencia se cuenta con consolidado del estado de la información, soporte de la reunión, correos electrónicos. </t>
  </si>
  <si>
    <t xml:space="preserve">
(N° seguimiento de reporte realizados / N° de seguimientos de reportes programados) *100</t>
  </si>
  <si>
    <t>Desde la Dirección Poblacional se realizó entrega de reporte de seguimiento de información recibida por los sectores como insumo para la elaboración del informe de cada una delas políticas públicas lideradas (infancia, juventud, familia , vejez, adultez, habitante de calle) por la Secretaria Distrital de Integración Social con fecha 5 de febrero de 2021.   
Adicionalmente, se realizó seguimiento de información faltante con acompañamiento de la Secretaría Distrital de Planeación, y la subdirecciones técnicas (infancia, familia, vejez y adultez), la Dirección de Análisis y Diseño Estratégico, Subsecretaría y la Dirección Poblacional con fecha 28/02/ 2021.</t>
  </si>
  <si>
    <t>12/04/2021 Se recomienda indicar, en el primer párrafo, el tiempo de la información, es decir, cuando se realizó la entrega del reporte, a que entidad o dependencia y a que corte corresponde el seguimiento. Así mismo, en el segundo párrafo indicar con que área o entidad se relazó seguimiento.
14/04/2021 No se generan observaciones o recomendaciones adicionales, respecto a los avances y evidencias presentados en el monitoreo al riesgo de gestión.</t>
  </si>
  <si>
    <t>El equipo de política de la Dirección Poblacional y los equipos de política de las subdirecciones técnicas se reúnen con los líderes de las estrategias transversales de la entidad en diferentes jornadas a saber: 10 y 20 de abril, 7 y 26 de mayo y 29 de junio; generando insumos para la articulación efectiva que facilite la implementación y seguimiento de las políticas públicas, esto se consigna en matrices tipo tablero (Ver anexos: Reuniones de articulación).
Adicionalmente se realizó seguimiento a través de la actualización de las hojas de vida de las 6 políticas lideradas por la SDIS (infancia, juventud, familia , vejez, adultez, habitante de calle) y la actualización de los planes de acción de familia , vejez, adultez y habitante de calle (Ver Anexos: Seguimiento a las PP), documentos que fueron revisados a partir de lo definido por el equipo técnico en la ruta de seguimiento interno de los planes de acción y la guía para la revisión de los planes de acción (Ver anexos).</t>
  </si>
  <si>
    <t>12/07/2021 Se recomienda revisar y ajustar el avance, de acuerdo a la actividad de control establecida y a las evidencias reportadas y formuladas.
13/07/2021 Por favor reportar el avance de acuerdo a la gestión realizada en el segundo trimestre y de acuerdo a la actividad de control establecida. Así mismo, reportar la evidencia de acuerdo a lo formulado, evidencia se cuenta con consolidado del estado de la información, soporte de la reunión, correos electrónicos. 
15/07/2021 No se generan observaciones o recomendaciones adicionales, respecto a los avances y evidencias presentados en el monitoreo al riesgo de gestión.</t>
  </si>
  <si>
    <t>La directora poblacional solicita mediante correo electrónico información pendiente por parte de algunos sectores en el marco de la actualización del plan de acción de la política pública para el fenómeno de habitabilidad en calle, lo que permite recopilar la totalidad de la información para culminar la actualización, presentación, aprobación y remisión del plan de acción de acuerdo con lo programado.
Como evidencia se adjunta correos electrónicos, acta comité sectorial, memorando y correo remisorio a SDP.</t>
  </si>
  <si>
    <t>7/10/2021 Se recomienda reportar el avance de acuerdo a la gestión realizada en pro del cumplimiento con la actividad de control establecida. Así mismo, reportar el avance de acuerdo con la evidencia formulada (consolidado del estado de la información, soporte de la reunión, correos electrónicos) y así mismo cargarla en la carpeta compartida.
11/10/2021 No se generan observaciones o recomendaciones adicionales, respecto a los avances y evidencias presentados en el monitoreo al riesgo de gestión.</t>
  </si>
  <si>
    <t xml:space="preserve">El equipo de política de la Dirección Poblacional, los referentes de políticas públicas, los delegados de Subsecretaría y de la Dirección de Análisis y Diseño Estratégico, se reúnen con el objetivo de establecer de manera concertada orientaciones relacionadas con los informes a presentar para el seguimiento de las políticas sociales (8 y 11 de octubre, 24 de noviembre y 1 de diciembre), de allí se obtiene la elaboración de los siguientes documentos: Procedimiento elaboración y entrega de informes de política pública, formato informe de seguimiento y autocontrol de las políticas públicas sociales y el instructivo elaboración de informes cualitativos de política pública, los cuales se encuentran en proceso de oficialización en el Sistema de Gestión que facilitan definir tiempos y tipo de información a solicitar a los sectores para consolidar los informes de seguimiento a las políticas públicas </t>
  </si>
  <si>
    <t>13/12/2021 Se recomienda adicionar a las evidencias, actas de las reuniones y/o listados de asistencias.
12/10/2022 No se generan observaciones o recomendaciones adicionales, respecto a los avances y evidencias presentados en el monitoreo al riesgo de gestión.</t>
  </si>
  <si>
    <t>Definir los servicios sociales de la Secretaría Distrital de Integración Social a través de su diseño e innovación, y adoptarlos en el marco de las políticas públicas, con el fin de dar respuesta a la población a partir de las situaciones consideradas socialmente relevantes.</t>
  </si>
  <si>
    <t>R-DIS-001</t>
  </si>
  <si>
    <t xml:space="preserve">
No se tiene estandarizado el diseño de los servicios sociales de la entidad.</t>
  </si>
  <si>
    <t xml:space="preserve">
Servicios diseñados que no contemplan las necesidades de la población vulnerable.</t>
  </si>
  <si>
    <t xml:space="preserve">
Inadecuado uso de los recursos asignados a la prestación de los servicios.
Reprocesos en la planeación, prestación y seguimiento de los servicios ofrecidos por la entidad.
</t>
  </si>
  <si>
    <r>
      <t>Cada vez que las subdirecciones misionales que lideran los servicios sociales, crean o transforman un servicio social, el delegado designado por el respectivo Subdirector o el Subdirector respectivo, los</t>
    </r>
    <r>
      <rPr>
        <sz val="10"/>
        <color rgb="FFFF0000"/>
        <rFont val="Arial"/>
        <family val="2"/>
      </rPr>
      <t xml:space="preserve"> </t>
    </r>
    <r>
      <rPr>
        <sz val="10"/>
        <rFont val="Arial"/>
        <family val="2"/>
      </rPr>
      <t>presenta ante la mesa técnica operativa la cual verifica que los documentos se encuentren en coherencia con el plan de desarrollo, el proyecto de inversión, los objetivos estratégicos, los cuales permiten determinar las acciones orientadas a satisfacer las necesidades detectadas de las poblaciones. Luego se presenta para su aprobación en el consejo GIS, en caso que el servicio no supere la aprobación en alguna de las instancias, se devuelve para su ajuste hasta lograr su aprobación. Como evidencia se cuenta con  las actas de las instancias que realizan la respectiva revisión.</t>
    </r>
  </si>
  <si>
    <t>Cada vez que las subdirecciones misionales que lideran los servicios sociales, crean o transforman un servicio social, el delegado designado por el respectivo Subdirector o el Subdirector respectivo, los presenta ante la mesa técnica operativa la cual verifica que los documentos se encuentren en coherencia con el plan de desarrollo, el proyecto de inversión, los objetivos estratégicos, los cuales permiten determinar las acciones orientadas a satisfacer las necesidades detectadas de las poblaciones. Luego se presenta para su aprobación en el consejo GIS, en caso que el servicio no supere la aprobación en alguna de las instancias, se devuelve para su ajuste hasta lograr su aprobación. Como evidencia se cuenta con  las actas de las instancias que realizan la respectiva revisión.</t>
  </si>
  <si>
    <t>Subdirectores de las dependencias misionales que lideran los servicios sociales o sus delegados.</t>
  </si>
  <si>
    <t>( # de servicios aprobados en el Consejo GIS acumulados / # de servicios creados o transformados  revisados en la mesa técnica acumulados) * 100</t>
  </si>
  <si>
    <t>48/48=100%</t>
  </si>
  <si>
    <r>
      <t>Durante los meses de enero, febrero y marzo, los equipos técnicos de las áreas misionales adelantaron el diseño, revisión y ajustes de los servicios nuevos, transformados o actualizados. Resultado de este ejercicio se cumplieron las siguientes acciones: 
a. El 26 de enero 2021, se llevó a cabo la Mesa Técnica Gis, en la cual se revisaron y validaron un total de 16 servicios y 48 modalidades, que cumplieron con las orientaciones dadas para la diseño y actualización de los servicios, de acuerdo con las apuestas de la administración y la política social. (Anexo 1. Acta de Mesa Técnica - GIS) 
b. El 29 de enero 2021, se desarrolló el Comité de Gestión y desempeño,  precedido por el señor subsecretario, en el cual la líder de la Mesa Técnica GIS (Directora Poblacional) junto con cada responsable del área técnica, presentaron los servicios, estrategias y modalidades avaladas por esta instancia para su respectiva aprobación. Producto de este comité, se aprueba un total de 16 servicios y 48 modalidades</t>
    </r>
    <r>
      <rPr>
        <sz val="10"/>
        <color rgb="FF0070C0"/>
        <rFont val="Arial"/>
        <family val="2"/>
      </rPr>
      <t xml:space="preserve"> </t>
    </r>
    <r>
      <rPr>
        <sz val="10"/>
        <rFont val="Arial"/>
        <family val="2"/>
      </rPr>
      <t xml:space="preserve">(Anexo 2. Acta de Comité de gestión y desempeño). </t>
    </r>
    <r>
      <rPr>
        <sz val="10"/>
        <color rgb="FFFF0000"/>
        <rFont val="Arial"/>
        <family val="2"/>
      </rPr>
      <t xml:space="preserve">
</t>
    </r>
  </si>
  <si>
    <t>14/04/2021:
*El reporte debe corresponder para el primer trimestre (enero a marzo).
*La actividad es presentar los servicios ante la mesa técnica operativa la cual revisa los documentos…y luego ante el Consejo GIS. El reporte enviado pareciera dar cuenta del indicador de gestión del proceso más no de la actividad de control del riesgo. Únicamente el párrafo final pareciera estar relacionado. Revisar y ajustar el reporte en su totalidad teniendo en cuenta qué dice la actividad de control que se hace y su indicador de cumplimiento. Nota: al revisar el reporte del segundo riesgo, se habla que en enero se revisaron y aprobaron en Consejo GIS 16 servicios. Pareciera que esa información sí da cuenta de esta actividad de control y su indicador. Revisar.
Evidencias: se revisarán cuando el reporte de cuenta de la actividad de control y su respectivo indicador.
16/04/2021:
Sin observaciones adicionales.</t>
  </si>
  <si>
    <r>
      <t xml:space="preserve">Para el segundo trimestre del presente año en el marco del proceso de creación y transformación de los servicios sociales, las áreas misionales presentaron (13) servicios y 32 modalidades para  su revisión, validación y aprobación en las instancias asignadas con esta función.
A continuación se describe el procedimiento realizado: 
* El 09 de abril de 2021 en el marco de la Mesa Técnica Gis las áreas técnicas misionales presentaron para revisión y retroalimentación la creación y transformación de servicios de: Infancia, juventud, vejez, discapacidad, lgbti, sgil, ici, y de la dirección de Nutrición y Abastecimiento, en el que se verificaron criterios como la pertinencia de los servicios, la definición de los criterios que favorezcan la accesibilidad y adaptabilidad de los servicios. En este sentido, se validaron (13) servicios y 32 modalidades.  (Anexo 1. Acta de Mesa Técnica Gis) 
* El 16 de abril de 2021 se llevó acabo el Comité Institucional de Gestión y desempeño, regulado por la Resolución 382 de 19 de marzo de 2021, el cual integró al Consejo GIS, en el marco de la política MIPG. Instancia de coordinación interna que revisó y aprobó (13) servicios y 32 modalidades. 
En este sentido durante el primer semestre del año se aprobaron un total de (30) servicios y (80) modalidades para un gran total de (110) servicios sociales de la SDIS (Anexo 2.Acta de Comité Institucional de gestión y Desempeño).
De allí que, se expide la Resolución 509 de 20 de abril de 2021, </t>
    </r>
    <r>
      <rPr>
        <i/>
        <sz val="10"/>
        <rFont val="Arial"/>
        <family val="2"/>
      </rPr>
      <t>"Por la cual se definen las reglas aplicables a los servicios sociales, los instrumentos de focalización de la SDIS, y se dictan otras disposiciones"</t>
    </r>
    <r>
      <rPr>
        <sz val="10"/>
        <rFont val="Arial"/>
        <family val="2"/>
      </rPr>
      <t>, la cual contiene los anexos técnicos de un total de (30) servicios y 80 modalidades de atención aprobados en la SDIS. 
Una vez entran en operación los servicios y modalidades aprobadas, las áreas misionales solicitan la revisión y validación de los ajustes a los servicios aprobados, realizando modificación en variables como: población objeto, criterios ingreso, egreso y restricciones entre otros. En este sentido durante el mes de junio se adelantan las siguientes acciones: 
* El 17 de junio de 2021 se realizó Mesa Técnica Gis, donde se presentó, revisó y validaron los ajustes de los servicios (2) y (47) modalidades. (Anexo 4.Acta de Mesa Técnica Gis).Los cuales se presentaron el 25 de junio de 2021 en el Comité de Institucional de Gestión y desempeño aprobando las modificaciones de (2) servicios y (47) modalidades. 
Es importante señalar que los servicios sociales se mantienen en (30) servicios y (80) modalidades, para un total de (109) servicios y que las aprobaciones realizadas en el mes de junio corresponden al ajuste de aspectos internos de cada servicio.
(Anexo 5 presentación Comité de Institucional de Gestión y desempeño)</t>
    </r>
  </si>
  <si>
    <t>09/07/2021: Ajustar redacción, para que sea más entendible el reporte, ya que no se puede hacer el cálculo de cuántos servicios se revisaron y cuántos finalmente fueron aprobados. Les sugiero ingresar un párrafo inicial, donde indiquen que para el segundo trimestre se revisaron XXX servicios de los cuales fueron aprobados XXX... algo así.
13/07/2021: No se presentan observaciones ni al reporte ni a las evidencias presentadas.</t>
  </si>
  <si>
    <r>
      <t xml:space="preserve">Para el tercer trimestre del presente año, una vez aprobados los (30) servicios y (80) modalidades de atención en el marco de la resolución 509 del 20 de abril de 2021, surgen tres acciones relacionadas con la revisión de servicios: 
a. i. Propuesta de modificación de los servicios y modalidades de atención a la primera infancia e infancia, con el fin de dar cumplimiento a las directrices dadas para el retorno a la presencialidad, por lo cual se adelantó la Mesa Técnica para la Gestión Integral Social, el 16 de julio de 2021, verificando los ajustes a realizar correspondiente a las condiciones definidas para los servicios sociales.
ii. Propuesta de modificación a los servicios:  integración y gestión en el territorio y sus (3) modalidades a cargo de la sgil, dado el delimitar de su accionar en lo relacionado con Bogotá - Región. Servicio Tropa Social a tu hogar y sus (2) modalidades con el fin de precisar población objeto de atención y criterios de acceso. Adicionalmente se presentan los servicios de seguridad económica de la juventud y Centros Forjar. (Anexo 01. Acta Mesa Técnica Gis).
b. Revisión y validación de las modalidades de atención en la Mesa Técnica para la Gestión Integral Social realizada el 29 de julio de 2021:
- Estrategia para atención a personas u hogares que enfrentan situaciones de emergencia social y requieren atención social inmediata – Transferencia monetaria de emergencia social transitoria no condicionada.
- Estrategia para atención a personas u hogares que requieren atención social inmediata para prevenir la 
precarización de sus condiciones familiares – Bonos canjeables por alimentos-.
- Apoyo alimentario transitorio de asistencia social para atención de situaciones manifiestas. 
En este sentido, la mesa técnica verifica las condiciones establecidas para su creación, con claridades por parte de las áreas técnicas de la necesidad requerida de atención, la proyección de oferta / demanda, la viabilidad de recursos y operación. (Anexo 2. Acta Mesa Técnica Gis).
c. En agosto 13 de 2021, se llevó acabo el Comité Institucional de Gestión y desempeño, aprobando la creación y oficialización de las (3) modalidades de atención anteriormente mencionadas y los ajustes a los anexos técnicos de los servicios y modalidades de primera infancia e infancia. (Anexo 4. Acta Comité de Gestión y desempeño).
Por lo anterior a partir del 13 de agosto se expresa que la SDIS </t>
    </r>
    <r>
      <rPr>
        <b/>
        <sz val="10"/>
        <rFont val="Arial"/>
        <family val="2"/>
      </rPr>
      <t>cuenta con 31 servicios aprobados y (82)</t>
    </r>
    <r>
      <rPr>
        <sz val="10"/>
        <rFont val="Arial"/>
        <family val="2"/>
      </rPr>
      <t xml:space="preserve"> </t>
    </r>
    <r>
      <rPr>
        <b/>
        <sz val="10"/>
        <rFont val="Arial"/>
        <family val="2"/>
      </rPr>
      <t>modalidades</t>
    </r>
    <r>
      <rPr>
        <sz val="10"/>
        <rFont val="Arial"/>
        <family val="2"/>
      </rPr>
      <t xml:space="preserve"> aprobadas que se constituye como la oferta institucional de la SDIS. </t>
    </r>
  </si>
  <si>
    <t>07/10/2021: Revisar los anexos de las actas, debido a que el anexo no. 2 adjunto en las evidencias corresponde al relacionado en el reporte como anexo no. 3 y el anexo no. 3 que se adjunta en las evidencias es de una mesa técnica del mes de septiembre.
07/10/2021: No se presentan observaciones ni al reporte ni a las evidencias presentadas.</t>
  </si>
  <si>
    <t xml:space="preserve">En el cuarto trimestre del presente año sigan las siguientes acciones en el marco de la creación o transformación de los servicios sociales: 
a. El 06/12/2021 la Mesa Técnica Gis se reúne por solicitud de la Subdirección para la vejez, con el fin de revisar y  validar  la creación del servicio: "Bogotá te acompaña en la vejez" y la "Estrategia Acción Social Jurídica por la vejez". En esta instancia, se verificó lo expresado y documentado por el área técnica frente a la necesidad de la población sujeto de atención y el objetivo del servicio en cumplimiento de los propósitos del Plan de Desarrollo. (Anexo 1. Acta de Mesa Técnica Gis) 
b. El 17/12/2021 se realiza Comité Institucional de Gestión y Desempeño, aprobando la creación del servicio: Bogotá te acompaña en la vejez" y la "Estrategia Acción Socio Jurídica por la vejez" (Anexo 2. Acta Comité Institucional de Gestión y Desempeño)
Por lo anterior, para el cierre del cuarto trimestre del año, el portafolio de servicios se amplió a (32) servicios y (83) modalidades de atención. </t>
  </si>
  <si>
    <t>12/01/2022: No se presentan observaciones o recomendaciones ni al reporte ni a las evidencias presentadas.</t>
  </si>
  <si>
    <t>Elaborar un lineamiento que oriente el diseño y la transformación de los servicios sociales.</t>
  </si>
  <si>
    <t>Profesional asignado por Subsecretario(a)</t>
  </si>
  <si>
    <t>* Documento borrador: 60% (logrado a 31/12/2020)
* Documento oficializado: 40%</t>
  </si>
  <si>
    <t xml:space="preserve">El documento borrador se encuentra en ajustes, toda vez que, para 2021 en el marco de la revisión de los servicios, se han hecho ajustes al marco normativo y conceptual. Una vez finalice esta etapa, se procederá a iniciar el flujo de trabajo para finalizar con su oficialización.
</t>
  </si>
  <si>
    <t>14/04/2021:
*El documento que se identifica en la evidencia tiene por nombre Lineamiento instancias internas y externas. Por el título no parece tener relación con el descrito en la actividad. Por favor anexarlos en las evidencias para verificar el objetivo de ese documento.
*La evidencia que se aporta es del 5 de abril por tanto no se debe incluir en el reporte pues este corresponde al primer trimestre de la vigencia (enero a marzo). Incluir un pantallazo de la bitácora de AZ en donde conste que el documento fue enviado dentro del periodo del reporte.
16/04/2021:
Sin observaciones. Se recomienda Se recomienda informar al líder del proceso del resultado de avance de la actividad de control y acelerar el ajuste del documento acorde a todas las necesidades del proceso y enviarlo a revisión metodológica para lograr su oficialización en la fecha programada.</t>
  </si>
  <si>
    <t xml:space="preserve">Mediante Memorando I2021013090 – 28/04/2021se oficializa y publica en el listado de documentos del  Sistema de Gestión de la  SDIS en documento "Lineamiento creación, transformación o actualización de los servicios sociales en la Secretaría Distrital de Integración Social" (Anexo 1: Documento citado) </t>
  </si>
  <si>
    <t>09/07/2021: No se presentan observaciones ni al reporte, ni a las evidencias presentadas.</t>
  </si>
  <si>
    <t xml:space="preserve">CUMPLIDA </t>
  </si>
  <si>
    <t>07/10/2021: No se generan comentarios.</t>
  </si>
  <si>
    <t>12/01/2022: No se generan comentarios.</t>
  </si>
  <si>
    <t>R-DIS-002</t>
  </si>
  <si>
    <t>Falta de acompañamiento y seguimiento para la puesta en marcha de los servicios creados o transformados.</t>
  </si>
  <si>
    <t>Servicios diseñados o transformados sin implementación en los territorios.</t>
  </si>
  <si>
    <t>Falta  de oportunidad para atender las necesidades de la población más vulnerable. 
Bajos niveles de eficiencia y eficacia en la prestación de los servicios sociales y en el manejo de los recursos asignados.
Sanciones administrativas, fiscales, disciplinarias y penales.</t>
  </si>
  <si>
    <t xml:space="preserve">Cada vez que se apruebe la creación o transformación de un servicio social de la SDIS por el Consejo GIS y cuente con el acto administrativo, el profesional asignado por el (la) Subsecretario(a) adelanta reunión de acompañamiento y seguimiento con la subdirección misional a cargo del servicio, con el fin de identificar el estado situacional de este (verificar que lo que se aprobó en la creación o transformación del servicio se esté implementando). En caso de identificar retrasos para la puesta en marcha se emiten alertas a la subdirección misional y/o dirección a cargo, mediante memorando interno. 
Como evidencia queda, ficha técnica de seguimiento, acta de la reunión sostenida con la  subdirección misional y memorando interno cuando aplique. </t>
  </si>
  <si>
    <t>(# de servicios creados  o transformados con sesión de acompañamiento  acumulados / # total de servicios creados  o transformados  acumulados)*100</t>
  </si>
  <si>
    <t xml:space="preserve">1/48=2,08% </t>
  </si>
  <si>
    <t xml:space="preserve">Una vez contado con la aprobación realizada por parte del comité de gestión y desempeño y mediante verificación del acta de Instancia, se identifica  la aprobación de  16 servicios y 48 modalidades, para lo cual, se procede a través de correo electrónico convocar a la  Subdirección de Adultez para la revisión de la puesta en marcha de la modalidad de atención: "Centro de desarrollo de capacidades para mujeres habitantes de calle", teniendo en cuenta, que es una modalidad nueva para la SDIS. (Anexo 1: Correo de convocatoria) 
El día 16 de febrero 2021, se adelanta sesión de acompañamiento y seguimiento con esta área y el equipo de trabajo, y a partir de la información recopilada en la ficha técnica se identifican las acciones que se vienen realizando para dar inicio a la operación del servicio.  
En este sentido se orienta al delegado de la Subdirección en avanzar rápidamente en la elaboración de los manuales, lineamientos y procedimientos para la operación de la modalidad  y que esté en coherencia con los anexos técnicos para la contratación. De igual manera, se solicita contar con la caracterización de la población a atender e iniciar con la articulación intersectorial para la gestión de acciones que contribuyen a la  operación del servicio. (Anexo 2: Ficha técnica se seguimiento a los servicios) (Anexo 3: Acta de reunión Sub Adultez). 
Para el restante de modalidades y servicios, se propone realizar con la Dirección poblacional jornadas de trabajo que permita al mes de junio tener el reporte de cada servicio y modalidad identificando el estado situacional en el que se encuentran de acuerdo con lo aprobado. 
</t>
  </si>
  <si>
    <t>14/04/2021:
*No es claro en las evidencias de dónde se toma la información de 16 servicios y 48 modalidades. Aclarar en correo o por vía telefónica.
*Según el resultado del indicador de la actividad de control (columna Z), se realizará seguimiento a la puesta en marcha de las modalidades de los servicios o formas de prestarlos. En el primer trimestre se avanza en el seguimiento a 1 de 48. Falta incluir en el reporte las acciones de choque que propone y tiene planeado realizar el proceso para dar cumplimiento al seguimiento de los 47 faltantes y de los demás que puedan venir durante el año. Lo anterior dado que el avance del riesgo es mínimo y por tanto genera alerta.
*El último párrafo no aplica para el reporte.
*Se sugiere realizar los reportes de manera breve de acuerdo a lo definido en la actividad de control y su indicador, teniendo en cuenta la cantidad de seguimientos a realizar (en este caso hicieron falta 47).
Evidencias: para próximos reportes, el nombre de la reunión debe ser el mismo tanto en el listado de asistencia como en el acta de la reunión y no diferente como se presentó en este periodo.
16/04/2021:
Sin observaciones adicionales. Se recomienda informar al líder del proceso del resultado de avance de la actividad de control, y estar atentos a la misma durante el siguiente trimestre para avanzar en el acompañamiento y seguimiento en la puesta en marcha de las modalidades de servicios restantes y aumentar notablemente el nivel de cumplimiento, dado el avance mínimo logrado en el primer trimestre.</t>
  </si>
  <si>
    <r>
      <t xml:space="preserve">En el primer trimestre (enero, febrero, marzo) del año la entidad aprobó la creación y transformación de (16) servicios y (48) modalidades para un total de (64) servicios aprobados. En el segundo trimestre (abril, mayo, junio) se contó con la aprobación de (13) servicios y (32) modalidades que sumado a la aprobación realizada en el primer trimestre completó un total de 109 servicios con los que cuenta la SDIS.  
En ese sentido, la Subsecretaría del total de los (109) servicios adelantó jornadas de trabajo para el seguimiento en la puesta en marcha de los servicios y modalidades creadas o transformadas, cuyo resultado permitió el seguimiento a un total de (61) servicios, que corresponde al 55,96% sobre el total del no. de servicios.
a. Proyecto de discapacidad= 12 servicios 
b. Subdirección para la Vejez= 8 servicios 
c. Dirección de Nutrición y abastecimiento:9 servicios 
d. Dirección Territorial= 3 servicios
e. Subdirección para la Adultez= 10 servicios 
f. Subdirección para la Juventud= 8 servicios
g. Subdirección de Lgbti= 11 servicios 
A continuación se describe el resultado de cada reunión: 
</t>
    </r>
    <r>
      <rPr>
        <u/>
        <sz val="10"/>
        <rFont val="Arial"/>
        <family val="2"/>
      </rPr>
      <t>* 10 de mayo de 2021 Proyecto de Discapacidad:</t>
    </r>
    <r>
      <rPr>
        <sz val="10"/>
        <rFont val="Arial"/>
        <family val="2"/>
      </rPr>
      <t xml:space="preserve"> seguimiento de (2) servicios y (10) modalidades, se hace énfasis en el servicio y modalidades creadas: Bogotá te cuida en casa, atención Emergente personas con discapacidad, reconocimiento al rol del cuidador. Se  identifica la necesidad de agilizar la puesta en marcha. Por lo tanto, se propone realizar reunión adicional para seguimiento de la contratación, focalización de la población. (anexo 1:acta de reunión y fichas técnicas).
</t>
    </r>
    <r>
      <rPr>
        <u/>
        <sz val="10"/>
        <rFont val="Arial"/>
        <family val="2"/>
      </rPr>
      <t xml:space="preserve">* 10 de mayo de 2021 Subdirección para la vejez </t>
    </r>
    <r>
      <rPr>
        <sz val="10"/>
        <rFont val="Arial"/>
        <family val="2"/>
      </rPr>
      <t xml:space="preserve">: En el seguimiento de los (3) servicios y (5) modalidades se identifica la urgencia de la puesta en marcha de la modalidad centro día cuidado en casa dado a su importancia en el marco del sistema distrital de cuidado (Anexo 2: acta de reunión y ficha técnica) 
</t>
    </r>
    <r>
      <rPr>
        <u/>
        <sz val="10"/>
        <rFont val="Arial"/>
        <family val="2"/>
      </rPr>
      <t>* 12 de mayo de 2021 Dirección de Nutrición y Abastecimiento:</t>
    </r>
    <r>
      <rPr>
        <sz val="10"/>
        <rFont val="Arial"/>
        <family val="2"/>
      </rPr>
      <t xml:space="preserve"> En la revisión realizada del total de servicios (3) y (6) modalidades, se hace énfasis en la transformación de comedores comunitarios - cocinas populares recordando la urgencia de la contratación pendiente del restante de unidades, adicional se da alerta en la focalización de la población para el kit de alimentos y Unidad Móvil de alimentos. (anexo 3: acta de reunión y ficha técnica)  
</t>
    </r>
    <r>
      <rPr>
        <u/>
        <sz val="10"/>
        <rFont val="Arial"/>
        <family val="2"/>
      </rPr>
      <t>* 19 de Mayo de 2021 Dirección Territorial - SGIL:</t>
    </r>
    <r>
      <rPr>
        <sz val="10"/>
        <rFont val="Arial"/>
        <family val="2"/>
      </rPr>
      <t xml:space="preserve"> Se hace revisión del servicio </t>
    </r>
    <r>
      <rPr>
        <i/>
        <sz val="10"/>
        <rFont val="Arial"/>
        <family val="2"/>
      </rPr>
      <t>"Tropa Social a tu hogar</t>
    </r>
    <r>
      <rPr>
        <sz val="10"/>
        <rFont val="Arial"/>
        <family val="2"/>
      </rPr>
      <t xml:space="preserve">" junto con sus (2) modalidades de atención. La alerta establecida es la oficialización de los documentos técnicos de la ETIS y en los procesos de la entidad. (Anexo 4 - Acta de  reunión y ficha técnica) 
</t>
    </r>
    <r>
      <rPr>
        <u/>
        <sz val="10"/>
        <rFont val="Arial"/>
        <family val="2"/>
      </rPr>
      <t>* 10 de junio de 2021 Subdirección de Adultez:</t>
    </r>
    <r>
      <rPr>
        <sz val="10"/>
        <rFont val="Arial"/>
        <family val="2"/>
      </rPr>
      <t xml:space="preserve"> Se evidencia la puesta en marcha del total de servicios y modalidades creadas y transformadas (1) servicio -(9)modalidades. (Anexo 5 - Acta de reunión y ficha técnica)
</t>
    </r>
    <r>
      <rPr>
        <u/>
        <sz val="10"/>
        <rFont val="Arial"/>
        <family val="2"/>
      </rPr>
      <t>* 16 de Junio de 2021 Subdirección de Juventud:</t>
    </r>
    <r>
      <rPr>
        <sz val="10"/>
        <rFont val="Arial"/>
        <family val="2"/>
      </rPr>
      <t xml:space="preserve"> De acuerdo con el diálogo establecido con el equipo se identifica que se viene implementando la totalidad de servicios y modalidades aprobadas (3) ser</t>
    </r>
    <r>
      <rPr>
        <strike/>
        <sz val="10"/>
        <rFont val="Arial"/>
        <family val="2"/>
      </rPr>
      <t>v</t>
    </r>
    <r>
      <rPr>
        <sz val="10"/>
        <rFont val="Arial"/>
        <family val="2"/>
      </rPr>
      <t xml:space="preserve">icios y (5) modalidades. (Anexo 6 - Acta de reunión y ficha técnica).
* </t>
    </r>
    <r>
      <rPr>
        <u/>
        <sz val="10"/>
        <rFont val="Arial"/>
        <family val="2"/>
      </rPr>
      <t>Junio 16 de 2021 Subdirección de LGBT</t>
    </r>
    <r>
      <rPr>
        <sz val="10"/>
        <rFont val="Arial"/>
        <family val="2"/>
      </rPr>
      <t xml:space="preserve">: Una vez socializada la información se identifica la puesta en marcha del total de (3) servicios y (8) modalidades de atención con la alerta en urgencia de la armonización del sistema para el registro de los bonos multicolor (Anexo 7- Acta de reunión y ficha técnica).
Las reuniones se ven suspendidas dado a la solicitud de las subdirecciones técnicas frente al ajuste que se requiere realizar en servicios de la subdirección de infancia, ici, sgil. Por lo tanto, una vez aprobados los ajustes se retomarán las reuniones de seguimiento a la puesta en marcha. </t>
    </r>
  </si>
  <si>
    <t>09/07/2021: Les sugiero ingresar un párrafo inicial, donde indiquen que para el segundo trimestre se realizó seguimiento a XXX  servicios de XXX creados, o actualizados. algo así, esto le dará más claridad a las cifras reportadas. De igual manera no es claro de donde sale la cifra de 66,9%, ya que se indican 61 servicios de 109, pero en la descripción se cuentan 16 servicios, por favor revisar cifras, y recordar la formula del indicador. En cuanto a las evidencias, si se realizaron 7 reuniones, no deberían existir 7 fichas?, en el acta No. 2, faltan dos firmas de las personas que aparecen como asistentes.
13/07/2021: No se presentan observaciones ni al reporte ni a las evidencias presentadas. Sin embargo se ajusta porcentaje de cumplimiento debido a que no correspondía a 66,49%.</t>
  </si>
  <si>
    <r>
      <t xml:space="preserve"> Para</t>
    </r>
    <r>
      <rPr>
        <sz val="10"/>
        <color theme="4"/>
        <rFont val="Arial"/>
        <family val="2"/>
      </rPr>
      <t xml:space="preserve"> </t>
    </r>
    <r>
      <rPr>
        <sz val="10"/>
        <rFont val="Arial"/>
        <family val="2"/>
      </rPr>
      <t>el tercer trimestre del año, la entidad contaba con un total de (109) servicios y modalidades aprobadas mediante la resolución 509 de 20 de abril de 2021. De allí que, en el segundo trimestre a (61) servicios se la haya realizado seguimiento a la puesta en marcha en los meses de abril, mayo y junio. Ahora bien, en el transcurso del mes de agosto el comité de gestión y desempeño aprueba la creación de (3) modalidades más</t>
    </r>
    <r>
      <rPr>
        <sz val="10"/>
        <color theme="4"/>
        <rFont val="Arial"/>
        <family val="2"/>
      </rPr>
      <t xml:space="preserve"> </t>
    </r>
    <r>
      <rPr>
        <sz val="10"/>
        <rFont val="Arial"/>
        <family val="2"/>
      </rPr>
      <t>de atención, lo cual conlleva al cierre del presente trimestre la aprobación de (112) servicios.
En este sentido, la subsecretaría para el tercer trimestre continuó en el desarrollo de jornadas de seguimiento y acompañamiento en la implementación de servicios, para lo cual, adelantó (4) jornadas de trabajo con un total de (36) servicios verificados. Para efectos del presente reporte se ha hecho seguimiento a un total de  (97)</t>
    </r>
    <r>
      <rPr>
        <sz val="10"/>
        <color rgb="FFFF0000"/>
        <rFont val="Arial"/>
        <family val="2"/>
      </rPr>
      <t xml:space="preserve">  </t>
    </r>
    <r>
      <rPr>
        <sz val="10"/>
        <rFont val="Arial"/>
        <family val="2"/>
      </rPr>
      <t xml:space="preserve">servicios, (61) del segundo trimestre, más (36) servicios del tercer trimestre, que corresponde a 86,6% de avance.
A continuación una breve descripción de las jornadas realizadas:
</t>
    </r>
    <r>
      <rPr>
        <u/>
        <sz val="10"/>
        <rFont val="Arial"/>
        <family val="2"/>
      </rPr>
      <t xml:space="preserve">
* Servicios Subdirección para la Gestión Integral local (5) servicios</t>
    </r>
    <r>
      <rPr>
        <sz val="10"/>
        <rFont val="Arial"/>
        <family val="2"/>
      </rPr>
      <t xml:space="preserve">. El equipo de esta área presenta el 30 de julio de 2021 los servicios y modalidades pendientes de abordar: 
 - </t>
    </r>
    <r>
      <rPr>
        <u/>
        <sz val="10"/>
        <rFont val="Arial"/>
        <family val="2"/>
      </rPr>
      <t>Servicio Integración y Gestión en el territorio  -IGT</t>
    </r>
    <r>
      <rPr>
        <sz val="10"/>
        <rFont val="Arial"/>
        <family val="2"/>
      </rPr>
      <t xml:space="preserve">: modalidades desarrollo de capacidades para la generación de oportunidades, Servicios Comunitarios Territoriales y  Fortalecimiento de procesos territoriales e innovación social. Se encuentra operando en las 20 localidades del distrito, se requiere precisar y revisar el alcance de ciudad -región.
- </t>
    </r>
    <r>
      <rPr>
        <u/>
        <sz val="10"/>
        <rFont val="Arial"/>
        <family val="2"/>
      </rPr>
      <t>Servicio Tiempo propio para personas cuidadoras</t>
    </r>
    <r>
      <rPr>
        <sz val="10"/>
        <rFont val="Arial"/>
        <family val="2"/>
      </rPr>
      <t>: zonas de descanso y autocuidado, lavanderías comunitarias. Las actividades requieren apoyo de otras entidades en el marco del sistema distrital de cuidado, se manifiesta la alerta de la urgencia de la adquisición de lavadoras y secadoras para las manzanas de cuidado de Kennedy y Bosa.(Anexo 5. Acta reunión de trabajo - Anexo 6. Fichas técnicas de los 5 servicios). 
*</t>
    </r>
    <r>
      <rPr>
        <u/>
        <sz val="10"/>
        <rFont val="Arial"/>
        <family val="2"/>
      </rPr>
      <t xml:space="preserve"> Servicios Subdirección para la Identificación caracterización e integración IC</t>
    </r>
    <r>
      <rPr>
        <sz val="10"/>
        <rFont val="Arial"/>
        <family val="2"/>
      </rPr>
      <t>I (10) servicios. El pasado 30 de julio se adelantó reunión con el equipo de trabajo de esta dependencia, donde describieron el desarrollo de aquellos servicios nuevos y transformados: 
- Servicio respuesta social: Orientación, información y referenciación OIR-TE, Emergencia Social, Acompañamiento y seguimiento ACOMPAÑARTE. Servicio transformado que vien</t>
    </r>
    <r>
      <rPr>
        <sz val="10"/>
        <color theme="4"/>
        <rFont val="Arial"/>
        <family val="2"/>
      </rPr>
      <t>e</t>
    </r>
    <r>
      <rPr>
        <sz val="10"/>
        <rFont val="Arial"/>
        <family val="2"/>
      </rPr>
      <t xml:space="preserve"> operando pero se solicita agilizar la contratación de beneficios de transporte y auxilio funerario. 
- Servicio gestión del riesgo: evaluación de daños, riesgo asociado y análisis de necesidades en el ámbito social, entrega masiva de ayuda humanitaria de una sola clase, fortalecimiento a redes comunitarias de cuidado y gestión del riesgo. 
- Servicio integración y los derechos del Migrante, Refugiado y retornado: Se informa la entrada en operación del Centro Distr</t>
    </r>
    <r>
      <rPr>
        <sz val="10"/>
        <color theme="4"/>
        <rFont val="Arial"/>
        <family val="2"/>
      </rPr>
      <t>i</t>
    </r>
    <r>
      <rPr>
        <sz val="10"/>
        <rFont val="Arial"/>
        <family val="2"/>
      </rPr>
      <t>tal de atención para el migrante que permite operar las moda</t>
    </r>
    <r>
      <rPr>
        <sz val="10"/>
        <color theme="4"/>
        <rFont val="Arial"/>
        <family val="2"/>
      </rPr>
      <t>l</t>
    </r>
    <r>
      <rPr>
        <sz val="10"/>
        <rFont val="Arial"/>
        <family val="2"/>
      </rPr>
      <t>idades mencionadas (Anexo 7. Acta reunión de trabajo - Anexo 8. Ficha Técnica de los 10 servicios).
*</t>
    </r>
    <r>
      <rPr>
        <u/>
        <sz val="10"/>
        <rFont val="Arial"/>
        <family val="2"/>
      </rPr>
      <t xml:space="preserve"> Servicios Subdirección para la Infancia (18) servicios. </t>
    </r>
    <r>
      <rPr>
        <sz val="10"/>
        <rFont val="Arial"/>
        <family val="2"/>
      </rPr>
      <t>La presentación del Subdirector y su equipo de trabajo el 09 de septiembre de 2021,  inició a partir del balance de la ejecución de las metas del proyecto, informando la puesta en marcha de la totalidad de las modalidades creadas y transformada</t>
    </r>
    <r>
      <rPr>
        <sz val="10"/>
        <color theme="4"/>
        <rFont val="Arial"/>
        <family val="2"/>
      </rPr>
      <t>s</t>
    </r>
    <r>
      <rPr>
        <sz val="10"/>
        <rFont val="Arial"/>
        <family val="2"/>
      </rPr>
      <t>, adicionalmente informa los retos en términos de ampliar la cobertura en el marco del programa de rescate social en jardines infantiles y la modalidad de creciendo juntos. (Anexo 9. Acta reunión de trabajo  - Anexo 10. Ficha técnica de 18 servicios). 
*</t>
    </r>
    <r>
      <rPr>
        <u/>
        <sz val="10"/>
        <rFont val="Arial"/>
        <family val="2"/>
      </rPr>
      <t xml:space="preserve">Servicios Subdirección para la Familia (3) servicios. </t>
    </r>
    <r>
      <rPr>
        <sz val="10"/>
        <rFont val="Arial"/>
        <family val="2"/>
      </rPr>
      <t>Desde la Subdirección se informa</t>
    </r>
    <r>
      <rPr>
        <strike/>
        <sz val="10"/>
        <color rgb="FFFF0000"/>
        <rFont val="Arial"/>
        <family val="2"/>
      </rPr>
      <t>s</t>
    </r>
    <r>
      <rPr>
        <sz val="10"/>
        <rFont val="Arial"/>
        <family val="2"/>
      </rPr>
      <t>, que se tien</t>
    </r>
    <r>
      <rPr>
        <sz val="10"/>
        <color theme="4"/>
        <rFont val="Arial"/>
        <family val="2"/>
      </rPr>
      <t>e</t>
    </r>
    <r>
      <rPr>
        <sz val="10"/>
        <rFont val="Arial"/>
        <family val="2"/>
      </rPr>
      <t xml:space="preserve"> aprobado en el marco de la Resolución 509: 
- Servicios Centros Proteger: Atención Integral a niños y niñas con medida de ubicación institucional, atención Integral a familias en riesgo de pérdida de cuidado pariental. Esta última modalidad es nueva la cual ha permitido fortalecer la  intervención y seguimiento con las familias, siendo exitos</t>
    </r>
    <r>
      <rPr>
        <sz val="10"/>
        <color theme="4"/>
        <rFont val="Arial"/>
        <family val="2"/>
      </rPr>
      <t>o</t>
    </r>
    <r>
      <rPr>
        <sz val="10"/>
        <rFont val="Arial"/>
        <family val="2"/>
      </rPr>
      <t xml:space="preserve"> su abordaje, la cual es operada con una parte del talento humano del centro proteger junto con personal contratado de abordaje psicosocial. 
- Servicio Comisarías de Familia: los cambios a este servicio se acogen de acuerdo con la nueva ley expedida en agosto 2126 de 2021 la cual regula la creación, funcionamiento de las Comisarías de Familia. (Anexo 11. Acta reunión de trabajo - Anexo 12. Ficha técnica de 3 servicios).</t>
    </r>
  </si>
  <si>
    <t>07/10/2021: Revisar los anexos: el anexo 6 aparece un archivo solo con 2 fichas técnicas no con 5 como se indica en el reporte. De igual forma en el anexo 10, aparecen 6 fichas técnicas y se indica que son 18. Ajustar redacción de acuerdo a lo indicado.
07/10/2021: No se presentan observaciones ni al reporte ni a las evidencias presentadas.</t>
  </si>
  <si>
    <t>99.1%</t>
  </si>
  <si>
    <r>
      <t xml:space="preserve">Durante el cuarto trimestre del presente año, la SDIS amplia su portafolio a (32) servicios y (83) modalidades, para un total de (115) entre servicios, modalidades y estrategias. 
En este sentido, la Subsecretaría adelantó las jornadas de seguimiento y acompañamiento de la implementación de los servicios pendientes:
* </t>
    </r>
    <r>
      <rPr>
        <u/>
        <sz val="10"/>
        <rFont val="Arial"/>
        <family val="2"/>
      </rPr>
      <t>Servicios Subdirección para la Identificación Caracterización e Integración ICI</t>
    </r>
    <r>
      <rPr>
        <sz val="10"/>
        <rFont val="Arial"/>
        <family val="2"/>
      </rPr>
      <t xml:space="preserve">: teniendo en cuenta que esta subdirección en el mes de agosto crea dos (2) modalidades de atención: estrategia para atención a personas u hogares que requieren atención social inmediata para prevenir la precarización de sus condiciones familiares – Bonos canjeables por alimentos - Transferencias Monetarias. De acuerdo con lo expuesto por el área técnica se identifican las dificultades frente a las bases de datos para agilizar la operación de traslados monetarios, de igual manera la necesidad de revisar la continuidad de estas dos modalidades para la próxima vigencia dado a que hacen parte del plan de rescate social 2021. (Anexo 1. Acta reunión de trabajo - Anexo 2 Fichas Técnicas de las dos estrategias).
</t>
    </r>
    <r>
      <rPr>
        <sz val="10"/>
        <color rgb="FFFF0000"/>
        <rFont val="Arial"/>
        <family val="2"/>
      </rPr>
      <t xml:space="preserve">
</t>
    </r>
    <r>
      <rPr>
        <sz val="10"/>
        <rFont val="Arial"/>
        <family val="2"/>
      </rPr>
      <t xml:space="preserve">* </t>
    </r>
    <r>
      <rPr>
        <u/>
        <sz val="10"/>
        <rFont val="Arial"/>
        <family val="2"/>
      </rPr>
      <t xml:space="preserve">Servicios Subdirección para la Vejez: </t>
    </r>
    <r>
      <rPr>
        <sz val="10"/>
        <rFont val="Arial"/>
        <family val="2"/>
      </rPr>
      <t xml:space="preserve"> (4) servicios que se encontraban pendientes a revisar:
- Modalidad Comunidad de cuidado
- Servicio apoyos económicos para personas mayor
- Servicio  Bogotá te acompaña en la vejez
- Estrategia Acción jurídica por la Vejez. De la anterior revisión se señala la alerta de apoyos económicos frente al procedimiento de focalización para lo cual se propone reunión con Dade para revisar los tiempos de las novedades. (Anexo 3. Acta reunión de trabajo - Anexo 4 Fichas Técnicas de los servicios y modalidades). 
</t>
    </r>
    <r>
      <rPr>
        <sz val="10"/>
        <color rgb="FFFF0000"/>
        <rFont val="Arial"/>
        <family val="2"/>
      </rPr>
      <t xml:space="preserve">
</t>
    </r>
    <r>
      <rPr>
        <sz val="10"/>
        <rFont val="Arial"/>
        <family val="2"/>
      </rPr>
      <t xml:space="preserve">Nota aclaratoria: una vez revisado el total de servicios con acompañamiento por parte de la Subsecretaría se identificó que en los reportes del segundo y tercer trimestre se omitió el conteo de servicios que ya fueron revisados y que en el caso de cada uno se notificó solo las modalidades. Por lo anterior, los siguientes servicios se adicionan al reporte, los cuales se encuentran debidamente soportados:
- Subdirección para la infancia: se reporto 18 modalidades pendiente reportar los (7) servicios que los contiene.  
- Subdirección LGBTI: se reporto 11 servicios y 
modalidades cuando lo revisado corresponde a (12) 
servicios </t>
    </r>
    <r>
      <rPr>
        <sz val="10"/>
        <color rgb="FFFF0000"/>
        <rFont val="Arial"/>
        <family val="2"/>
      </rPr>
      <t xml:space="preserve">
- </t>
    </r>
    <r>
      <rPr>
        <sz val="10"/>
        <rFont val="Arial"/>
        <family val="2"/>
      </rPr>
      <t>Subdirección ICI: se reporto un total de 10 servicios, cuando lo revisado fue (13) servicios</t>
    </r>
    <r>
      <rPr>
        <sz val="10"/>
        <color rgb="FFFF0000"/>
        <rFont val="Arial"/>
        <family val="2"/>
      </rPr>
      <t xml:space="preserve">. </t>
    </r>
    <r>
      <rPr>
        <sz val="10"/>
        <rFont val="Arial"/>
        <family val="2"/>
      </rPr>
      <t xml:space="preserve">
En este sentido, para efectos del cierre del cuarto trimestre la subsecretaría avanzó en una verificación de 97 servicios. Es así, que en este último periodo adelantó la revisión de (6) servicios más y de acuerdo con la nota aclaratoria (11) servicios no se habían sumado. Por lo tanto, del total de (115) servicios aprobados se desarrolló el acompañamiento a (114) que corresponde al 99.1%. El porcentaje pendiente 0.9% corresponde 
Es importante señalar que el proceso evaluará la continuidad de las actividades para la gestión del riesgo del proceso Diseño e Innovación de los servicios sociales en la próxima vigencia. </t>
    </r>
  </si>
  <si>
    <t>Prestar servicios sociales dirigidos a la población más vulnerable del Distrito, que contribuyan a la inclusión social en desarrollo de las políticas públicas sociales</t>
  </si>
  <si>
    <t>Circular 007 del 16/02/2021</t>
  </si>
  <si>
    <t>R-PSS-002</t>
  </si>
  <si>
    <t>Debido a la ausencia de mecanismos de seguimiento  que midan la gestión propia del proceso</t>
  </si>
  <si>
    <t>Puede suceder que se implementen de manera deficiente los mecanismos de seguimiento y autocontrol del desarrollo en las etapas del proceso.</t>
  </si>
  <si>
    <t>* Incumplimiento o deficiente gestión en la ejecución de cada una de las etapas del proceso.
* Incumplimiento en la entrega de insumos (salidas) para otros procesos que se articulan con este proceso.</t>
  </si>
  <si>
    <t>Operativo</t>
  </si>
  <si>
    <t>5- Casi seguro</t>
  </si>
  <si>
    <t>El(la) Gestor(a) del Proceso Prestación de Servicios Sociales para la Inclusión Social debe realizar mensualmente reunión del proceso con los gestores del Sistema de Gestión de las subdirecciones técnicas de Territorial, Poblacional y Nutrición y abastecimiento,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</si>
  <si>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</si>
  <si>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</si>
  <si>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</si>
  <si>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 xml:space="preserve">"Se realizó reunión mensual ordinaria de la mesa del SIGPOTE, en el cual se realiza un monitoreo permanente a las actividades del proceso.
Como evidencia se entrega:
Febrero:
* Acta y asistencia SIGPOTE
* Presentaciones SIGPOTE y reconversión de jardines
Marzo:
* Acta y asistencia SIGPOTE
* Presentación SIGPOTE 
</t>
  </si>
  <si>
    <t>12/04/2021. No se generan observaciones o recomendaciones por parte de la segunda línea de defensa, respecto a los avances y evidencias presentados en el monitoreo al riesgo de gestión.</t>
  </si>
  <si>
    <t>Se realizó reunión mensual ordinaria de la mesa del SIGPOTE (a partir de mayo Mesa de implementación del sistema de gestión de las dependencias misionales), en el cual se realiza un monitoreo permanente a las actividades del proceso.  Como evidencia se entrega:
Abril:
* Acta y asistencia SIGPOTE
* Presentación SIGPOTE
Mayo:
* Acta y asistencia Mesa SG Misional
* Presentaciones Mesa SG Misional y alertas y novedades planeación opertiva SLIS - Sub Técnicas
Junio:
* Acta y asistencia Mesa SG Misional
* Presentación Mesa SG Misional</t>
  </si>
  <si>
    <t>15/07/2021. No se generan observaciones o recomendaciones por parte de la segunda línea de defensa, respecto a los avances y evidencias presentados en el monitoreo al riesgo de gestión.</t>
  </si>
  <si>
    <t>Se realizó reunión mensual ordinaria de la mesa del SIGPOTE (a partir de mayo Mesa de implementación del sistema de gestión de las dependencias misionales), en el cual se realiza un monitoreo permanente a las actividades del proceso.  Como evidencia se entrega:
Julio
* Acta y asistencia Mesa SG Misional
* Presentación Mesa SG Misional
Agosto:
* Acta y asistencia Mesa SG Misional
* Presentaciones Mesa SG Misional  
Septiembre:
* Acta y asistencia Mesa SG Misional
* Presentación Mesa SG Misional</t>
  </si>
  <si>
    <t>07/10/2021. No se generan observaciones o recomendaciones por parte de la segunda línea de defensa, respecto a los avances y evidencias presentados en el monitoreo al riesgo de gestión.</t>
  </si>
  <si>
    <t>Se realizó reunión mensual ordinaria de la mesa del SIGPOTE (a partir de mayo Mesa de implementación del sistema de gestión de las dependencias misionales), en el cual se realiza un monitoreo permanente a las actividades del proceso.  Como evidencia se entrega:
Octubre:
* Acta y asistencia Mesa SG Misional
* Presentación Mesa SG Misional
Noviembre:
* Acta y asistencia Mesa SG Misional
* Presentaciones Mesa SG Misional  
Diciembre:
* Acta y asistencia Mesa SG Misional
* Presentación Mesa SG Misional</t>
  </si>
  <si>
    <t>14/01/2022. No se generan observaciones o recomendaciones por parte de la segunda línea de defensa, respecto a los avances y evidencias presentados en el monitoreo al riesgo de gestión.</t>
  </si>
  <si>
    <t>R-PSS-003</t>
  </si>
  <si>
    <t>Debido a que el sistema de información existente no realiza procesamiento de datos y el mismo está sujeto a margen de error humano</t>
  </si>
  <si>
    <t>Puede ocurrir que no se recolecten los datos de los participantes de los servicios sociales de manera oportuna</t>
  </si>
  <si>
    <t>* Incumplimiento en la prestación de los servicios</t>
  </si>
  <si>
    <t>Cuatrimestralmente el responsable de la Dirección Territorial, designado como administrador del Procedimiento Recolección, Crítica y Digitación (PCD-PSS-022) realizará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</si>
  <si>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</si>
  <si>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</si>
  <si>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</si>
  <si>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Para este período no se tiene contemplada esta actividad.</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</si>
  <si>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Proyecto Discapacidad y las 16 subdirecciones locales</t>
  </si>
  <si>
    <t>07/10/2021. Las evidencias no coinciden en su totalidad con lo reportado. Es necesario revisar y ajustar lo correspondiente a cada uno de los informes anexos por subdirección los cuales no estan completos (falta SLIS Mártines y Sub GIL), o corresponden al primer cuatrimestre (vejez, LGBTI), o estan repetidos (SLIS Ciudad bolivar).
Adicionalmente, se recomienda ajustar el informe general en términos de especificidad para el periodo, pues el mismo ni siquiera incluye fecha de reporte o quien lo elaboró y cuando.
08/10/2021. No se generan observaciones adicionales por parte de la segunda línea de defensa, respecto a los avances y evidencias presentados en el monitoreo al riesgo de gestión.</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</si>
  <si>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LGBTI , Discapacidad y las 16 subdirecciones locales.</t>
  </si>
  <si>
    <t>Debido a la falta de claridad en el diligenciamiento y digitación de la información de las fichas SIRBE</t>
  </si>
  <si>
    <t>Anualmente, el gestor del sistema de gestión de las dependencias misionales, realizará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SIG enviará por correo electrónico a los responsables del servicio social el protocolo para su conocimiento y apropiación.  De las reuniones quedará como registro un acta y su listado de asistencia.</t>
  </si>
  <si>
    <t>Gestor(a) del sistema de gestión de la dependencia misional</t>
  </si>
  <si>
    <t>(Número socializaciones  realizadas / Número de dependencias misionales)*100
Nota: se realizará una  socialización por dependencia misional</t>
  </si>
  <si>
    <t>10 socializaciones correspondientes al 100%</t>
  </si>
  <si>
    <t>La Subdirecciòn para la Adultez realizò la socializaciòn del protocolo formulaciòn de la descripción del problema y concepto profesional (PTC-PSS-035).
Se anexa acta y asistencia de la socialización</t>
  </si>
  <si>
    <t>12/04/2021. No se generan observaciones por parte de la segunda línea de defensa, respecto a los avances y evidencias presentados en el monitoreo al riesgo de gestión. No obstante, se recomienda asegurar que en adelante, el control se ejecute de acuerdo con lo diseñado en lo referente al responsable de realizar la actividad de control.</t>
  </si>
  <si>
    <t>Las subdirecciones para la Juventud, Identificación, Caracterización e Integración, Gestión Integral Local y Dirección Poblacional - Proyecto Discapacidad realizaron la socializaciòn del protocolo formulaciòn de la descripción del problema y concepto profesional (PTC-PSS-035). 
Se anexa acta y asistencia de la socialización de las siguientes dependencias:
1. Subdirecciones para la Juventud 
2. Subdirección para la Identificación, Caracterización e Integración. 
3. Subdirección para la Gestión Integral Local 
4. Dirección Poblacional - Proyecto Discapacidad (Realizar dos sesiones, el 29 y 31 de marzo, no se alcanzó a incluir en el monitoreo 1)</t>
  </si>
  <si>
    <t>Las subdirecciones para la infancia, LGBTI, Vejez y Familia  realizaron la socializaciòn del protocolo formulaciòn de la descripción del problema y concepto profesional (PTC-PSS-035). 
Se anexa acta y asistencia de la socialización de las siguientes dependencias:
1. Subdirecciones para la Infancia 
2. Subdirección LGBTI 
3. Subdirección para la Vejez
4.Subdirección para la Familia</t>
  </si>
  <si>
    <t>La Dirección de Nutrición y Abastecimiento realiza la socialización del Protocolo formulación de la descripción del problema y concepto profesional (PTC-PSS-035). 
Se anexa acta y asistencia de la socialización de las siguientes dependencias:
1. Dirección de Nutrición y Abastecimiento.</t>
  </si>
  <si>
    <t>Establecer las directrices de interacción entre la entidad y la ciudadanía a través de canales efectivos de comunicación para la atención oportuna y el mejoramiento continuo de la implementación de las políticas públicas y los servicios prestados.</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</si>
  <si>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</si>
  <si>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</si>
  <si>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La atención a la ciudadanía no se brinde bajo los criterios de calidez, amabilidad, oportunidad, efectividad, rapidez y confiabilidad.</t>
  </si>
  <si>
    <t>*Imagen negativa de la entidad ante la ciudadanía.
*Ciudadanía insatisfecha.</t>
  </si>
  <si>
    <t>El equipo del Servicio Integral de Atención a la Ciudadanía - SIAC, en conjunto con la Secretaría General (Dirección de calidad del servicio), desarrolla anualmente 2 (dos) jornadas de sensibilización (talleres) en cada subdirección local y en el nivel central de la entidad dirigida servidores, servidoras y contratistas de la entidad,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Como evidencias se cuenta con listados de asistencia (formularios web), correos electrónicos con memorias de las sesiones, resultados de pre y pos test, registro de llamadas o formularios de seguimiento.</t>
  </si>
  <si>
    <t>El equipo del Servicio Integral de Atención a la Ciudadanía - SIAC, en conjunto con la Secretaría General (Dirección de calidad del servicio), desarrolla anualmente 2 (dos) jornadas de sensibilización (talleres) en cada subdirección local y en el nivel central de la entidad dirigida servidores, servidoras y contratistas de la entidad ,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Como evidencias se cuenta con listados de asistencia (formularios web), correos electrónicos con memorias de las sesiones, resultados de pre y pos test, registro de llamadas o formularios de seguimiento.</t>
  </si>
  <si>
    <t>Equipo del Servicio Integral de Atención a la Ciudadanía - SIAC</t>
  </si>
  <si>
    <t>(# de jornadas de sensibilización realizadas, acumuladas / # de jornadas de sensibilización programadas, acumuladas) * 100</t>
  </si>
  <si>
    <t>Las jornadas de sensibilización en cultura del servicio inician en abril del año en curso.  
Durante el período reportado desde el SIAC se realizaron las siguientes actividades: 
1. Actualización plan de sensibilización en cultura del servicio 2021. 
Evidencia. Plan de sensibilización 2021, incluye cronograma.  
2. Mesa de trabajo con profesional de la Dirección de Calidad del Servicio (Secretaría General), a fin de acordar el cronograma de sensibilizaciones para la vigencia 2021.
Evidencia. Acta y listado de asistencia del 12 de febrero 2021 (Formatos: FT-011 y FT-008)</t>
  </si>
  <si>
    <t>14/04/2021:
Sin observaciones.</t>
  </si>
  <si>
    <t xml:space="preserve">Durante el segundo trimestre del año en curso se realizaron un total de 28 sensibilizaciones en cultura del servicio (dos por subdirección local), en coherencia con lo programado, en las Subdirecciones Locales de: Bosa, Kennedy, Usaquén, Suba, Santafé-La Candelaria, Antonio Nariño - Puente Aranda, Barrios Unidos - Teusaquillo, Engativá, Ciudad Bolívar, Usme-Sumapaz, Tunjuelito, Los Mártires, San Cristóbal y Rafael Uribe Uribe. 
Evidencias.
En carpeta compartida se cargan las siguientes evidencias: Pre y post test implementados (formato pdf); resultados pre y post test (formato excel) remisión de presentaciones a los y las participantes (vía correo electrónico).
El seguimiento a la apropiación de los temas vistos durante las jornadas de sensibilización se realizará en el mes de julio, como está programado en la actividad. </t>
  </si>
  <si>
    <t xml:space="preserve">09/07/2021: Revisar redacción en las partes señaladas. En la carpeta compartida no están las evidencias de esta actividad, lo que adjuntan en el enlace deben copiarlo en la carpeta destinada para tal fin. De igual manera de acuerdo a lo reportado, quedarían faltando dos localidades y el nivel central para el siguiente monitoreo?
Por último según lo relacionado como evidencia haría falta: el registro de llamadas o formularios de seguimiento.
13/07/2021: No se presentan observaciones al reporte y evidencias enviados. </t>
  </si>
  <si>
    <t>Durante el mes de julio del año en curso se realizaron ocho (8) jornadas de sensibilización en cultura del servicio, con las cuales se completan las treinta y seis (36)  jornadas programadas para la vigencia actual.  Estas se realizaron en: SLIS Fontibón, Dirección de Nutrición y Abastecimiento SLIS Chapinero y nivel central (se conformaron dos grupos con personal de las direcciones y subdirecciones técnicas). 
Evidencias: en carpeta compartida se cargan las siguientes evidencias: pre y post test implementados (formato pdf); resultados pre y post test (formato excel) remisión de presentaciones a los y las participantes (vía correo electrónico).
Se adjunta matriz de seguimiento realizado a la apropiación de los temas vistos durante el segundo trimestre del año en curso. 
El seguimiento a la apropiación de los temas vistos durante el período reportado se realizará en el mes de octubre. 
Enlace para revisión de evidencias: https://sdisgovco-my.sharepoint.com/:f:/g/personal/iquiceno_sdis_gov_co/ErIltpi3t91GmH1czTghRowB5ZZXpynSfUwiKq2utYi7sA?e=G66Ydb</t>
  </si>
  <si>
    <t xml:space="preserve">08/10/2021: Teniendo en cuenta que en el reporte se indica que las evidencias que se adjuntan corresponden a cada una de las jornadas de sensibilización realizadas (8) revisar las mismas, porque por carpeta están adjuntando solo las evidencias de una de las dos jornadas referenciadas en el nombre de cada carpeta. Respecto de las evidencias presentadas, revisar el archivo denominado Pos test. En cultura del servicio de Fontibón, porque no se puede descargar (archivo está en PDF). Lo mismo sucede con los archivos: Pos test, sensibilización nivel central grupo 1 julio 15, pos test, sensibilización nivel central grupo 2 julio 15, pre test, sensibilización cultura en el servicio nivel central grupo 2 julio 8, pre test, sensibilización cultura en el servicio chapinero julio 9.
11/10/2021: No se presentan observaciones al reporte y evidencias enviados. </t>
  </si>
  <si>
    <t xml:space="preserve">La actividad ya se encuentra cumplida. 
Las treinta y seis (36) jornadas de sensibilización en cultura del servicio se completaron en julio de la actual vigencia. 
Evidencias. Se adjunta matriz de seguimiento a la apropiación de los temas vistos durante las jornadas realizadas en el mes de julio (tercer trimestre 2021).
</t>
  </si>
  <si>
    <t xml:space="preserve">06/01/2022: No se presentan observaciones al reporte y evidencias enviados. </t>
  </si>
  <si>
    <t>Cada vez que ingresa un nuevo integrante al equipo del Servicio Integral de Atención a la Ciudadanía - SIAC, el equipo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Después de realizada la inducción se aplicará un cuestionario, los resultados de este serán insumo para la jornada de reinducción con la finalidad de fortalecer los contenidos vistos.
Como evidencia se cuenta con actas de reunión, listados de asistencia (formularios web) y cuestionarios aplicados.</t>
  </si>
  <si>
    <t># de inducciones realizadas acumuladas / # de inducciones a realizar acumuladas) * 100</t>
  </si>
  <si>
    <t>3/3=
100%</t>
  </si>
  <si>
    <t>Durante el periodo reportado, ingresaron 3 personas (contratistas) al equipo SIAC con quienes se adelantó dos (2) espacios de inducción en modalidad presencial y virtual (a través de la herramienta Teams).  El objeto contractual del personal es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Evidencias. Actas de inducción firmadas y cargadas en carpeta virtual.</t>
  </si>
  <si>
    <r>
      <t>Al corte de reporte se tiene un acumulado de 10 personas (contratistas) que ingresaron al equipo SIAC, de los cuales a 7 se les realizó inducción en el segundo trimestre 2021.
Es así como a las 7 personas (contratistas)</t>
    </r>
    <r>
      <rPr>
        <sz val="10"/>
        <color rgb="FFFF0000"/>
        <rFont val="Arial"/>
        <family val="2"/>
      </rPr>
      <t xml:space="preserve"> </t>
    </r>
    <r>
      <rPr>
        <sz val="10"/>
        <rFont val="Arial"/>
        <family val="2"/>
      </rPr>
      <t xml:space="preserve">que ingresaron al equipo SIAC fueron con quienes se adelantaron seis (6) espacios de inducción en modalidad presencial y virtual (a través de la herramienta Teams). El objeto contractual del personal es </t>
    </r>
    <r>
      <rPr>
        <i/>
        <sz val="10"/>
        <rFont val="Arial"/>
        <family val="2"/>
      </rPr>
      <t>"Prestar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t>
    </r>
    <r>
      <rPr>
        <sz val="10"/>
        <rFont val="Arial"/>
        <family val="2"/>
      </rPr>
      <t>l".
Se hace claridad, de que no se realizaron las evaluaciones de apropiación de los temas vistos en las jornadas de inducción (Manual de Servicio a la Ciudadanía de la SDIS, Política Pública Distrital de Servicio  a la Ciudadanía, Portafolio de Servicios, entre otros), toda vez que, la entidad actualizó la Resolución 0825 de 2018 "</t>
    </r>
    <r>
      <rPr>
        <i/>
        <sz val="10"/>
        <rFont val="Arial"/>
        <family val="2"/>
      </rPr>
      <t>Por la cual se adoptan los criterios de focalización, priorización, ingreso, egreso y restricciones para el acceso a los servicios sociales y apoyos de la Secretaría Distrital de Integración Socia</t>
    </r>
    <r>
      <rPr>
        <sz val="10"/>
        <rFont val="Arial"/>
        <family val="2"/>
      </rPr>
      <t>l", en consecuencia, el tema visto en estos espacios fue la Resolución 0509 de 2021, "</t>
    </r>
    <r>
      <rPr>
        <i/>
        <sz val="10"/>
        <rFont val="Arial"/>
        <family val="2"/>
      </rPr>
      <t>Por la cual se definen las reglas aplicables a los servicios sociales, los instrumentos de focalización de la SDIS, y se dictan otras disposiciones</t>
    </r>
    <r>
      <rPr>
        <sz val="10"/>
        <rFont val="Arial"/>
        <family val="2"/>
      </rPr>
      <t>”.
Evidencias. Seis(6) actas de inducción firmadas y cargadas en carpeta virtual.</t>
    </r>
  </si>
  <si>
    <t xml:space="preserve">09/07/2021: En las evidencias, no se encuentran los cuestionarios aplicados en las jornadas de inducción. Por favor verificar.
13/07/2021: No se presentan observaciones al reporte y evidencias enviados. </t>
  </si>
  <si>
    <t>04/10/201</t>
  </si>
  <si>
    <t xml:space="preserve">A corte de este reporte han ingresado al equipo SIAC un total de doce (12) personas (contratistas); dos (2) de ellas recibieron inducción durante el tercer trimestre de 2021. Los espacios de inducción se realizaron en modalidad presencial y virtual (a través de la plataforma Teams). 
El objeto contractual del personal es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Se precisa que durante la atención en los puntos SIAC se llevó a cabo la práctica de los temas vistos durante la inducción; adicionalmente, en estos mismos espacios, se adelantó la evaluación de apropiación del conocimiento mediante la realización de preguntas y el desarrollo de ejercicios relacionados con los temas propios del servicio, los cuales se encuentran descritos en actas.   
Evidencias. Dos (2) actas de inducción firmadas y cargadas en carpeta virtual.
Dos (2) evaluaciones del espacio de inducción. </t>
  </si>
  <si>
    <t xml:space="preserve">08/10/2021: Revisar porqué no se adjuntan los cuestionarios aplicados, si estos también hacen parte de las evidencias relacionadas en la actividad?.
11/10/2021: No se presentan observaciones al reporte y evidencias enviados. </t>
  </si>
  <si>
    <r>
      <t xml:space="preserve">A corte de este reporte han ingresado al equipo SIAC un total de quince (15) personas (contratistas);  tres (3) de ellas recibieron inducción en el mes de diciembre de 2021. Los espacios de inducción se realizaron en modalidad presencial y virtual (a través de la plataforma Teams). 
El objeto contractual de las personas contratadas hace referencia a: </t>
    </r>
    <r>
      <rPr>
        <i/>
        <sz val="10"/>
        <rFont val="Arial"/>
        <family val="2"/>
      </rPr>
      <t xml:space="preserve">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t>
    </r>
    <r>
      <rPr>
        <sz val="10"/>
        <rFont val="Arial"/>
        <family val="2"/>
      </rPr>
      <t xml:space="preserve">
Se precisa que durante la atención en los puntos SIAC se llevó a cabo la práctica de los temas vistos durante la inducción; adicionalmente, en estos mismos espacios, se adelantó la evaluación de apropiación del conocimiento mediante la aplicación de un cuestionario con preguntas que abordaron los temas socializados y propios del servicio.    
Evidencias. 
*Un (1) acta de inducción firmada y cargada en carpeta virtual.
*Tres (3) evaluaciones implementadas.</t>
    </r>
  </si>
  <si>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actas de reunión, listados de asistencia  (formularios web), evaluación de apropiación del conocimiento y correos electrónicos con la retroalimentación de la evaluación.
</t>
  </si>
  <si>
    <r>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actas de reunión, listados de asistencia  (formularios web), evaluación de apropiación del conocimiento y correos electrónicos con la retroalimentación de la evaluación.
</t>
    </r>
    <r>
      <rPr>
        <sz val="10"/>
        <color rgb="FFFF0000"/>
        <rFont val="Arial"/>
        <family val="2"/>
      </rPr>
      <t/>
    </r>
  </si>
  <si>
    <t>1  reinducción realizada</t>
  </si>
  <si>
    <t xml:space="preserve">El espacio de reinducción se adelantará a partir de mayo; en abril se definirán los temas y metodología a implementar. 
Evidencias. Cronograma inducción y reinducción equipo SIAC. </t>
  </si>
  <si>
    <t>Durante el periodo reportado, acorde con el cronograma definido, se realizaron dos (2) espacios de reinducción con el equipo SIAC implementados durante los meses de mayo y junio, para lo cual se distribuyó el equipo en dos subgrupos, así:
*Grupo 1 (mayo 26 y 27 de 2021).  Grupo 2 (junio 10 y 11 de 2021)     
Adicionalmente, se realizaron las siguientes actividades:
*Definición de temas y metodología de los espacios de reinducción.  
*Desarrollo de los espacios de reinducción de acuerdo con los grupos organizados.
Evidencias. 
*Acta mesa de trabajo organización espacio de reinducción del SIAC.
*Agenda de los espacios de reinducción y listas de asistencia (formato virtual) 
En relación con la evaluación de efectividad para determinar el nivel de apropiación de los conocimientos, esta se adelantará entre los meses de julio y agosto de 2021.</t>
  </si>
  <si>
    <t xml:space="preserve">09/07/2021: Sin observaciones en el reporte. En cuanto a las evidencias: Para ninguna de las reinducciones realizadas se adjuntan actas de la reinducción, ni las evaluaciones, que están relacionadas en la actividad como evidencias, revisar y completar las mismas.
13/07/2021: No se presentan observaciones al reporte y evidencias enviados. </t>
  </si>
  <si>
    <t xml:space="preserve">Durante el periodo reportado, acorde con el cronograma definido, se realizó la evaluación de apropiación del conocimiento a través del aplicativo Microsoft Forms, mediante la formulación de preguntas relacionadas con las temáticas trabajadas durante el proceso de reinducción, el cual estuvo dirigido a los servidores/as y contratistas SIAC. 
Evidencias.
En carpeta compartida se cargan los siguientes documentos:  
*Cuestionario evaluación apropiación del conocimiento proceso de reinducción equipo SIAC. 
*Reporte resultados evaluación apropiación del conocimiento -Reinducción. 
*Resultados individuales apropiación del conocimiento -Reinducción.
*Correo remisorio resultados apropiación del conocimiento -Reinducción equipo SIAC.    </t>
  </si>
  <si>
    <t xml:space="preserve">08/10/2021: Para el reporte de este corte, pueden describir lo adjuntando como evidencias (resultados, participantes, etc).
11/10/2021: No se presentan observaciones al reporte y evidencias enviados. </t>
  </si>
  <si>
    <t>Actividad cumplida en su totalidad y reportada en el tercer monitoreo.</t>
  </si>
  <si>
    <t>El equipo del Servicio Integral de Atención a la Ciudadanía - SIAC de nivel central, realiza anualmente 1 (una) visita de seguimiento y acompañamiento (virtual o presencial) a los responsables de los 24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listado de programación y ejecución de visitas, y actas de reunión.</t>
  </si>
  <si>
    <t># de visitas de seguimiento y acompañamiento realizadas acumuladas / # de visitas de seguimiento y acompañamiento programadas acumuladas) * 100
*Se anexa con el mapa, listado de puntos a visitar.</t>
  </si>
  <si>
    <t>10/10= 100%</t>
  </si>
  <si>
    <t xml:space="preserve">Durante el período reportado,  y acorde con el cronograma de acompañamiento y seguimiento establecido, se realizaron diez (10) visitas a los responsables de los  puntos SIAC, así: SLIS Engativá, SLIS Tunjuelito, SLIS Rafael Uribe Uribe, SLIS San Cristóbal, SLIS Santa Fe - La Candelaria, SLIS Fontibón, SLIS Puente Aranda-Antonio Nariño, SLIS Ciudad Bolívar,  SIAC central y  SuperCADE Manitas. 
Las visitas programadas para la Subdirección Local Kennedy  (Lago Timiza) y CDC Bello Horizonte,  se reprogramaron para el mes de abril como se especifica en cronograma.   
Evidencias: 
*Actas de visitas de acompañamiento y seguimiento.
*Cronograma de acompañamiento y seguimiento puntos SIAC.  
</t>
  </si>
  <si>
    <t xml:space="preserve">Al corte de reporte se tiene un acumulado de 19 visitas de 24 programadas, a los responsables de los puntos SIAC.
Sin embargo, se aclara que a la fecha el punto de atención del CDC Molinos II sector no se encuentra en funcionamiento (por directriz de la subdirectora local, por no contar con recurso humano).
Ahora bien, durante el segundo trimestre, acorde con el cronograma de visitas de acompañamiento y seguimiento establecido, se realizaron nueve (9) visitas a los responsables de los puntos SIAC, así:  SLIS Kennedy (lago Timiza), CDC Bellavista (Kennedy), CDC Kennedy (Britalia), Subdirección ICI, SLIS Barrios Unidos, SLIS Chapinero, Teusaquillo, SLIS Suba y SLIS Usaquén.
Evidencias: 
*Actas de visitas de acompañamiento y seguimiento.
*Cronograma de acompañamiento y seguimiento puntos SIAC.  </t>
  </si>
  <si>
    <t xml:space="preserve">09/07/2021: En la redacción indican que se cumple con el cronograma, pero en el mismo indican que no fue posible realizar la dos visitas en el mes de junio que se tenían programadas en Rafael Uribe, entonces esta actividad no quedaría con el 100%, revisar. De igual manera hay que tener en cuenta que las de Bosa y cds porvenir, que tampoco se pudieron realizar en la fecha programada.
13/07/2021: No se presentan observaciones al reporte y evidencias enviados. </t>
  </si>
  <si>
    <t xml:space="preserve">A corte de este reporte  se cuenta con un acumulado de veintitrés (23) visitas, de veinticuatro (24) programadas, a los responsables de los puntos SIAC.
Sin embargo, se aclara que a la fecha (4 de octubre) el punto de atención del CDC Molinos II sector aún no se encuentra en funcionamiento (por directriz de la Subdirectora Local, por no contar con recurso humano).
Durante el tercer trimestre, se realizaron cuatro (4) visitas a los responsables de los puntos SIAC, así: SLIS Bosa, CDC Porvenir, SLIS Los Mártires y SLIS Usme Sumapaz. Es de aclarar que estos acompañamientos y seguimientos se adelantaron en las fechas reprogramadas como se presenta en cronograma adjunto. 
Evidencias: 
*Actas de visitas de acompañamiento y seguimiento.
*Cronograma de acompañamiento y seguimiento puntos SIAC.   </t>
  </si>
  <si>
    <t xml:space="preserve">
08/10/2021: No se presentan observaciones al reporte y evidencias enviados. </t>
  </si>
  <si>
    <t xml:space="preserve">A corte de este reporte se realizaron veinte tres (23) visitas de acompañamiento de las veinte cuatro (24) programadas. Toda vez que el punto SIAC ubicado en CDC Molinos aún no se encuentra en funcionamiento por falta de recurso humano, de acuerdo con lo indicado por la Subdirectora Local de Rafael Uribe Uribe. </t>
  </si>
  <si>
    <t>06/01/2022: No se presentan observaciones al reporte y evidencias enviados. Se recomienda para la próxima vigencia, que se debe ajustar en este indicador, para que se logre el cumplimiento programado.</t>
  </si>
  <si>
    <t>R-ATC-002</t>
  </si>
  <si>
    <t>Los resultados de las encuestas de satisfacción y percepción no se socializan a todas las partes interesadas en estos.</t>
  </si>
  <si>
    <t>Desde el proceso no se promuevan mejoras a los servicios sociales según las necesidades de la ciudadanía.</t>
  </si>
  <si>
    <t>*Inconformidad ciudadana
*Inversión ineficiente de los recursos</t>
  </si>
  <si>
    <t>Trimestralmente, el equipo SIAC solicita a la Oficina Asesora de Comunicaciones - OAC, la publicación en la página web de la entidad, menú Atención ciudadana, el informe de resultados de las encuestas de percepción del Servicio Integral de Atención a la Ciudadanía con el fin de que las diferentes dependencias de la entidad consulten la información y desarrollen acciones de mejora si hay lugar. En caso de no ser publicado se realiza seguimiento a la solicitud hasta que se efectúa la publicación. Como evidencia se cuenta con las solicitudes de publicación a la OAC y los informes publicados en la página web.</t>
  </si>
  <si>
    <t xml:space="preserve">Trimestralmente, el equipo SIAC solicita a la Oficina Asesora de Comunicaciones - OAC, la publicación en la página web de la entidad, menú Atención ciudadana, el informe de resultados de las encuestas de percepción del Servicio Integral de Atención a la Ciudadanía con el fin de que las diferentes dependencias de la entidad consulten la información y desarrollen acciones de mejora si hay lugar. En caso de no ser publicado se realiza seguimiento a la solicitud hasta que se efectúa la publicación. Como evidencia se cuenta con las solicitudes de publicación a la OAC y los informes publicados en la página web.
Socializar semestralmente el informe de resultados de las encuestas de percepción implementadas por el SIAC en el Comité Integrado de Gestión y desempeño. 
Trimestralmente, enviar mediante correo electrónico los resultados de las encuestas de percepción a los Subdirectores locales como insumo de acciones de mejora.
Solicitar a todos los Subdirectores Locales las acciones de mejora adelantadas, acorde con los resultados identificados en las encuestas implementadas por el equipo del Servicio Integral de Atención a la Ciudadanía-SIAC. </t>
  </si>
  <si>
    <t>(# de solicitudes atendidas acumuladas / # de solicitudes realizadas a la OAC acumuladas)*100</t>
  </si>
  <si>
    <t>1/1=
100%</t>
  </si>
  <si>
    <t xml:space="preserve">Durante el período reportado, se envió a la Oficina Asesora de Comunicaciones, la solicitud de publicación del informe de gestión del SIAC, correspondiente al cuarto trimestre de 2020 (el informe de resultados de encuestas de satisfacción y percepción corresponde al anexo 8,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medidas a que haya lugar. 
Evidencia. Soporte de envío de correo electrónico.  
De igual manera, el Subsecretario, socializó en el Comité Institucional de Gestión y Desempeño,  el informe de gestión del SIAC correspondiente a tercer y cuarto trimestre de 2020, el cual incluye resultados de la encuesta de percepción y satisfacción implementada en los puntos de atención SIAC.
Nota. Una vez se cuente con el acta del CIGD, se anexará al presente reporte. </t>
  </si>
  <si>
    <t xml:space="preserve">Al corte de reporte se tiene un acumulado de 2 solicitudes de publicación a la Oficina Asesora de Comunicaciones, del informe de gestión del SIAC, de las cuales una se realizó en el segundo trimestre 2021.
Durante el segundo trimestre, se envió a la Oficina Asesora de Comunicaciones, la solicitud de publicación del informe de gestión del SIAC, correspondiente al primer trimestre de 2021 (el informe de resultados de encuestas de satisfacción y percepción corresponde al anexo 8,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acciones de mejora a que haya lugar. 
Evidencia. Soporte de envío de correo electrónico.  
De igual manera, el Subsecretario, socializó en el Comité Institucional de Gestión y Desempeño, el informe de gestión del SIAC correspondiente al primer trimestre de la actual vigencia, el cual incluye resultados de la encuesta de percepción y satisfacción implementada en los puntos de atención SIAC.
Nota: Una vez se cuente con el acta del CIGD, se anexará al presente reporte. 
Se anexa acta de la sesión del CIGD realizada el 25 de marzo del año en curso. </t>
  </si>
  <si>
    <t xml:space="preserve">09/07/2021: En lo reportado, no se identifica que se haga mención a: "Solicitar a todos los Subdirectores Locales las acciones de mejora adelantadas, acorde con los resultados identificados en las encuestas implementadas por el equipo del Servicio Integral de Atención a la Ciudadanía-SIAC", por favor indicar que sucede con esta actividad.
13/07/2021: No se presentan observaciones al reporte y evidencias enviados. </t>
  </si>
  <si>
    <t xml:space="preserve">A corte de este reporte se cuenta con un total de tres (3) solicitudes de publicación del informe de gestión del SIAC remitidas a la Oficina Asesora de Comunicaciones, de las cuales una se realizó durante el tercer trimestre 2021.
Para el período reportado se solicitó a la Oficina Asesora de Comunicaciones la  publicación del informe de gestión del SIAC correspondiente al segundo  trimestre de 2021 (el informe de resultados de encuestas de satisfacción y percepción corresponde al anexo 8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reporte  de resultados de la encuesta, a fin de que se tomen las acciones de mejora a que haya lugar. 
Evidencia: Soporte de envío de correo electrónico.  
De igual manera, el Subsecretario socializó en el Comité Institucional de Gestión y Desempeño -CIGD_, el informe de gestión del SIAC correspondiente al segundo trimestre de la actual vigencia, el cual incluye resultados de la encuesta de percepción y satisfacción implementada en los puntos de atención SIAC.
Nota: Se anexan actas de socialización en el CIGD  del informe de gestión del SIAC correspondientes al primer y segundo trimestre del año en curso. 
Por otra parte, se anexa correo de seguimiento a los directivos a fin de que den a conocer  al SIAC las medidas tomadas en relación con las recomendaciones de la ciudadanía en las encuestas de satisfacción y percepción, si hay lugar. </t>
  </si>
  <si>
    <t>A corte de este reporte se cuenta con un total de cuatro (4) solicitudes de publicación del informe de gestión del SIAC remitidas a la Oficina Asesora de Comunicaciones, de las cuales una (1) se realizó el 05 de noviembre de 2021. 
Para el período reportado se solicitó a la Oficina Asesora de Comunicaciones la publicación del informe de gestión del SIAC correspondiente al tercer trimestre de 2021 (el informe de resultados de encuestas de satisfacción y percepción corresponde al anexo 8 del informe de gestión del SIAC).
Evidencia: Formato de solicitud remitido a la OAC - soporte envío de correo.
Por otra parte, se envía información de publicación de informe de gestión SIAC, en página web de la SDIS, a directores y subdirectores técnicos de la entidad, resaltando la consulta del reporte de resultados de la encuesta, a fin de que se tomen las acciones de mejora a que haya lugar. 
Evidencia: Soporte de envío de correo electrónico.  
De igual manera, el Subsecretario socializó en el Comité Institucional de Gestión y Desempeño -CIGD -, el informe de gestión del SIAC correspondiente al tercer trimestre de la actual vigencia, el cual incluye resultados de la encuesta de percepción y satisfacción implementada en los puntos de atención SIAC.</t>
  </si>
  <si>
    <t>R-ATC-003</t>
  </si>
  <si>
    <t>Desde las subdirecciones técnicas no se comunica de manera oportuna al proceso Atención a la ciudadanía, los cambios de los servicios sociales.</t>
  </si>
  <si>
    <t>La información de los servicios sociales no llegue a tiempo para ser divulgada a la ciudadanía.</t>
  </si>
  <si>
    <t>*Inconformidad y reclamaciones de la ciudadanía.
*Restricciones para acceder a los servicios sociales.</t>
  </si>
  <si>
    <t>Mensualmente el equipo SIAC solicita mediante correo electrónico a las direcciones, subdirecciones técnicas de nivel central y subdirecciones locales, la actualización de la información de los servicios sociales como: fecha de entrega de bonos, apoyos económicos, oferta de cursos, entre otros, con el fin de comunicar a la ciudadanía de manera oportuna, la información vigente de su interés.
En caso de que se evidencie algún cambio en el funcionamiento de los servicios, y esta no haya sido reportada por parte de las direcciones, subdirecciones técnicas de nivel central o de las subdirecciones locales, mediante correo electrónico el SIAC solicitará confirmación de actualización de la información.
Como evidencia queda correo electrónico mensual de recordatorio y los correos electrónicos solicitando confirmación si hay lugar.</t>
  </si>
  <si>
    <t>(# de correos de recordatorio enviados acumulados/ # de correos de recordatorio programados enviados acumulados) * 100</t>
  </si>
  <si>
    <t>2/2=
100%</t>
  </si>
  <si>
    <t xml:space="preserve">1.Durante el periodo reportado, se solicitó a las dependencias (direcciones y subdirecciones técnicas) la asignación de un delegado a fin de articular la entrega oportuna de la información de los servicios sociales en el marco de la ruta de información. 
Así mismo con los delegados asignados (Subdirección de talento humano, Subdirección de contratación, Subdirección LGBTI y Dirección Poblacional) se adelantaron reuniones virtuales para  articular  la entrega de la información. 
Evidencias: 
*Correo solicitud asignación de un delegado.
*Actas de articulación con los delegados asignados.
2. Por otra parte, mensualmente se ha enviado solicitud a las dependencias de la SDIS, requiriendo la información relacionada con la prestación de los servicios sociales, con el fin de fortalecer permanentemente la ruta de información del SIAC. 
Evidencia:  
*Correo de solicitud envío de información direcciones y subdirecciones técnicas con copia a los delegados para los meses de febrero y marzo.
3. Adicionalmente, los responsables de puntos SIAC solicitan a los referentes de los servicios sociales de las subdirecciones Locales, información relacionada con: fecha de entrega de bonos, apoyos económicos, oferta de cursos, entre otros; la cual se carga en las carpetas disponibles en SharePoint.  
Evidencia: 
*Pantallazos de información cargada en SharePoint.  </t>
  </si>
  <si>
    <t xml:space="preserve">
100%</t>
  </si>
  <si>
    <t xml:space="preserve">Al corte del reporte se tiene un acumulado de 9 solicitudes a las dependencias (direcciones y subdirecciones técnicas) para la asignación de un delegado a fin de articular la entrega oportuna de la información de los servicios sociales en el marco de la ruta de información, de las cuales 7 se realizaron en el segundo trimestre 2021. 
Durante los meses de abril y mayo, el equipo SIAC envió solicitud a las dependencias de la SDIS, requiriendo la información relacionada con la prestación de los servicios sociales (en caso de actualización) con el fin de fortalecer permanentemente la ruta de información del SIAC y orientar con precisión y oportunidad a la ciudadanía. No obstante, para el mes de junio se implementaron dos espacios de reinducción a fin de actualizar al equipo en torno a los nuevos lineamientos de la entidad en relación con la prestación de los servicios, adoptados en la Resolución 0509 de 2021.
*Soporte 1. Correos de solicitud de información a las direcciones y subdirecciones técnicas (para los meses de abril y mayo), incluidas sus respuestas. 
Por otra parte, durante el segundo trimestre, se solicitó a las dependencias (direcciones y subdirecciones técnicas) la asignación de un delegado a fin de articular la entrega oportuna de la información de los servicios sociales en el marco de la ruta de información. 
Así mismo, con los delegados asignados (SUBICI y SUBGIL) se adelantó reunión virtual con el objeto de articular la entrega oportuna de la información. 
Evidencias: 
*Soporte 2.  Acta 5. Articulación con los delegados asignados de la SICI y SGIL.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3. Pantallazos de información cargada en SharePoint.  
</t>
  </si>
  <si>
    <t xml:space="preserve">09/07/2021: Las evidencias de la actividad no son claras, por favor verificar y ajustar.
13/07/2021: No se presentan observaciones al reporte y evidencias enviados. </t>
  </si>
  <si>
    <t xml:space="preserve">A corte de este reporte se cuenta con un acumulado de doce (12) solicitudes de información remitidas a las dependencias (direcciones y subdirecciones técnicas) a fin de articular la entrega oportuna de la información de los servicios sociales (en caso de que haya cambios en su funcionamiento) en el marco de la ruta de información. 
Así mismo, se solicita la asignación de un delegado para facilitar el flujo de la información y contar con este insumo para orientar con precisión a la ciudadanía.
Tres (3) de estas solicitudes se realizaron durante el tercer trimestre 2021. 
Evidencia:
*Carpeta soporte 1. Correo de solicitud de actualización de información remitido a las direcciones y subdirecciones técnicas (Discapacidad, LGBTI, DADE, contratación, administrativa y financiera, subdirecciones técnicas, apoyo logístico e ICI).  
Evidencia: 
*Carpeta soporte 2. 
Se reiteró la solicitud de la asignación de un delegado a la Dirección de Nutrición y Abastecimiento, a fin de coordinar el envío de información relacionada con los cambios en el funcionamiento del servicio (si hay lugar) o de información de interés de la ciudadanía.
Evidencia: 
 Carpeta soporte 3. Pantallazos de información cargada en SharePoint.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t>
  </si>
  <si>
    <t xml:space="preserve">08/10/2021:  Revisar evidencias porque no es posible visualizar el archivo Solicitud de actualización de información su plantas físicas del soporte.
11/10/2021: No se presentan observaciones al reporte y evidencias enviados. </t>
  </si>
  <si>
    <t xml:space="preserve">A corte de este reporte se cuenta con un acumulado de quince (15) solicitudes de información remitidas a las dependencias (direcciones y subdirecciones técnicas) a fin de articular la entrega oportuna de la información de los servicios sociales (en caso de que haya cambios en su funcionamiento) en el marco de la ruta de información. 
Así mismo, se solicita a la Dirección de Nutrición y Abastecimiento la asignación de un delegado para facilitar el flujo de la información y contar con este insumo para orientar con precisión a la ciudadanía.
Tres (3) de estas solicitudes se realizaron durante el cuarto trimestre 2021. 
Evidencia:
*Soporte 1: correo de solicitud de información actualizada a la DADE y respuesta, Subdirección LGBT, correo de solicitud de información dirigida a los delegados de las dependencias. Información remitida por la DADE-tema SISBEN. 
Evidencia: 
*Carpeta soporte 2: reiteraciones de solicitudes de información y asignación de un delegado a la Dirección de Nutrición y Abastecimiento, Juventud, Familia y Discapacidad a fin de coordinar el envío de información relacionada con los cambios en el funcionamiento del servicio (si hay lugar) o de información de interés de la ciudadanía.
Evidencia: 
*Carpeta soporte 3: pantallazos de información cargada en SharePoint.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</si>
  <si>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</si>
  <si>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</si>
  <si>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R-TH-001</t>
  </si>
  <si>
    <t>Debido a que el software para la administración de personal no genera toda la información necesaria  para la liquidación de la nómina y prestaciones sociales y se realizan ajustes manuales de las novedades de nómina en el sistema</t>
  </si>
  <si>
    <t>Se puede generar una liquidación inexacta y/o no  oportuna de salarios,  prestaciones sociales, aportes  parafiscales y viáticos</t>
  </si>
  <si>
    <t>Generando:
-Pérdida de recursos
-Generación de procesos de cobros persuasivos y/o coactivos</t>
  </si>
  <si>
    <t>1.El profesional designado del área de Nómina de la Subdirección de Gestión y Desarrollo del Talento Humano, realiza mensualmente la pre nómina, en la cual se revisan las novedades registradas en el sistema por el Grupo de Administración de personal. Se realiza una prenómina por cada nómina oficial generada en el periodo, haciendo un  comparativo con los soportes de  novedades recibidos y verificando su conformidad con base en la normativa vigente. En caso de encontrar inconsistencias, estas se reportan al Grupo de Administración de personal quien tomará las acciones pertinentes, dependiendo del tipo de inconsistencia generada.  En caso de que el profesional designado no realice la revisión mensual de la Prenómina, el profesional responsable del área de nómina deberá realizar dicha verificación.
Como evidencia se cuenta con los formatos de revisión de pre nómina FOR-TH-023 diligenciados y debidamente firmados por el coordinador de nómina y el técnico, así como Correos electrónicos relacionados</t>
  </si>
  <si>
    <t>1.El profesional designado del área de Nómina de la Subdirección de Gestión y Desarrollo del Talento Humano, realiza mensualmente la pre nómina, en la cual se revisan las novedades registradas en el sistema por el Grupo de Administración de personal. Se realiza una prenómina por cada nóminas oficial generada en el periodo, haciendo un  comparativo con los soportes de  novedades recibidos y verificando su conformidad con base en la normativa vigente. En caso de encontrar inconsistencias, estas se reportan al Grupo de Administración de personal quien tomará las acciones pertinentes, dependiendo del tipo de inconsistencia generada.  En caso de que el profesional designado no realice la revisión mensual de la Prenómina, el profesional responsable del área de nómina deberá realizar dicha verificación.
Como evidencia se cuenta con los formatos de revisión de pre nómina FOR-TH-023 diligenciados y debidamente firmados por el coordinador de nómina y el técnico, así como Correos electrónicos relacionados</t>
  </si>
  <si>
    <t>El profesional designado del área de Nómina de la Subdirección de Gestión y Desarrollo del Talento Humano</t>
  </si>
  <si>
    <t>(Número de Formatos de Revisión de Prenómina FOR-TH-023 diligenciados en el periodo/Número total de nóminas generadas en el periodo)*100</t>
  </si>
  <si>
    <t xml:space="preserve">Mensualmente se realiza revisión de la prenomina por parte del profesional encargado de la liquidacion de la nómina, previo a la revisión y confrontación que realiza cada funcionario responsable de ingresar las diferentes novedades al aplicativo. Como evidencia, se aporta el formato de revisión de pre nómina FOR-TH-023 diligenciado por cada nómina realizada así: 3 Formatos del mes de enero, 2 formatos del mes de febrero y 2 formatos del mes de marzo. </t>
  </si>
  <si>
    <t>12/04/2021.
se debe indicar el número de formatos de revisión prenomina diligenciados en el periodo y el numero total de nominas generadas en el periodo. Se sugiere relacionar para dar claridad al reporte y la evidencia cargada para el periodo.
15/04/2021.
No se identifican observaciones ni recomendaciones adicionales para el reporte del periodo.</t>
  </si>
  <si>
    <t>Mensualmente se realiza revisión de la prenomina por parte del profesional encargado de la liquidación de la nómina, previo a la revisión y confrontación que realiza cada funcionario responsable de ingresar las diferentes novedades al aplicativo. Como evidencia, se aportan los Formatos de Revisión de Pre-nóminas FOR-TH-023 diligenciados y firmados por cada una de las nóminas de los períodos de abril, mayo y junio.</t>
  </si>
  <si>
    <t>16/7/2021.
No se generan observaciones frente al reporte del periodo. Para el siguiente reporte, se sugiere que se indique en el reporte cualitativo el número de nominas realizadas y revisadas en el trimestre de forma que coincida con la evidencia  presentada.</t>
  </si>
  <si>
    <t>Mensualmente se realiza revisión de la pre nomina por parte del profesional encargado de la liquidación de la nómina, previo a la revisión y confrontación que realiza cada funcionario responsable de ingresar las diferentes novedades al aplicativo. Como evidencia, se aporta el formato de revisión de pre nómina FOR-TH-023 diligenciado por cada nómina realizada así:  Formatos del mes de julio dos (2),  formatos del mes de agosto dos (2) y  formatos del mes de septiembre dos (2).  De acuerdo con lo anterior, para el trimestre de julio - septiembre se realizaron y revisaron seis (6) nominas.</t>
  </si>
  <si>
    <t xml:space="preserve">07/10/2021.
No se generan observaciones ni sugerencias frente al reporte del periodo.
</t>
  </si>
  <si>
    <t>Mensualmente se realiza la revisión de la pre nómina por parte del profesional encargado de la liquidación de la nómina, previo a la revisión y confrontación que realiza cada funcionario responsable de ingresar las diferentes novedades al aplicativo. Como evidencia, se aporta el formato de revisión de pre nómina FOR-TH-023 diligenciado por cada nómina realizada así:  Formatos del mes de octubre tres (3),  formatos del mes de noviembre dos (2) y  formatos del mes de diciembre tres (3).  De acuerdo con lo anterior, para el trimestre de octubre a diciembre se realizaron y revisaron ocho (8) nominas.</t>
  </si>
  <si>
    <t>11/01/2022.
No se generan observaciones ni sugerencias frente al reporte del periodo.</t>
  </si>
  <si>
    <t>R-TH-002</t>
  </si>
  <si>
    <t>Debido a que no se sigan los lineamientos, procedimientos e instructivos establecidos en el proceso de gestión documental, relacionados con el inventario documental de las historias laborales</t>
  </si>
  <si>
    <t xml:space="preserve">Se puede presentar la pérdida,  desactualización y filtración de información confidencial y reservada de la historia laboral de los servidores de la Entidad </t>
  </si>
  <si>
    <t>1. Incumplimiento en la normatividad vigente aplicable
2.Sanciones por parte de entes reguladores</t>
  </si>
  <si>
    <t>De cumplimiento</t>
  </si>
  <si>
    <t>1.El profesional designado de la Subdirección de Gestión y Desarrollo del Talento Humano, realizará dos validaciones en los dos ultimos trimestres de la vigencia con una muestra de al menos 25 historias laborales en cada validación. Lo anterior con el fin de realizar seguimiento a la planilla de préstamos, diligenciamiento de hojas de control, foliación, actualización y organización en general de las historias laborales e identificar posibles desvaiciones. 
En caso de encontrar desviaciones en las validaciones realizadas, se remitira memorando al responsable de del archivo solicitando los respectivos ajustes
Como evidencia se cuenta con un acta de cada validación realizada.</t>
  </si>
  <si>
    <t>Profesional designado de la Subdirección de Gestión y Desarrollo del Talento Humano</t>
  </si>
  <si>
    <t xml:space="preserve">
(Validaciones realizadas /4 Validaciones programadas)100</t>
  </si>
  <si>
    <t>100% que corresponde a 4 validaciones realizadas</t>
  </si>
  <si>
    <t>La programación de los avances se proyectaron para los dos (2) últimos trimestres de la vigencia, por lo tanto para éste primer trimestre NO APLICA.</t>
  </si>
  <si>
    <t>12/04/2021.
No se identifican observaciones ni recomendaciones para el reporte del periodo.</t>
  </si>
  <si>
    <t>La programación de los avances se proyectaron para los dos (2) últimos trimestres de la vigencia, por lo tanto para éste segundo trimestre NO APLICA.</t>
  </si>
  <si>
    <t>16/07/2021.
No se identifican observaciones ni recomendaciones para el reporte del periodo.</t>
  </si>
  <si>
    <t>Durante el período se realizaron las validaciones que estaban programadas. La primera en el mes de agosto en la cual se revisaron 25 historias laborales y la segunda con la validación de 26 Historias Laborales. Todo lo  anterior con el fin de realizar seguimiento a la planilla de préstamos, diligenciamiento de hojas de control, foliación, actualización y organización en general de las historias laborales e identificar posibles desviaciones. 
Se adjunta como evidencia las mencionadas actas y de forma adicional un memorando solicitando ajustes a situaciones identificadas.</t>
  </si>
  <si>
    <t>07/10/2021.
No se generan observaciones frente al reporte del periodo. Sin embargo, se sugiere que las desviaciones identificadas en las validaciones realizadas por el profesional asignado sean reportadas en su totalidad al responsable del archivo con el propósito de tomar las acciones pertinentes.  Esto ya que según la evidencia presentada (Memo I2021029326 29/09/2021)  solo fueron remitidas las desviaciones identificadas para 26 historias laborales de 51 verificadas.</t>
  </si>
  <si>
    <t>Durante el período se realizaron las validaciones que estaban programadas. La primera en el mes de noviembre en la cual se revisaron 25 historias laborales y la segunda en el mes de diciembre con la validación de 26 Historias Laborales. Todo lo  anterior con el fin de realizar seguimiento a la planilla de préstamos, diligenciamiento de hojas de control, foliación, actualización y organización en general de las historias laborales e identificar posibles desviaciones. 
Se adjunta como evidencia las mencionadas actas y de forma adicional un memorando solicitando ajustes a situaciones identificadas.</t>
  </si>
  <si>
    <t>R-TH-004</t>
  </si>
  <si>
    <t xml:space="preserve">Debido a la falta de divulgación por parte de la SDGTH y/o bajo interés de los colaboradores sobre las actividades programadas en los Planes de la Subdirección
</t>
  </si>
  <si>
    <t>Se puede registrar una baja participación de los colaboradores de la SDIS en las actividades programadas en los Planes y Programas de la SGDTH para la vigencia</t>
  </si>
  <si>
    <t>Generando:
1.Perdida de Recursos (humanos, tiempo, financieros)
2.Sanciones por parte de entes reguladores</t>
  </si>
  <si>
    <t>El profesional designado por el(la) Subdirector(ra) de Gestión y Desarrollo de Talento Humano diseñará y de manera digital un boletín mensual que tiene por objetivo informar, motivar y promover la participación de los colaboradores de la entidad, en las actividades programadas en los planes y programas de la SGDTH durante la vigencia, en especial: Plan de Bienestar e Incentivos, y Plan de Capacitación .  
En caso de no diseñar y emitir el boletín en el mes, este deberá realizarse máximo en el mes siguiente.
Como evidencia se cuenta con un boletín de talento humano mensual emitido a los colaboradores de la entidad para mejorar la participación.</t>
  </si>
  <si>
    <t>Profesional designado para diseñar y divulgar el boletín de talento humano</t>
  </si>
  <si>
    <t>(No de boletines divulgados mensualmente / 10 boletines programados) * 100</t>
  </si>
  <si>
    <t>100% que corresponde a 10 boletines programados durante la vigencia</t>
  </si>
  <si>
    <t>Los diferentes Planes de la Subdirección (Bienestar e Incentivos, Institucional de Capacitación PIC), fueron adoptados por la Entidad en el mes de marzo, razón por la cual no se diseñó el  Boletín correspondiente a dicho mes, se realizará y se emitirá en el mes siguiente , es decir en el mes de abril.</t>
  </si>
  <si>
    <t>12/04/2021.
La actividad está programada para iniciar en el mes de febrero, por lo tanto si no fue divulgado el respectivo boletin el avance debe reportarse en cero.
No se identifica la nota mencionada en la descripción de la actividad, con respecto a iniciar en el mes de abril.
15/04/2021.
No se identifican observaciones ni recomendaciones adicionales para el reporte del periodo.</t>
  </si>
  <si>
    <t>Durante el mes de abril y parte del mes de mayo se realizó el proceso de Diseño y planeación de la estructura y divulgación masiva del Boletín con una periodicidad mas alta, teniendo en cuenta el alto volumen de información de la Subdirección, igualmente  identificando las diferentes noticias para divulgar, con un documento de fácil comprensión y consulta.
Como evidencia se aportan 7 boletines gestionados lo que nos da como resultado un 70% frente a la meta programada.</t>
  </si>
  <si>
    <t>Teniendo en cuenta el análisis efectuado a la información (por pieza comunicativa) derivada de actividades, y/o acciones a implementar solicitadas para diseño y divulgación por parte de las áreas funcionales (Bienestar, Capacitación, Admón de Personal, Nómina, etc.) de la Subdirección de Gestión y Desarrollo del Talento Humano, es necesario implementar una estrategia que permita dar a conocer y promover las actividades y demás acciones vitales para servidores y colaboradores de la Entidad, con una efectividad favorable, por lo que se da la necesidad de dividir el Boletín de Talento Humano en cuatro (4) entregas con una periodicidad semanal, garantizando el flujo informativo en un volumen adecuado y que permita la revisión y validación de la comunicación proyectada. 
En este sentido, se adjunta como evidencia tres (3) archivos de PDF con la consolidación de las 4 secciones por mes ejecutado para el trimestre informado: julio, agosto y septiembre de 2021.</t>
  </si>
  <si>
    <t>07/10/2021.
No se generan observaciones frente al reporte del periodo.
Se sugiere que la actividad de control se continúe realizando aún cuando la meta proyectada para la vigencia fue alcanzada en este periodo y que se analice y actualice para la próxima vigencia con el propósito de evitar sobrecumplimientos.</t>
  </si>
  <si>
    <t>La estrategia de comunicación para la divulgación de actividades e información relevante para servidores y servidoras, la cual está relacionada con la programación y ejecución de los planes, así como las acciones generadas por cada una de las áreas funcionales de la Subdirección de Gestión y Desarrollo del Talento Humano, se continuó ejecutando para el IV trimestre de la vigencia 2021 en una periodicidad semanal como respuesta al volumen de piezas comunicativas generadas.
Por tal razón, como evidencia se adjuntan tres (3) archivos en PDF correspondiente a las entregas semanales divulgadas en los meses de octubre, noviembre y diciembre de 2021.</t>
  </si>
  <si>
    <t>R-TH-005</t>
  </si>
  <si>
    <t>Debido a falta de controles en el procedimiento de afiliación y desafiliación de los servidores al Sistema General de Seguridad Social en Salud - SGSSS</t>
  </si>
  <si>
    <t>Se puede presentar que no se realice la afiliación o desafiliación oportuna de un servidor al Sistema General de Seguridad Social en Salud - SGSSS</t>
  </si>
  <si>
    <t>1.Perjucios al servidor por la no prestación del servicio para el cotizante y sus beneficiarios
2.Pérdida de recursos y generación de procesos de cobros persuasivos y/o coactivos.
3.Sanciones por parte de entes reguladores</t>
  </si>
  <si>
    <t>El profesional designado por el(la) Subdirector(a) de Gestión y Desarrollo de Talento Humano, una vez al mes verifica  el listado de personas posesionadas y/o desvinculadas enviado desde el grupo de Administración de Personal, para determinar que  las personas hayan sido afiliadas y/o desafiliadas a la EPS según corresponda.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El profesional designado por el(la) Subdirector(a) de Gestión y Desarrollo de Talento Humano, recibe el listado de las personas que se van a posesionar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</si>
  <si>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El profesional designado por el(la) Subdirector(a) de Gestión y Desarrollo de Talento Humano</t>
  </si>
  <si>
    <t xml:space="preserve">(No de verificaciones realizadas a la afiliación o desvinculación al SGSSS / 10 verificaciones programadas) * 100
</t>
  </si>
  <si>
    <t>100% que corresponde a 10 verificaciones realizadas</t>
  </si>
  <si>
    <t>Mensualmente el responsable en el area de nóminas, verifica el listado de personas posesionadas y/o desvinculadas, de cuerdo con el listado y soportes suministrados por el area de administración de personal. Como evidencia se cuenta con una base de datos de las personas que ingresan o se retiran, la  cual se cruza con las afiliaciones o desafiliaciones en cada periodo, asi:  Una base con la verificación del mes de enero, una base con la verificación del mes de febrero y una base con la verificación del mes de marzo.</t>
  </si>
  <si>
    <t>12/04/2021.
Se debe indicar el número de verificaciones realizadas y dividirlo entre las 10 verificaciones programadas en la vigencia. Este resultado deber ser el avance para el periodo. Si se hicieron 3 verificaciones, según la evidencia remitida, el avance sería del 30%
15/04/2021.
No se identifican observaciones ni recomendaciones adicionales para el reporte del periodo.</t>
  </si>
  <si>
    <t>Mensualmente el responsable en el área de nóminas verifica el listado de personas posesionadas y/o desvinculadas, de acuerdo con el listado y soportes suministrado por el área de administración de personal. Como evidencia se cuenta con una base de datos de las personas que ingresan o se retiran, la cual se cruza con las afiliaciones o desafiliaciones en cada periodo.</t>
  </si>
  <si>
    <t>16/07/2021.
No se generan observaciones frente al reporte del periodo. Para el siguiente reporte, se sugiere que se indique en el reporte cualitativo el número de verificaciones realizadas en el trimestre de forma que coincida con la evidencia  presentada.</t>
  </si>
  <si>
    <t xml:space="preserve">Mensualmente el responsable en el área de nóminas verifica el listado de personas posesionadas y/o desvinculadas, de acuerdo con el listado y soportes suministrado por el área de administración de personal. Como evidencia se entrega una base de datos por cada mes (julio, agosto y septiembre), de las personas que ingresan o se retiran, la cual se cruza con las afiliaciones o desafiliaciones en cada periodo. </t>
  </si>
  <si>
    <t>Mensualmente el responsable en el área de nóminas verifica el listado de personas posesionadas y/o desvinculadas, de acuerdo con el listado y soportes suministrado por el área de administración de personal. Como evidencia se entregan dos bases de datos, una de las personas que ingresan y otra de las personas que se retiran, la cual se cruza con las afiliaciones o desafiliaciones en cada periodo.  (octubre, noviembre y diciembre) 2021</t>
  </si>
  <si>
    <t>R-TH-006</t>
  </si>
  <si>
    <t>Debido a falta de controles frente a los decisiones administrativas propias de la Oficina de Asuntos Disciplinarios, proyectadas por los abgoados instructores</t>
  </si>
  <si>
    <t>Se pueden proyectar decisiones que no estén acordes al régimen legal vigente y el recaudo probatorio.</t>
  </si>
  <si>
    <t>1. Pérdida de confianza  del ciudadano o informante.
2. Incumplimiento de los valores y principios contenidos en el código de integridad SDIS.</t>
  </si>
  <si>
    <t>El profesional designado de la Oficina de Asuntos Disciplinarios realizará la revisión de los proyectos de auto generados por los abogados instructores,  previo a la revisión y firma de el (la) Jefe de Auntos Disciplinarios.
En caso de que se detecten inconsistencias en los proyectos de auto, serán devueltos al abogado instructor para los ajustes y nueva revisión por parte del abogado designado.
Como evidencia se presentará un informe mensual que contenga el total de autos expedidos y de las revisiones realizadas.</t>
  </si>
  <si>
    <t>Evitar</t>
  </si>
  <si>
    <t>El profesional designado por el Jefe de la Oficina de Asuntos Disciplinarios realizará la revisión de los proyectos de auto generados por los abogados instructores,  previo a la revisión y firma de el (la) Jefe de Auntos Disciplinarios.
En caso de que se detecten inconsistencias en los proyectos de auto, serán devueltos al abogado instructor para los ajustes y nueva revisión por parte del abogado designado.
Como evidencia se presentará un informe mensual que contenga el total de autos expedidos y de las revisiones realizadas.</t>
  </si>
  <si>
    <t>El profesional designado de la Oficina de Asuntos Disciplinarios</t>
  </si>
  <si>
    <t>(No de informes presentados / 10 informes programados con el detalle de autos expedidos y revisados) * 100</t>
  </si>
  <si>
    <t>100% que corresponde a 10 informes que contienen el total de autos expedidos y revisiones realizadas</t>
  </si>
  <si>
    <t>Mensualmente se viene adelantando la primera revision formal y sustancial por parte del Abogado Omar Daniel Ortiz de los proyectos de autos de los abogados instructores de cada uno de los procesos de la OAD, para la segunda revisión y firma de la jefatura de la Oficina de Asuntos Disciplinarios. Para ello, se aportan los informes correspondientes a los meses de enero, febrero y marzo de 2021.</t>
  </si>
  <si>
    <t xml:space="preserve">12/04/2021.
Se debe indicar el número de informes presentados y dividirlo entre los 10 informes programados en la vigencia. Este resultado deber ser el avance para el periodo. Si se hicieron 3 informes, según la evidencia remitida, el avance sería del 30%.
15/04/2021.
No se identifican observaciones ni recomendaciones adicionales para el reporte del periodo.
</t>
  </si>
  <si>
    <t>La sumatoria de la decisiones de los Autos firmados de fondo, surtieron dos (2) controles y las evidencias son el resultado mes a mes del segundo trimestre con corte al 30 de junio de 2021, que arroja como resultado 209 autos firmados por los dos controles. Se presenta como evidencia un informe que contiene los autos expedidos y revisados en los meses de abril, mayo y junio de la vigencia.</t>
  </si>
  <si>
    <t>De conformidad con la gestión realizada en el tercer trimestre de 2021, la Oficina de Asuntos Disciplinarios arroja un resultado de 275 de los autos proyectados por el equipo los cuales surtieron los dos controles. Se presenta como evidencia acta N° 3 de fecha 30 de septiembre de 2021, con el Informe que contiene los autos expedidos y revisados en los meses de julio, agosto y septiembre de la presente vigencia.</t>
  </si>
  <si>
    <t>De conformidad con la gestión realizada en el cuarto trimestre de 2021, la Oficina de Asuntos Disciplinarios arroja un resultado de 235 de los autos proyectados por el equipo los cuales surtieron los dos controles. Se presenta como evidencia acta N° 7 de fecha 30 de octubre de 2021, con avance de 65 autos expedidos y revisados en el periodo comprendido entre el 01 al 30 de octubre de 2021, evidencia acta N° 8 de fecha 30 de noviembre de 2021, para el periodo del 01 al 30 de noviembre se reporta avance de 122 autos expedidos y revisados y por último para el periodo del 01 al 30 de diciembre de 2021, se aporta de la misma forma la evidencia acta N° 9 con avance de 48 autos expedidos y revisados por los dos controles.</t>
  </si>
  <si>
    <t>Gestión de Soporte y Mantenimiento Tecnológico</t>
  </si>
  <si>
    <t xml:space="preserve">El proceso de gestión de soporte y mantenimiento tecnológico busca gestionar la continuidad del negocio mediante el soporte y mantenimiento de las Tecnologías de la Información y las Comunicaciones, acogiendo las mejores prácticas de TIC, los lineamientos y directrices internos y la normativa vigente para coadyuvar el cumplimiento de los objetivos institucionales.
</t>
  </si>
  <si>
    <t>R-SMT-002</t>
  </si>
  <si>
    <t>1. Debido a deficiencias en la implementación de planes de mantenimiento preventivo de la infraestructura y servicios tecnológicos.</t>
  </si>
  <si>
    <t>Puede ocurrir que existan deficiencias en la gestión de los incidentes o requerimientos tecnológicos</t>
  </si>
  <si>
    <t xml:space="preserve">
* Retrasos en el cumplimiento de las metas y compromisos  institucionales.
*Quejas de los grupos de Valor.
* Retrasos en la operación de la entidad.
* No dar respuesta oportuna a los requerimientos de los usuarios internos</t>
  </si>
  <si>
    <t>Tecnológico</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</si>
  <si>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</si>
  <si>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</si>
  <si>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</si>
  <si>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 xml:space="preserve">El líder de infraestructura presenta el primer informe del resultado del seguimiento y monitoreo trimestral al estado de la infraestructura y servicios tecnológicos de la Entidad administrados por la Subdirección de Investigación e información. </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</si>
  <si>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del 100% en los servicios de Oracle, Mysql, PostgreSQL y SQL Server, se realizan mantenimientos por parte del administrador del servicio, se atienden requerimientos de telefonía para salidas de llamadas a celular, se habilita línea 1035 y se realizan pruebas de uso y estadísticas del mismo, manteniendo estable el servicio durante el trimestre en la entidad.</t>
  </si>
  <si>
    <t>14/07/2021
Se recomienda que la descripción del avance sea más explicito, un pequeño resumen y análisis del informe que están presentando.
15/07/2021
No se generan observaciones respecto a los avances y evidencias presentados en el monitoreo al riesgo de gestión.</t>
  </si>
  <si>
    <t>El líder de infraestructura presenta el tercer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 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</si>
  <si>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El líder de infraestructura presenta el cuarto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del 100% en los servicios de Oracle, MySQL, PostgreSQL y SQL Server. A su vez, se realizaron continuas visitas a Unidades Operativas con canal MPLS, lo que permite identificar y dar solución a requerimientos a nivel de red y de infraestructura en general y se instalaron y configuraron equipos de redes de telecomunicaciones que permitieron ampliar y mejorar la conectividad en varias Unidades Operativas.</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</si>
  <si>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</si>
  <si>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</si>
  <si>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 xml:space="preserve">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 </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</si>
  <si>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</si>
  <si>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</si>
  <si>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 xml:space="preserve">El líder de mesa de servicios presenta el primer informe del seguimiento que se hace trimestralmente a las estrategias de divulgación  y apropiación del punto único de contacto y los canales de la mesa de servicio. </t>
  </si>
  <si>
    <t>El líder de mesa de servicios presenta el segundo informe del seguimiento que se hace trimestralmente a las estrategias de divulgación  y apropiación del punto único de contacto y los canales de la mesa de servicio, en el cual se describen las actividades realizadas durante el segundo trimestre, para dar a conocer los canales de atención autorizados en la Mesa de Servicio, teniendo en cuenta lo anterior, se realiza una campaña de uso y apropiación para sensibilizar a los usuarios sobre la gestión (apertura, seguimiento, solución, encuesta de satisfacción y cierre) de los casos de la mesa de servicio y el manejo de la herramienta Aranda.
Entre otras actividades que se están realizando a nivel interno, en pro de mejorar la calidad en la prestación de los servicios de cara al usuario final.</t>
  </si>
  <si>
    <t xml:space="preserve">El líder de mesa de servicios presenta el tercer informe del seguimiento que se hace trimestralmente a las estrategias de divulgación  y apropiación del punto único de contacto y los canales de la mesa de servicio, en el cual se describen las actividades realizadas durante el trimestre, para dar a conocer los canales de atención autorizados en la Mesa de Servicio, teniendo en cuenta lo anterior, se realiza una campaña que se enfoca principalmente en que el usuario conozca la Mesa de Servicio, los canales de atención autorizados, horarios, niveles de servicio y equipo de trabajo, estos temas se abordaron en el primer ítem “Presentación Mesa de Servicio”.
Por otro lado, se comparte la información a través de mensajería telefónica/teams para garantizar que los especialistas se encuentren al tanto, y de esta forma puedan orientar al usuario de la mejor manera para garantizar el uso y la apropiación de los canales de atención autorizados por la Mesa de Servicio para la gestión de solicitudes. </t>
  </si>
  <si>
    <t>El líder de mesa de servicios presenta el cuarto informe del seguimiento que se hace trimestralmente a las estrategias de divulgación  y apropiación del punto único de contacto y los canales de la mesa de servicio, en el cual se describen las actividades realizadas durante el trimestre, para dar a conocer los canales de atención autorizados en la Mesa de Servicio, teniendo en cuenta lo anterior, se realiza una campaña de uso y apropiación para sensibilizar a los usuarios sobre la gestión (apertura, seguimiento, solución, encuesta de satisfacción y cierre) de los casos de la Mesa de Servicio y el manejo de la herramienta Aranda, así como el uso de los nuevos servicios implementados, Albi y Aranda PassRecovery.</t>
  </si>
  <si>
    <t xml:space="preserve">Gestión Contractual </t>
  </si>
  <si>
    <t>Adelantar las actividades de contratación requeridas por la entidad, previstas en el proceso de gestión contractual que permitan contar con  bienes, servicios y obras de manera efectiva, oportuna y cumpliendo la normatividad vigente (para cada modalidad contractual) para el desarrollo en el cumplimiento de la misión de la Entidad.</t>
  </si>
  <si>
    <t>Circular 008 - 05/03/2021</t>
  </si>
  <si>
    <t>R-GEC-001</t>
  </si>
  <si>
    <t>Demoras en el trámite de inicio de la liquidación de contratos.</t>
  </si>
  <si>
    <t xml:space="preserve">Incumplimiento de los términos legales o pactados para la liquidación de los contratos o convenios </t>
  </si>
  <si>
    <t xml:space="preserve">* Investigaciones disciplinarias, fiscales y penales.
* Pérdida de competencia legal para poder liquidar el contrato o convenio </t>
  </si>
  <si>
    <t xml:space="preserve">Alto </t>
  </si>
  <si>
    <t>El líder del equipo de liquidaciones de la Subdirección de Contratación, remite al inicio de cada mes alertas a los supervisores de contratos con el propósito de recordar la obligación de tramitar la liquidación dentro de los términos establecidos. En caso que se identifique alguna demora de los supervisores se envían memorandos a los ordenadores de gasto. Como evidencia de esta actividad queda los correos remitidos.</t>
  </si>
  <si>
    <t>Líder del equipo de liquidaciones Subdirección de Contratación</t>
  </si>
  <si>
    <r>
      <t xml:space="preserve">
</t>
    </r>
    <r>
      <rPr>
        <sz val="10"/>
        <color rgb="FF7030A0"/>
        <rFont val="Arial"/>
        <family val="2"/>
      </rPr>
      <t xml:space="preserve">
</t>
    </r>
    <r>
      <rPr>
        <sz val="10"/>
        <rFont val="Arial"/>
        <family val="2"/>
      </rPr>
      <t>(N° de alertas remitidas en el periodo / N° de alertas programadas para el periodo) *100%</t>
    </r>
  </si>
  <si>
    <t>El grupo de liquidaciones envía los memorandos de alertas a través de correos y/o comunicaciones por AZ digital, dirigidas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del mes de enero, febrero y marzo del 2021.</t>
  </si>
  <si>
    <t>14/04/2021 No se generan observaciones o recomendaciones respecto a los avances y evidencias presentados en el monitoreo al riesgo de gestión.</t>
  </si>
  <si>
    <t>El grupo de liquidaciones envía los memorandos de alertas a través de correos y/o comunicaciones por AZ digital, dirigidas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del mes de abril, mayo y junio del 2021</t>
  </si>
  <si>
    <t>16/07/2021 No se generan observaciones o recomendaciones respecto a los avances y evidencias presentados en el monitoreo al riesgo de gestión.</t>
  </si>
  <si>
    <t>El grupo de liquidaciones envía los correos  de alertas,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del mes de julio, agosto y septiembre del 2021</t>
  </si>
  <si>
    <t>11/10/2021 No se generan observaciones o recomendaciones respecto a los avances y evidencias presentados en el monitoreo al riesgo de gestión.</t>
  </si>
  <si>
    <t>El grupo de liquidaciones envía los correos  de alertas,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del mes de octubre del  2021.</t>
  </si>
  <si>
    <t>14/01/2022 Verificar evidencias, ya que solo se identifican las correspondientes al mes de octubre.</t>
  </si>
  <si>
    <t>Circular 030 - 29/06/2021</t>
  </si>
  <si>
    <t>R-GEC-002</t>
  </si>
  <si>
    <t>Deficiencia en el ejercicio de la supervisión y/o interventoría</t>
  </si>
  <si>
    <t xml:space="preserve">Pérdida de información en los  expedientes que soportan la ejecución del proceso contractual </t>
  </si>
  <si>
    <t xml:space="preserve">* Investigaciones disciplinarias, fiscales y penales
* Demandas  </t>
  </si>
  <si>
    <t>1.El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Como evidencia se cuenta con registro de las socializaciones realizadas (presentaciones, actas, listados de asistencias, entre otras). En caso de no poder hacer la socialización en el día definido se reprogramará y realizará a la mayor brevedad posible, acorde con la disponibilidad del líder.</t>
  </si>
  <si>
    <t>1. 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Como evidencia se cuenta con registro de las socializaciones realizadas (presentaciones, actas, listados de asistencias, entre otras). En caso de no poder hacer la socialización en el día definido se reprogramará y realizará a la mayor brevedad posible, acorde con la disponibilidad del líder.</t>
  </si>
  <si>
    <r>
      <t xml:space="preserve">Líder del proceso 
</t>
    </r>
    <r>
      <rPr>
        <strike/>
        <sz val="10"/>
        <rFont val="Arial"/>
        <family val="2"/>
      </rPr>
      <t xml:space="preserve">
</t>
    </r>
  </si>
  <si>
    <t>(Número de socializaciones ejecutadas / Número de socializaciones programadas)*100</t>
  </si>
  <si>
    <t xml:space="preserve">
La Subdirección de Contratación a través del memorando No.I2021000319, divulgo a las diferentes áreas técnicas los diferentes documentos que se deben adjuntar en el expediente en su etapa precontractual. El instructivo de conformación se enviará una vez se tenga oficializado por parte del área de liquidaciones de la Subdirección de Contratación.</t>
  </si>
  <si>
    <r>
      <t>14/04/2021 Se recomienda verificar las evidencias, ya que dentro de estas no se identifica la comunicación en la cual se comparta el "I</t>
    </r>
    <r>
      <rPr>
        <i/>
        <sz val="10"/>
        <color theme="1"/>
        <rFont val="Arial"/>
        <family val="2"/>
      </rPr>
      <t>nstructivo de conformación digital de expedientes contractuales de acuerdo a la lista de chequeo para la organización y administración de los expedientes contractuales que se salvaguardan en la dependencia</t>
    </r>
    <r>
      <rPr>
        <sz val="10"/>
        <color theme="1"/>
        <rFont val="Arial"/>
        <family val="2"/>
      </rPr>
      <t>", de acuerdo a la actividad formulada. Adicionalmente, verificar el número de memorando indicado en el avance ya que este no se encuentra dentro de las evidencias reportadas. 
15/04/2021 No se generan observaciones o recomendaciones respecto a los avances y evidencias presentados en el monitoreo al riesgo de gestión.</t>
    </r>
  </si>
  <si>
    <t xml:space="preserve">La Subdirección de Contratación realizó una socialización de buenas prácticas para la supervisión de persona jurídica, la cual se convoco a través del Memorando No.I2021014686 a los diferentes supervisores y apoyos a la supervisión, está se llevó a cabo el día 24 mayo y contó con la participación de 86 colaboradores de acuerdo con el registro de inscripción, de igual forma se realizó un pre - test que se tomó al inicio de la jornada, lo realizaron 93 colaboradores de la entidad y el post - test que se tomó al final de la jornada, lo realizaron 63 colaboradores de la entidad. </t>
  </si>
  <si>
    <t>La Subdirección de Contratación ha realizado dos socializaciones de buenas prácticas para la supervisión de prestación de servicios y persona jurídica: la primera se convoco a través del Memorando No.I2021022750 a los diferentes supervisores y apoyos a la supervisión para la prestación de servicios, está se llevó a cabo el día 17 de agosto por Teams y contó con la participación de 170 colaboradores de acuerdo con el registro de inscripción.
La segunda se llevo a cabo el 21 de septiembre en el Teatro Servita de Usaquén, se convoco a través del Acuerdo No.  20210915-191013-3139c7 a los diferentes supervisores y apoyos a la supervisión para persona jurídica y contó con la participación de 220 colaboradores de acuerdo con el registro de inscripción.</t>
  </si>
  <si>
    <t xml:space="preserve">La Subdirección de Contratación realizó una socialización de buenas prácticas para la supervisión de prestación de servicios y persona jurídica: la cual  se convoco a través del Memorando No.II2021031495 a los diferentes supervisores y apoyos a la supervisión para la prestación de servicios, está se llevó a cabo el día 28 de Octubre por Teams y contó con la participación de 342 colaboradores de acuerdo con el registro de inscripción.
</t>
  </si>
  <si>
    <t>1/01/2022 No se generan observaciones o recomendaciones respecto a los avances y evidencias presentados en el monitoreo al riesgo de gestión.</t>
  </si>
  <si>
    <t>2. El Subdirector de Contratación envía memorandos de manera trimestral a los supervisores de contrato, con el fin de recordar la obligación de gestionar la documentación que se genera en la ejecución contractual, de acuerdo a como se produce en la plataforma transaccional del SECOP II. En caso de no emitir el memorando se envían correos trimestrales por el/la Subdirector de Contratación. Como evidencia de esta actividad, quedan os memorandos o los correos.</t>
  </si>
  <si>
    <t>2. El Subdirector de Contratación envía memorandos de manera trimestral a los supervisores de contrato, con el fin de recordar la obligación de gestionar la documentación que se genera en la ejecución contractual, de acuerdo a como se produce en la plataforma transaccional del SECOP II. En caso de no emitir el memorando se envían correos trimestrales por el/la Subdirector de Contratación. Como evidencia de esta actividad, quedan los memorandos o los correos.</t>
  </si>
  <si>
    <r>
      <t xml:space="preserve">
</t>
    </r>
    <r>
      <rPr>
        <sz val="10"/>
        <color rgb="FF7030A0"/>
        <rFont val="Arial"/>
        <family val="2"/>
      </rPr>
      <t xml:space="preserve">
</t>
    </r>
    <r>
      <rPr>
        <sz val="10"/>
        <rFont val="Arial"/>
        <family val="2"/>
      </rPr>
      <t>(N° de memorando enviados en el periodo / N° de memorandos programadas para el periodo) *100%</t>
    </r>
  </si>
  <si>
    <t xml:space="preserve">Desde el equipo de directas se envió el siguiente memorando: No. I2021000249 para establecer los lineamientos de Aplicación del principio de publicidad y transparencia en la plataforma transaccional SECOP II, con el objetivo de dar inicio a la ejecución de los procesos contractuales. 
La Subdirección de Contratación a través del Memorando No. I202100850, convoco a las diferentes áreas técnicas con el objetivo de socializar los lineamientos de supervisión y así evidenciar los respectivos documentos en la ejecución contractual. </t>
  </si>
  <si>
    <t>La Subdirección de Contratación envio el memorando No.2021025360  el 21 de mayo del 2021 con el objetivo de socializar los lineamientos contractuales y de supervisión, validación publicación plataforma transaccional SECOP II y portal SECOP I, cierre de procesos 2020 y 2021 entre otros.
Se reporta la gestión de la socalizacion convocada y realizada en el primer trimestre: la Subdirección de Contratación realizó una Socialización de buenas prácticas para la supervisión de persona natural, la cual se convoco a través del Memorando No.I2021000850 a los diferentes supervisores y apoyos a la supervisión, está se llevó a cabo el día 24 marzo y contó con la participación de 62 colaboradores de acuerdo con el registro de inscripción, de igual forma se realizó un pre - test que se tomó al inicio de la jornada y el post - test que se tomó al final de la jornada.</t>
  </si>
  <si>
    <t>16/07/2021 Se recomienda indicar solo la gestión realizada durante el segundo trimestre, así mismo reportar si se realizó la socialización convocada en el primer trimestre.
No se generan observaciones o recomendaciones adicionales, respecto a los avances y evidencias presentados en el monitoreo al riesgo de gestión.</t>
  </si>
  <si>
    <t>La Subdirección de Contratación a través de las dos socializaciones de buenas prácticas para la supervisión de prestación de servicios y persona jurídica, ha establecido las directrices para  el cargue de la información contractual de los procesos en la plataforma transaccional SECOP II</t>
  </si>
  <si>
    <t>11/10/2021 Verificar el avance reportado, ya que no se da respuesta a la actividad de control, objetivo y evidencias establecidas.
12/10/2021 No se generan observaciones o recomendaciones respecto a los avances y evidencias presentados en el monitoreo al riesgo de gestión.</t>
  </si>
  <si>
    <t xml:space="preserve">
La Subdirección de Contratación realizó una socialización de buenas prácticas para la supervisión de prestación de servicios y persona jurídica: la cual  se convoco a través del Memorando No.II2021031495 a los diferentes supervisores y apoyos a la supervisión para la prestación de servicios, está se llevó a cabo el día 28 de Octubre por Teams y contó con la participación de 342 colaboradores de acuerdo con el registro de inscripción, en esta socialización se ha establecido las directrices para  el cargue de la información contractual de los procesos en la plataforma transaccional SECOP II</t>
  </si>
  <si>
    <t>14/01/2021 Por favor indicar un contexto de la socialización, por ejemplo; cuando y donde se realizó, quienes y cuantas personas participaron, cual fue su objetivo y resultado, entre otros.
20/01/2022 No se generan más observaciones o recomendaciones respecto a los avances y evidencias presentados en el monitoreo al riesgo de gestión.</t>
  </si>
  <si>
    <t>R-GEC-003</t>
  </si>
  <si>
    <t>Desconocimiento por parte de las dependencias de los procedimientos establecidos para el control de riesgos asociados a la contratación</t>
  </si>
  <si>
    <t>Posible retraso en la actualización de las directrices oficiales para la modernización del proceso de contratación</t>
  </si>
  <si>
    <t>* Detrimento patrimonial
* Desconocimiento institucional de hechos que puedan afectar los procesos contractuales.
* Incumplimiento con los objetivos estratégicos de la Entidad</t>
  </si>
  <si>
    <t>1. 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quienes revisan y avalan que los ordenadores de gasto hayan realizado un análisis de los posibles eventos que se puedan presentar en desarrollo de las actividades contratadas.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</si>
  <si>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r>
      <t xml:space="preserve">1.Cada vez que las dependencias inician una solicitud de contratación, remiten la solicitud del aval de la respectiva matriz de riesgos previsibles inherentes a la compra o contratación de bienes o servicios, a los profesionales designados en la Subdirección de Contratación de acuerdo con lo definido en el </t>
    </r>
    <r>
      <rPr>
        <i/>
        <sz val="10"/>
        <color theme="1"/>
        <rFont val="Arial"/>
        <family val="2"/>
      </rPr>
      <t>Procedimiento Administración de riesgos previsibles inherentes a la compra o contratación de bienes o servicios</t>
    </r>
    <r>
      <rPr>
        <sz val="10"/>
        <color theme="1"/>
        <rFont val="Arial"/>
        <family val="2"/>
      </rPr>
      <t>, quienes revisan y avalan que los ordenadores de gasto hayan realizado un análisis de los posibles eventos que se puedan presentar en desarrollo de las actividades contratadas.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r>
  </si>
  <si>
    <t>Profesionales designados para al revisión de matrices en la Subdirección de Contratación</t>
  </si>
  <si>
    <t>(N° de matrices avaladas en el periodo / N° de solicitudes de matrices en el periodo) *100%</t>
  </si>
  <si>
    <t>N/A. Riesgo oficializado el 29/06/2021</t>
  </si>
  <si>
    <t>La Subdirección de Contratación realiza el aval de cada solicitud de matriz de riesgo que se allegan a través de correo electrónico las diferentes áreas, por lo anterior se adjunta matriz donde se relaciona la información de matrices diligenciadas en este trimestre.</t>
  </si>
  <si>
    <t>16/07/2021 Verificar ya que no se cuenta con los correos electrónicos de aval, de acuerdo a la actividad de control formulada.
16/07/2021 No se generan observaciones o recomendaciones adicionales, respecto a los avances y evidencias presentados en el monitoreo al riesgo de gestión.</t>
  </si>
  <si>
    <t>Para el tercer trimestre, la Subdirección de Contratación realizó el aval de cada solicitud de matriz de riesgo que se allegan a través de correo electrónico las diferentes áreas, por lo anterior se adjunta matriz donde se relaciona la información de matrices diligenciadas en este trimestre.
A continuación se presenta la gestión realizada en cada mes;
* Para el mes de julio se radicaron 9 matrices de riesgos, las cuales fueron validadas.
* Para el mes de agosto se radicaron 8 matrices de riesgos, las cuales fueron validadas.
* Para el mes de septiembre se radicaron 9 matrices de riesgos, las cuales fueron validadas.</t>
  </si>
  <si>
    <t>11/10/2021 Verificar ya que no se cuenta con la matriz de consolidado trimestral con la relación de solicitudes y avales generados, de acuerdo a la actividad de control formulada. Adicionalmente, se sugiere indicar cual fue el avance cuantitativo durante cada mes que contempla el trimestre. 
12/10/2021 No se generan observaciones o recomendaciones respecto a los avances y evidencias presentados en el monitoreo al riesgo de gestión.</t>
  </si>
  <si>
    <t>Para el cuarto  trimestre, la Subdirección de Contratación realizó el aval de cada solicitud de matriz de riesgo que se allegan a través de correo electrónico las diferentes áreas, por lo anterior se adjunta matriz donde se relaciona la información de matrices diligenciadas en este trimestre.
A continuación se presenta la gestión realizada en cada mes;
* Para el mes de Octubre se radicaron 9 matrices de riesgos, las cuales fueron validadas.
* Para el mes de noviembre se radicaron 7 matrices de riesgos, las cuales fueron validadas.
* Para el mes de diciembre se radicaron 2 matrices de riesgos, las cuales fueron validadas.</t>
  </si>
  <si>
    <t>14/01/2022 No se generan observaciones o recomendaciones respecto a los avances y evidencias presentados en el monitoreo al riesgo de gestión.</t>
  </si>
  <si>
    <t>Los procedimientos y demás documentos del proceso no han sido actualizados oportunamente debido al poco tiempo disponible para realizar las respectivas actualizaciones.</t>
  </si>
  <si>
    <t>2. Los administradores de los documentos del proceso, revisan todos los documentos que maneja el proceso en relación con el objetivo institucional de manera anual su contenido, con el fin de emitir lineamientos actualizados de la contratación institucional. En caso de no realizarse la revisión se reprogramará antes de terminar la vigencia, como evidencia se tiene el documento actualizado o autoevaluado, de acuerdo con lo establecido en el procedimiento Control de documentos (PCD-GS-003) o en su defecto un acta donde conste la revisión realizada.</t>
  </si>
  <si>
    <r>
      <rPr>
        <sz val="10"/>
        <rFont val="Arial"/>
        <family val="2"/>
      </rPr>
      <t xml:space="preserve">Administradores de documentos </t>
    </r>
    <r>
      <rPr>
        <strike/>
        <sz val="10"/>
        <rFont val="Arial"/>
        <family val="2"/>
      </rPr>
      <t xml:space="preserve">
</t>
    </r>
  </si>
  <si>
    <t>(Número de documentos actualizados o autoevaluados / Número total de  documentos del proceso)*100</t>
  </si>
  <si>
    <t>La Subdirección de Contratación actualizo como insumo principal su Manual de Contracción y supervisión el día 10 de junio del 2021, se creo el Manual de liquidación de contratos y convenios. Para junio se envió el procedimiento de arrendamiento, comodato y prestación de servicios profesionales para su actualización con la respectiva documentación.</t>
  </si>
  <si>
    <t xml:space="preserve">16/07/2021 Verificar el avance reportado ya que el proceso cuenta con 29 (67%) documentos oficializados en un proceso no vigente y con 14 de 16 (88%) autoevaluaciones de procedimientos pendientes, el avance sería de 22% aproximadamente.
16/07/2021 No se generan observaciones o recomendaciones adicionales, respecto a los avances y evidencias presentados en el monitoreo al riesgo de gestión.
</t>
  </si>
  <si>
    <t>La Subdirección de Contratación actualizo el procedimiento de prestación de servicios y se encuentra en revisión los procedimientos de: comodato, arrendamiento, mínima cuantía, inexistencia de pluralidad de oferentes y administración de riesgos. De igual manera se adjunta evidencias de la derogación de 16 documentos (instructivos y formatos) que ya no son vigentes en el procedimiento.</t>
  </si>
  <si>
    <t>11/10/2021 Se recomienda anexar la evidencia formulada (documento actualizado o autoevaluado) e indicar la gestión que se realizó con la derogación de los 16 documentos.
12/10/2021 No se generan observaciones o recomendaciones respecto a los avances y evidencias presentados en el monitoreo al riesgo de gestión.</t>
  </si>
  <si>
    <t>La Subdirección de Contratación actualizo el procedimiento de: comodato, arrendamiento, mínima cuantía, inexistencia de pluralidad de oferentes y administración de riesgos, comodato , licitación pública, contratación con entidades sin ánimo de lucro y reconocida. En revisión metodológica se encuentran  el resto de procedimientos.</t>
  </si>
  <si>
    <t>14/01/2022 Se recomienda verificar el avance, ya que a la fecha se han actualizado o derogado el 82% de los documentos del proceso. Adicionalmente, no se identifican evidencias de la actividad en la carpeta compartida.
20/01/2022 No se generan más observaciones o recomendaciones respecto a los avances y evidencias presentados en el monitoreo al riesgo de gestión.</t>
  </si>
  <si>
    <t>Gestión Financiera</t>
  </si>
  <si>
    <t>Gestionar  las acciones  presupuestales, financieras y contables, necesarias para garantizar el suministro de recursos financieros en los procesos precontractuales y contractuales. Gestionar de pago oportuno de las obligaciones contraídas por la SDIS y su correspondiente reconocimiento en los estados financieros, cumpliendo con la normatividad vigente.</t>
  </si>
  <si>
    <t>Circular No. 008 - 05/03/2021</t>
  </si>
  <si>
    <t>R-GF-003</t>
  </si>
  <si>
    <t>Incorporación de manera individual o masiva de las transacciones presupuestales en dos sistemas de información (Secretaría Distrital de Integración Social - Secretaría Distrital de Hacienda)</t>
  </si>
  <si>
    <t>Afectación incorrecta del presupuesto</t>
  </si>
  <si>
    <t>*Imposibilidad de ejecutar procesos contractuales.
*Afectación inadecuada del presupuesto</t>
  </si>
  <si>
    <t>Cada vez que se requiere realizar un cargue masivo de información de CDP´s y CRP´s en el sistema SEVEN, el profesional designado por el Subdirector Administrativo y Financiero descarga reportes de CDP´s y CRP´s del sistema BogDATA y reportes de solicitudes de CDP´s y de CRP´s del sistema SEVEN y verifica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reportes de BogDATA y SEVEN, archivo en excel final para cargue masivo en SEVEN, y archivo en excel (el cual es diligenciado en el drive) con la trazabilidad de las correcciones.</t>
  </si>
  <si>
    <t>Profesional designado por el Subdirector Administrativo y Financiero</t>
  </si>
  <si>
    <t>(# de cargues masivos verificados acumulados / # total de cargues masivos realizados acumulados)*100</t>
  </si>
  <si>
    <t>Para el 1er trimestre el área de presupuesto ha realizado 27 cargues de CDPS y CRPS masivos, que corresponden a 13 en el mes de febrero y 14  para el mes de marzo, los cuales fueron validados en los aplicativos de BogData y Seven, verificando que la información haya quedado incorporada en su totalidad en las herramientas financieras.</t>
  </si>
  <si>
    <t>16/04/2021:
Sin observaciones.</t>
  </si>
  <si>
    <t>Para los dos trimestres (enero a junio) de la vigencia 2021,  se han realizado un total 47 cargues de CDPS Y CRPS.
Es así como para el 2do trimestre el área de presupuesto ha realizado 20 cargues de CDPS y CRPS masivos, que corresponden a 9 cargues de CDPS Y 1 cargue CRPS  en el mes de abril y 5 cargues de CDPS  para el mes de mayo y 5 cargues de CDPS para el mes de junio, los cuales fueron validados en los aplicativos de BogData y Seven, verificando que la información haya quedado incorporada en su totalidad en las herramientas financieras.</t>
  </si>
  <si>
    <t xml:space="preserve">12/07/2021: Como se analiza el acumulado de lo hecho en el año, sería bueno que pudieran ingresar un párrafo al inicio que resuma lo hecho entre el primer y segundo trimestre (acumulado de cifras).
14/07/2021: No se presentan observaciones ni al reporte, ni a las evidencias presentadas. </t>
  </si>
  <si>
    <t>Para los tres trimestres (enero a septiembre) de la vigencia 2021,  se han realizado un total 47 cargues de CDPS Y CRPS.
Para el 3er trimestre el área de presupuesto no presentó la necesidad de cargues de CDPS y CRPS masivos, ya que todos los documentos se tramitaron de forma manual, al no presentarse alto flujo de tramite de los mismos, por lo que no se presentaron errores.</t>
  </si>
  <si>
    <t xml:space="preserve">11/10/2021: Porqué no se presentó necesidad? Recuerden que esta es una actividad de control del riesgo, revisar y ajustar redacción.
11/10/2021: No se presentan observaciones ni al reporte, ni a las evidencias presentadas. </t>
  </si>
  <si>
    <t>Para los cuatro trimestres (enero a diciembre) de la vigencia 2021, se han realizado un total 57 cargues de CDPS Y CRPS.
Es así como para el 4to trimestre el área de presupuesto ha realizado 10 cargues de CDPS y CRPS masivos, que corresponden a 2 cargues de CDPS  en el mes de octubre y 5 cargues de CDPS  para el mes de noviembre y 3 cargues de CDPS para el mes de diciembre, los cuales fueron validados en los aplicativos de BogData y Seven, verificando que la información haya quedado incorporada en su totalidad en las herramientas financieras.</t>
  </si>
  <si>
    <t xml:space="preserve">14/01/2022: No se presentan observaciones ni al reporte, ni a las evidencias presentadas. </t>
  </si>
  <si>
    <t xml:space="preserve">Registro incorrecto o ausencia de registro de las transacciones presupuestales en los diferentes sistemas de información </t>
  </si>
  <si>
    <t>Diariamente, el profesional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</si>
  <si>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 xml:space="preserve">(# de documentos (CDP´s y CRP´s) revisados en el trimestre / # de documentos (CDP´s y CRP´s) tramitados de forma manual en el trimestre) * 100 </t>
  </si>
  <si>
    <t>Para el 1 er trimestre el área de presupuesto tramitó 7266 documentos (CDPS y CRPS),  para el mes de enero 1342, febrero 2191 y marzo 3733, los cuales fueron revisados en su totalidad, cuyos resultados se encuentran en las evidencias adjuntas.</t>
  </si>
  <si>
    <t>Para los dos trimestres (enero a junio) de la vigencia 2021, se han tramitado y revisado un total 14079 documentos (CDPS Y CRPS).
Es así como para el 2do trimestre el área de presupuesto tramitó 6813 documentos (CDPS y CRPS),  para el mes de abril 3194, mayo 2135 y junio 1484,los cuales fueron revisados en su totalidad, cuyos resultados se encuentran en las evidencias adjuntas.</t>
  </si>
  <si>
    <t>Para los tres trimestres (enero a septiembre) de la vigencia 2021, se han tramitado y revisado un total 18.365 documentos (CDPS Y CRPS).
Es así como para el 3er trimestre el área de presupuesto tramitó 4.286 documentos (CDPS y CRPS), para el mes de julio 1.747, agosto 1.213 y septiembre 1.326, los cuales fueron revisados en su totalidad y cuyos resultados se encuentran en las evidencias adjuntas.</t>
  </si>
  <si>
    <t xml:space="preserve">11/10/2021: No se presentan observaciones ni al reporte, ni a las evidencias presentadas. </t>
  </si>
  <si>
    <t>Para los cuatro trimestres (enero a diciembre) de la vigencia 2021, se han tramitado y revisado un total 22.816 documentos (CDPS Y CRPS).
Es así como para el 4to trimestre el área de presupuesto tramitó 4.451 documentos (CDPS y CRPS), para el mes de octubre 839, noviembre 1.476 y diciembre 2.136, los cuales fueron revisados en su totalidad y cuyos resultados se encuentran en las evidencias adjuntas.</t>
  </si>
  <si>
    <t>Mensualmente, el profesional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</si>
  <si>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</si>
  <si>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mensualesde CRPS y CDPS, cuyas diferencias han sido conciliadas y ajustadas oportunamente con el área correspondiente.
De las 6 conciliaciones programadas en el trimestre, estas fueron realizadas, cuyos resultados se encuentran en las evidencias adjuntas.</t>
  </si>
  <si>
    <t>Para los dos trimestres (enero a junio) de la vigencia 2021,  se han realizado un total 12 conciliaciones.
Es así como para el 2do trimestre el área de presupuesto ha realizado los cierres mensuales de CRPS y CDPS, cuyas diferencias han sido conciliadas y ajustadas oportunamente con el área correspondiente.
Las 6 conciliaciones programadas en el trimestre fueron realizadas, y los resultados se encuentran en las evidencias adjuntas.</t>
  </si>
  <si>
    <t>Para los tres trimestres (enero a septiembre) de la vigencia 2021,  se han realizado un total 18 conciliaciones.
Es así como para el 3er trimestre el área de presupuesto ha realizado los cierres mensuales de CRPS y CDPS, cuyas diferencias han sido conciliadas y ajustadas oportunamente con el área correspondiente.
Las 6 conciliaciones programadas en el trimestre fueron realizadas, y los resultados se encuentran en las evidencias adjuntas.
La conciliación de CDS correspondiente al mes de julio no presentó errores o diferencias y por tal motivo su evidencia se encuentra en 0.</t>
  </si>
  <si>
    <t xml:space="preserve">11/10/2021: Revisar evidencias, ya que se identifican 5 conciliaciones y no 6 como se relaciona en el informe.
11/10/2021: No se presentan observaciones ni al reporte, ni a las evidencias presentadas. </t>
  </si>
  <si>
    <t xml:space="preserve">Para los cuatro trimestres (enero a diciembre) de la vigencia 2021,  se han realizado un total 24 conciliaciones.
Es así como para el 4to trimestre el área de presupuesto ha realizado los cierres mensuales de CRPS y CDPS, cuyas diferencias han sido conciliadas y ajustadas oportunamente con el área correspondiente.
Las 6 conciliaciones programadas en el trimestre fueron realizadas, y los resultados se encuentran en las evidencias adjuntas.
Dichas diferencias se subsanaron el 31 de Diciembre en el cierre de la vigencia.
</t>
  </si>
  <si>
    <t>R-GF-004</t>
  </si>
  <si>
    <t>Reportes de información extemporáneos o inconsistentes por parte de las dependencias generadoras de información contable</t>
  </si>
  <si>
    <t>Presentación de Estados Financieros de la entidad no razonables y/o inoportunos</t>
  </si>
  <si>
    <r>
      <t xml:space="preserve">*Hallazgos administrativos y disciplinarios por parte de entes de control, área de control interno o disciplinario de la entidad
*No fenecimiento* de la cuenta por parte de los entes de control
</t>
    </r>
    <r>
      <rPr>
        <sz val="7"/>
        <rFont val="Arial"/>
        <family val="2"/>
      </rPr>
      <t>*Fenecimiento: es el acto por el cual se pone fin a la revisión de la cuenta rendida a la Contraloría por los sujetos de vigilancia y control fiscal. Si con posterioridad a la revisión de cuentas de los responsables del erario aparecieren pruebas fraudulentas o irregulares relacionadas con ellas se levantará el fenecimiento y se iniciará juicio fiscal. El fenecimiento o no de la cuenta es el resultado de la evaluación que realiza la Contraloría mediante la aplicación de los sistemas de control fiscal para determinar si la gestión se realizó cumpliendo los principios de economía, eficiencia, eficacia, equidad, efectividad y valoración de los costos ambientales. Es emitido a través del dictamen integral contenido en el Informe de Auditoría de regularidad, que comprende una "opinión" sobre la razonabilidad de los estados contables, la calificación de la gestión fiscal y el concepto sobre la calidad y eficiencia del control fiscal interno (Glosario de la Contraloría de Bogotá: http://www.contraloriabogota.gov.co/sites/default/files/GLOSARIO.html#F)</t>
    </r>
  </si>
  <si>
    <t xml:space="preserve">El profesional designado por el Subdirector Administrativo y Financiero, mensualmente lidera la realización de las conciliaciones de información reportada por las dependcias de la entidad frente a los registros contables, con el propósito de identificar similitudes, incosistencias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</si>
  <si>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de conciliaciones elaboradas en el trimestre / # de conciliaciones programadas para el trimestre) * 100</t>
  </si>
  <si>
    <t xml:space="preserve">Para el 1er trimestre el área de contabilidad ha programado la elaboración de 45 conciliaciones de las cuales se logró efectuar 36 debido a que: 
- No se cuenta con acceso al sistema SICO lo cual impide generar dichas conciliaciones por cambio de aplicativo BogData . 
- Las otras no fue posible realizarlas teniendo en cuenta que las área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</si>
  <si>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 xml:space="preserve">Para los dos trimestres (enero a junio) de la vigencia 2021, se han realizado un total 90 conciliaciones.
Es así como para el 2do trimestre el área de contabilidad ha programado la elaboración de 45 conciliaciones de las cuales se logró efectuar 44 debido a que: 
- No se cuenta con acceso al sistema SICO lo cual impide generar dicha conciliación por cambio de aplicativo BogData . 
NOTA: La conciliación de Cartera SICO queda como N/A ya que dicho sistema dejó de funcionar, por tanto no se realiza más esta conciliación a partir del mes de mayo.
Es por ello que desde la Asesoría de recursos Financieros se envía mensualmente de manera personalizada (subdirector área responsable) correo recordatorio de la información que deben reportar y sus respectivos plazos. </t>
  </si>
  <si>
    <t>Para los tres trimestres (enero a septiembre) de la vigencia 2021, se han realizado un total 133 conciliaciones.
Es así como para el 3er trimestre el área de contabilidad ha programado la elaboración de 43 conciliaciones de las cuales se logró efectuar 40 debido a que: 
-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NOTA: La conciliación de Cartera SICO queda como N/A ya que dicho sistema dejó de funcionar, por tanto no se realiza más esta conciliación a partir del mes de mayo.</t>
  </si>
  <si>
    <t>Para los cuatro trimestres (enero a diciembre) de la vigencia 2021, se han realizado un total 178 conciliaciones.
Es así como para el 4to trimestre el área de contabilidad ha programado la elaboración de 45 conciliaciones de las cuales se efectuaron en su totalidad. 
NOTA: La conciliación de Cartera SICO queda como N/A ya que dicho sistema dejó de funcionar, por tanto no se realiza más esta conciliación a partir del mes de mayo.</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</si>
  <si>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</si>
  <si>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Circular No. 008 del 05/03/2021</t>
  </si>
  <si>
    <t>R-GIF-001</t>
  </si>
  <si>
    <t>1. El incumplimiento de la programación en la ejecución de recursos asignados para la vigencia.</t>
  </si>
  <si>
    <t>Castigo presupuestal por incumplimiento de la ejecución del presupuesto asignado para la vigencia inmediatamente anterior.</t>
  </si>
  <si>
    <t>Insuficiencia en recursos para el desarrollo de las metas del proyecto de inversión a cargo de la Subdirección de Plantas Físicas.</t>
  </si>
  <si>
    <t>La coordinación del área administrativa de la Subdirección de Plantas Físicas realiza un informe del estado de ejecución del proyecto para presentación y socialización en la reunión de coordinadores de la Subdirección que se realiza una vez al mes, con el fin de que se analice y tomen decisiones que permitan generar acciones que minimicen la posibilidad de no ejecución del presupuesto asignado para la vigencia. En caso de no presentarse reuniones en el mes por alguna situación, el informe del periodo que no se socializó, se socializará en la siguiente en reunión de coordinadores de la subdirección, lo anterior debe quedar registrado en documento, acta de reunión o presentación de información.</t>
  </si>
  <si>
    <t>1 - Insignificante</t>
  </si>
  <si>
    <t>La coordinación del área administrativa de la subdirección de Plantas Físicas realiza un informe del estado de ejecución del proyecto para presentación y socialización en la reunión de coordinadores de la subdirección que se realiza una vez al mes, con el fin de que se analice y tomen de decisiones que permitan generar acciones que minimicen la posibilidad de no ejecución del presupuesto asignado en la vigencia, en caso de no presentarse reuniones en el mes por alguna situación, el informe del periodo que no se socializó se debe llevar a cabo en la siguiente reunión de coordinadores de la subdirección, lo anterior debe quedar registrado en acta de reunión y/o presentación de información.</t>
  </si>
  <si>
    <t>Coordinación administrativa de la Subdirección de Plantas Físicas.</t>
  </si>
  <si>
    <t>(# informes presentados / # de informes programados) * 100</t>
  </si>
  <si>
    <t>Durante el primer trimestre de la vigencia 2021, el proceso GIF no programó reuniones de seguimiento y socialización de avance de la ejecución del proyecto de inversión, sin embargo, prevé realizar la primera reunión en el mes de abril, en el que analizará y socializará la información de la ejecución acumulada de lo corrido del año.</t>
  </si>
  <si>
    <t>14/04/2021
No se generan observaciones respecto a los avances y evidencias presentados en el monitoreo al riesgo de gestión.
Solo tengo la siguiente recomendación y es realizar las acciones pertinentes para lograr el cumplimiento de la meta propuesta, ya que en este periodo no se llevo a cabo la actividad propuesta.</t>
  </si>
  <si>
    <t>Durante el segundo trimestre de la vigencia, el proceso GIF programó una (1) reunión de seguimiento y socialización de avance de la ejecución del proyecto de inversión, en la que se analizó y socializó la información de la ejecución acumulada de lo corrido del año, con el nuevo subdirector.</t>
  </si>
  <si>
    <t>16/07/2021
No se generan observaciones respecto a los avances y evidencias presentados en el monitoreo al riesgo de gestión.</t>
  </si>
  <si>
    <t>Durante el tercer trimestre de la vigencia, el proceso GIF programó una (1) reunión de seguimiento y socialización de avance de la ejecución del proyecto de inversión, en la que se analizó y socializó la información de la ejecución acumulada de lo corrido del año.</t>
  </si>
  <si>
    <t>13/01/2022
No se generan observaciones respecto a los avances y evidencias presentados en el monitoreo al riesgo de gestión.
El reporte de este monitoreo se recibió en tiempos extemporáneos y por ende se revisó en está fecha.</t>
  </si>
  <si>
    <t>Durante el cuarto trimestre de la vigencia, el proceso GIF programó una (1) reunión de seguimiento y socialización de avance de la ejecución del proyecto de inversión, en la que se analizó y socializó la información de la ejecución acumulada de lo corrido del año.
Se remite acta de reunión y planilla de asistencia.</t>
  </si>
  <si>
    <t>R-GIF-002</t>
  </si>
  <si>
    <t xml:space="preserve">2. Recursos insuficientes para la realización de mantenimiento preventivos y correctivos. </t>
  </si>
  <si>
    <t>Incumplimiento de los estándares de infraestructura.</t>
  </si>
  <si>
    <t>Afectación de la prestación del servicio, reducción en la calidad del servicio y/o sobrecostos no estimados, por las condiciones de infraestructura.</t>
  </si>
  <si>
    <t>La coordinación del área de mantenimiento realiza la priorización de unidades operativas para las intervenciones de mantenimiento según necesidad y los recursos asignados para cada vigencia;  para organizar las intervenciones adelanta  semestralmente la elaboración de un cronograma con el fin de no generar afectaciones en la prestación del servicio en la unidad operativa a intervenir, ésta actividad se realiza hasta cubrir todas las unidades operativas y como evidencia permanecen los registros de las reprogramaciones realizadas trimestralmente en caso de que se requiera.</t>
  </si>
  <si>
    <t>La coordinación del área de mantenimiento realiza la priorización de unidades operativas para las intervenciones de mantenimiento según necesidad y los recursos asignados para cada vigencia; para organizar las intervenciones adelanta semestralmente la elaboración de un cronograma con el fin de no generar afectaciones en la prestación del servicio en la unidad operativa a intervenir, ésta actividad se realiza hasta cubrir todas las unidades operativas y como evidencia permanecen los registros de las reprogramaciones realizadas trimestralmente en caso de que se requiera.</t>
  </si>
  <si>
    <t>Coordinación de mantenimiento de la Subdirección de Plantas Físicas.</t>
  </si>
  <si>
    <t>1 cronograma / 1 Cronograma programado</t>
  </si>
  <si>
    <t>El proyecto de inversión elaboró en el primer semestre de la vigencia, el primer cronograma de intervenciones, y actualmente se encuentra adelantando la formulación del cronograma de segundo trimestre de la vigencia, el cual se ajusta conforme a los ajustes presupuestales realizados y al personal técnico disponible para ejecutar las acciones programadas.</t>
  </si>
  <si>
    <t>10/04/2021
No se generan observaciones o recomendaciones respecto a los avances y evidencias presentados en el monitoreo al riesgo de gestión.</t>
  </si>
  <si>
    <t>El proyecto de inversión elaboró en el primer semestre de la vigencia, el primer cronograma de intervenciones el cual se encuentra en ejecución.
Aunado a lo anterior, se adelanta la identificación y priorización de posibles equipamientos a intervenir en modalidad de mantenimiento preventivo y correctivo a través del contrato de optimización de infraestructura que se encuentra en trámite de formulación. Es necesario mencionar que una vez sea adjudicado el proceso, se obtendrá un nuevo cronograma de intervenciones, por lo pronto continúa vigente y en ejecución el inicialmente reportado y no requiere reprogramaciones.
Aunado a lo anterior, se informa que se realizan intervenciones en modalidad de emergencia con el personal técnico disponible de la subdirección de plantas físicas, con el fin de disminuir la probabilidad de materialización del riesgo.</t>
  </si>
  <si>
    <t xml:space="preserve">13/01/2022
Con respecto al avance se tiene la siguiente aclaración: aunque en la descripción de la actividad de control dice que se elaborara un cronograma en cada semestre, el proceso creo un cronograma en el segundo trimestre y actualmente se encuentra en ejecución. No se generan observaciones frente a las evidencias en el monitoreo al riesgo de gestión.
El reporte de este monitoreo se recibió en tiempos extemporáneos y por ende se revisó en está fecha.
</t>
  </si>
  <si>
    <t>Durante el cuarto trimestre de la vigencia, el proceso GIF adelantó las intervenciones en modalidad de emergencias y con personal técnico de la Subdirección de Plantas Físicas, en virtud de que se adelantaba proceso de contratación de Optimización de Infraestructura el cual fue adjudicado en el mes de diciembre.
Es necesario mencionar que el cronograma de intervenciones se deriva de los contratos de Optimización Adjudicados, y los cuales serán insumo para intervención de equipamientos en la vigencia 2022; sin embargo, se adelantaron las intervenciones de 329 equipamientos en modalidad de mantenimiento preventivo y correctivo, mitigando la probabilidad de materialización del presente riesgo.
Se remite como evidencia la matriz de Base de datos de mantenimiento, la cual contiene la relación de equipamientos intervenidos sobre la línea base de equipamientos susceptibles a intervenir; del mismo modo, se remiten las resoluciones de adjudicación del proceso de Optimización de Infraestructura.</t>
  </si>
  <si>
    <t>13/01/2022
No se generan observaciones respecto a las evidencias presentados en el monitoreo al riesgo de gestión. Con respecto al avance del indicador el cronograma creado en el segundo trimestre aún se encuentra en ejecución.</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</si>
  <si>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</si>
  <si>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Circular 005 del 29/01/2021</t>
  </si>
  <si>
    <t>R-GA-001</t>
  </si>
  <si>
    <t>Que en el desarrollo de actividades administrativas, misionales, técnicas, operativas, entre otras en la entidad, se generan residuos aprovechables.</t>
  </si>
  <si>
    <t>Que no se reciclen los residuos aprovechables.</t>
  </si>
  <si>
    <t xml:space="preserve">* Afectación al ambiente y la salud humana. * Perdida de recursos naturales * Multas y sanciones al incumplimiento normativo. * Menor cantidad de residuos entregados a recicladores de oficio. * Aumento en la carga del relleno sanitario. </t>
  </si>
  <si>
    <t>Ambiental</t>
  </si>
  <si>
    <t>1. Anualmente, los gestores ambientales y referentes ambientales técnicos, realizan seguimiento a la implementación del Plan de acción interno para el aprovechamiento eficiente de los residuos sólidos -PAIPAERS en las unidades operativas mediante la metodología de intervención ambiental de la entidad, con el propósito de valorar la implementación del lineamiento y subsanar los posibles incumplimientos. Como evidencia se tiene el acta de intervención, informe de intervención y lista de asistencia de intervención. En caso de no realizar la visita de intervención, la misma se reprogramará hasta su cumplimiento.</t>
  </si>
  <si>
    <t>2 - Improbable</t>
  </si>
  <si>
    <t>Gestores ambientales locales - Referentes ambientales técnicos.</t>
  </si>
  <si>
    <t>(Numero de unidades operativas con seguimiento a la implementación del PAIPAERS bajo intervención ambiental / Numero de unidades operativas de la entidad programadas por año) * 100</t>
  </si>
  <si>
    <t>100% de unidades operativas intervenidas de acuerdo a programación por año</t>
  </si>
  <si>
    <t>Se remite las 24 actas de intervención ambiental con sus respectivas listas de asistencia de las 632 programadas en el 2021, donde se puede evidenciar el seguimiento al cumplimiento e implementación del PAIPAERS, estas intervenciones se adelantaron de la siguiente manera, 14 unidades operativas visitadas en el mes de febrero y 10 en el mes de marzo.</t>
  </si>
  <si>
    <t>20/01/2022. No se generan observaciones o recomendaciones por parte de la segunda línea de defensa, respecto a los avances y evidencias presentados en el monitoreo al riesgo de gestión.</t>
  </si>
  <si>
    <t>Se remite para este trimestre las 229 actas de intervención ambiental desarrolladas con sus respectivas listas de asistencia, sumado a las 24 del anterior trimestre se tienen 253 de las 632 programadas en el 2021, donde se puede evidenciar el seguimiento al cumplimiento e implementación del PAIPAERS, las intervenciones de este trimestre se adelantaron de la siguiente manera, 53 unidades operativas visitadas en el mes de abril, 87 en el mes de mayo y 89 en el mes de junio.</t>
  </si>
  <si>
    <t>Se remite para este trimestre las 372 actas de intervención ambiental desarrolladas con sus respectivas listas de asistencia, sumado a las 253 del anterior trimestre se tienen 625 de las 632 programadas en el 2021, donde se puede evidenciar el seguimiento al cumplimiento e implementación del PAIPAERS, las intervenciones de este trimestre se adelantaron de la siguiente manera, 141 unidades operativas visitadas en el mes de julio, 108 en el mes de agosto y 123 en el mes de septiembre.</t>
  </si>
  <si>
    <t>Se remite para este trimestre las 7 actas de intervención ambiental desarrolladas con sus respectivas listas de asistencia, sumado a las 625 de los anteriores trimestres se tienen 632 de las 632 programadas en el 2021, donde se puede evidenciar el seguimiento al cumplimiento e implementación del PAIPAERS, las intervenciones de este trimestre se adelantaron de la siguiente manera, 3 unidades operativas visitadas en el mes de octubre y 4 en el mes de noviembre.</t>
  </si>
  <si>
    <t>20/01/2022. No se generan observaciones o recomendaciones por parte de la segunda línea de defensa, respecto a los avances y evidencias presentados en el monitoreo al riesgo de gestión.
Se recomienda asegurar con los equipos de trabajo, el uso de los formatos aprobados que se encuentran debidamente identificados con fecha de oficialización (formato matriz de intervención).</t>
  </si>
  <si>
    <t>2. 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en el manejo integral de los residuos aprovechables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 la respuesta.</t>
  </si>
  <si>
    <t>Líder del programa de consumo sostenible del PIGA.</t>
  </si>
  <si>
    <t>(Numero de contratos con clausulas ambientales / Numero de contratos remitidos al área de gestión ambiental) * 100</t>
  </si>
  <si>
    <t>100% de contratos con clausulas ambientales, remitidos al área ambiental</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</si>
  <si>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el manejo integral de los residuos aprovechables en los diferentes procesos precontractuales.
Es importante resaltar que a la fecha de reporte se le ha dado respuesta al 100% de solicitudes de inclusión de clausulas ambientales.</t>
  </si>
  <si>
    <t>R-GA-002</t>
  </si>
  <si>
    <t>Que en el desarrollo de actividades administrativas, misionales, técnicas, operativas, entre otras, en la entidad, se generan residuos no aprovechable</t>
  </si>
  <si>
    <t>Que se aumente la generación de residuos no aprovechables.</t>
  </si>
  <si>
    <t>1. 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en la sustitución, cambio y/o uso de material reciclable por no aprovechable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 la respuesta.</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</si>
  <si>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la sustitución, cambio y/o uso de material reciclable por no aprovechable en los diferentes procesos precontractuales.
Es importante resaltar que a la fecha de reporte se le ha dado respuesta al 100% de solicitudes de inclusión de clausulas ambientales.</t>
  </si>
  <si>
    <t>R-GA-003</t>
  </si>
  <si>
    <t>Que en el desarrollo de actividades administrativas, misionales, técnicas, operativas, entre otras, en la entidad, se generan residuos peligrosos, hospitalarios, especiales (colchones, llantas y/o escombros)</t>
  </si>
  <si>
    <t>Que se lleve a cabo una inadecuada disposición de los residuos peligrosos, hospitalarios, especiales (colchones, llantas y/o escombros)</t>
  </si>
  <si>
    <t xml:space="preserve">* Afectación al ambiente y la salud humana. * Perdida de recursos naturales * Multas y sanciones al incumplimiento normativo. </t>
  </si>
  <si>
    <t>1. Anualmente, los gestores ambientales y referentes ambientales técnicos, realizan seguimiento a la implementación del Plan de gestión integral de residuos peligrosos -PGIRP, Plan de gestión integral de residuos hospitalarios y similares -PGIRH, la generación y manejo de residuos especiales en las unidades operativas mediante la metodología de intervención ambiental de la entidad, con el propósito de valorar la implementación del lineamiento y subsanar los posibles incumplimientos. Como evidencia se tiene el acta de intervención, informe de intervención y lista de asistencia de intervención. En caso de no realizar la visita de intervención, la misma se reprogramará hasta su cumplimiento.</t>
  </si>
  <si>
    <t>(Numero de unidades operativas con seguimiento a la implementación del PGIRP, PGIRH y residuos especiales bajo intervención ambiental / Numero de unidades operativas de la entidad programadas por año) * 100</t>
  </si>
  <si>
    <t>Se remite las 24 actas de intervención ambiental con sus respectivas listas de asistencia de las 632 programadas en el 2021,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14 unidades operativas visitadas en el mes de febrero y 10 en el mes de marzo.</t>
  </si>
  <si>
    <t>Se remite para este trimestre las 229 actas de intervención ambiental desarrolladas con sus respectivas listas de asistencia, sumado a las 24 del anterior trimestre se tienen 253 de las 632 programadas en el 2021,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53 unidades operativas visitadas en el mes de abril, 87 en el mes de mayo y 89 en el mes de junio.</t>
  </si>
  <si>
    <t>Se remite para este trimestre las 372 actas de intervención ambiental desarrolladas con sus respectivas listas de asistencia, sumado a las 253 del anterior trimestre se tienen 625 de las 632 programadas en el 2021,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141 unidades operativas visitadas en el mes de julio, 108 en el mes de agosto y 123 en el mes de septiembre.</t>
  </si>
  <si>
    <t>Se remite para este trimestre las 7 actas de intervención ambiental desarrolladas con sus respectivas listas de asistencia, sumado a las 625 de los anteriores trimestres se tienen 632 de las 632 programadas en el 2021,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3 unidades operativas visitadas en el mes de octubre y 4 en el mes de noviembre.</t>
  </si>
  <si>
    <t>2.Cada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en el manejo integral de los residuos hospitalarios, peligrosos y especiales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 la respuesta.</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</si>
  <si>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el manejo integral de los residuos hospitalarios, peligrosos y especiales en los diferentes procesos precontractuales.
Es importante resaltar que a la fecha de reporte se le ha dado respuesta al 100% de solicitudes de inclusión de clausulas ambientales.</t>
  </si>
  <si>
    <t>3. Semestralmente el líder del programa de Gestión Integral Residuos del área ambiental realiza un seguimientos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adelantara la verificación del cumplimento bajo las herramienta storm user y aplicativo web de la SDA.</t>
  </si>
  <si>
    <t>Seguimientos realizados a la implementación de los Instructivos de RCD, colchones y colchonetas</t>
  </si>
  <si>
    <t>2 Seguimientos realizados.</t>
  </si>
  <si>
    <t>Las matrices del primer seguimiento de implementación a la gestión, manejo y disposición de colchones y colchonetas y al Instructivos de RCD, se tienen establecidas para el segundo trimestre del año 2021.</t>
  </si>
  <si>
    <t>Se remiten las dos matrices del primer seguimiento a la implementación de la gestión, manejo y disposición de colchones y colchonetas y del Instructivos de Residuos de Construcción y Demolición en las diferentes unidades operativas a las cuales les aplica el cumplimiento.</t>
  </si>
  <si>
    <t>Las matrices del segundo seguimiento de implementación a la gestión, manejo y disposición de colchones y colchonetas y al Instructivos de RCD, se tienen establecidas para el cuarto trimestre del año 2021.</t>
  </si>
  <si>
    <t>Se remiten las dos matrices del segundo seguimiento a la implementación de la gestión, manejo y disposición de colchones y colchonetas y del Instructivos de Residuos de Construcción y Demolición en las diferentes unidades operativas a las cuales les aplica el cumplimiento.</t>
  </si>
  <si>
    <t>R-GA-004</t>
  </si>
  <si>
    <t>Que en el desarrollo de la prestación de los servicios sociales en las diferentes unidades operativas y administrativas de la entidad, se generan emisiones atmosféricas, ruido y vertimientos.</t>
  </si>
  <si>
    <t>Que se generen emisiones atmosféricas, ruido y vertimientos contaminantes que superen los límites permisibles por norma.</t>
  </si>
  <si>
    <t xml:space="preserve">* Afectación al ambiente y la salud humana * Perdida de recursos naturales * Multas y sanciones al incumplimiento normativo. </t>
  </si>
  <si>
    <t>1. 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en control y manejo integral a la generación de emisiones atmosféricas, ruido y vertimientos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 la respuesta.</t>
  </si>
  <si>
    <t>Líder del programa de gestión integral de residuos del PIGA.</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</si>
  <si>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el control y manejo integral a la generación de emisiones atmosféricas, ruido y vertimientos en los diferentes procesos precontractuales.
Es importante resaltar que a la fecha de reporte se le ha dado respuesta al 100% de solicitudes de inclusión de clausulas ambientales.</t>
  </si>
  <si>
    <t>2.Semestralmente el líder del programa de Gestión Integral Residuos del área ambiental realiza un seguimientos a los procesos de mantenimiento preventivo para los equipos y elementos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adelantara la verificación del cumplimento bajo la respuesta anual de auditoria a la SDA.</t>
  </si>
  <si>
    <t>Seguimientos realizados procesos de al mantenimiento preventivo para los equipos y elementos que generan emisiones atmosféricas.</t>
  </si>
  <si>
    <t>Se tienen programados seguimientos para el segundo y cuarto trimestre del año 2021.</t>
  </si>
  <si>
    <t>Se remiten las dos matrices (una para calderas y calderines y la otra para plantas eléctricas) del primer seguimiento a los procesos de mantenimiento preventivo para los equipos y elementos que generan emisiones atmosféricas que se encuentran en las diferentes unidades operativas a las cuales les aplica.</t>
  </si>
  <si>
    <t>Se tienen programado el segundo seguimiento para el cuarto trimestre del año 2021.</t>
  </si>
  <si>
    <t>Se remiten las dos matrices (una para calderas y calderines y la otra para plantas eléctricas) del segundo seguimiento a los procesos de mantenimiento preventivo para los equipos y elementos que generan emisiones atmosféricas que se encuentran en las diferentes unidades operativas a las cuales les aplica.</t>
  </si>
  <si>
    <t>3. Anualmente, los gestores ambientales y referentes ambientales técnicos, realizan seguimiento a la implementación del Plan de encapsulamiento de aceite vegetal usado (AVU) y recolección de grasas en las unidades operativas mediante la metodología de intervención ambiental de la entidad, con el propósito de valorar la implementación del lineamiento y subsanar los posibles incumplimientos. Como evidencia se tiene el acta de intervención, informe de intervención y lista de asistencia de intervención. En caso de no realizar la visita de intervención, la misma se reprogramará hasta su cumplimiento.</t>
  </si>
  <si>
    <t>(Numero de unidades operativas con seguimiento a la implementación del Plan de encapsulamiento de aceite vegetal usado (AVU) y recolección de grasas bajo intervención ambiental / Numero de unidades operativas de la entidad programadas por año) * 100</t>
  </si>
  <si>
    <t>Se remite las 23 actas de intervención ambiental con sus respectivas listas de asistencia de las 504 programadas en el 2021, donde se puede evidenciar el seguimiento al cumplimiento e implementación del Plan de encapsulamiento de aceite vegetal usado (AVU) y recolección de grasas, estas intervenciones se adelantaron de la siguiente manera, 13 unidades operativas visitadas en el mes de febrero y 10 en el mes de marzo.</t>
  </si>
  <si>
    <t>Se remite para este trimestre las 148 actas de intervención ambiental desarrolladas con sus respectivas listas de asistencia, sumado a las 23 del anterior trimestre se tienen 171 de las 504 programadas en el 2021, donde se puede evidenciar el seguimiento al cumplimiento e implementación del Plan de encapsulamiento de aceite vegetal usado (AVU) y recolección de grasas, las intervenciones de este trimestre se adelantaron de la siguiente manera, 33 unidades operativas visitadas en el mes de abril, 58 en el mes de mayo y 57 en el mes de junio.</t>
  </si>
  <si>
    <t>Se remite para este trimestre las 327 actas de intervención ambiental desarrolladas con sus respectivas listas de asistencia, sumado a las 171 del anterior trimestre se tienen 498 de las 504 programadas en el 2021, donde se puede evidenciar el seguimiento al cumplimiento e implementación del Plan de encapsulamiento de aceite vegetal usado (AVU) y recolección de grasas, las intervenciones de este trimestre se adelantaron de la siguiente manera, 119 unidades operativas visitadas en el mes de julio, 96 en el mes de agosto y 112 en el mes de septiembre.</t>
  </si>
  <si>
    <t>Se remite para este trimestre las 6 actas de intervención ambiental desarrolladas con sus respectivas listas de asistencia, sumado a las 498 de los anteriores trimestres se tienen 504 de las 504 programadas en el 2021, donde se puede evidenciar el seguimiento al cumplimiento e implementación del Plan de encapsulamiento de aceite vegetal usado (AVU) y recolección de grasas, las intervenciones de este trimestre se adelantaron de la siguiente manera, 2 unidades operativas visitadas en el mes de octubre y 4 en el mes de noviembre.</t>
  </si>
  <si>
    <t>R-GA-005</t>
  </si>
  <si>
    <t>Que en el desarrollo de la prestación de los servicios sociales en las diferentes unidades operativas y administrativas de la entidad, se utiliza Publicidad Exterior Visual (PEV)</t>
  </si>
  <si>
    <t>Que se realice el diseño, uso y/o ubicación inadecuado de la Publicidad Exterior Visual (PEV)</t>
  </si>
  <si>
    <t xml:space="preserve">* Afectación al ambiente y la salud humana * Multas y sanciones al incumplimiento normativo. </t>
  </si>
  <si>
    <t>1. 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en el manejo y control de la Publicidad Exterior Visual (PEV)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 la respuesta.</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</si>
  <si>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el manejo y control de la Publicidad Exterior Visual (PEV) en los diferentes procesos precontractuales.
Es importante resaltar que a la fecha de reporte se le ha dado respuesta al 100% de solicitudes de inclusión de clausulas ambientales.</t>
  </si>
  <si>
    <t>2. Semestralmente el líder del programa de Practicas Sostenibles del área ambiental realiza un seguimientos a la implementación, control y manejo de PEV de la SDIS, con el propósito de verificar el cumplimiento de los lineamientos ambientales en el tema. Como evidencia se tiene una matriz en Excel consolidando la información del diagnostico y necesidades de cada elemento PEV de la entidad, en caso de que no se realice el seguimiento se adelantara la verificación del cumplimento bajo la respuesta anual de auditoria a la SDA.</t>
  </si>
  <si>
    <t>Líder del programa de practicas sostenibles del PIGA.</t>
  </si>
  <si>
    <t>" Seguimientos realizados a la implementación, control y manejo de PEV de la SDIS."</t>
  </si>
  <si>
    <t>Se tiene programado el primer seguimiento a la implementación, control y manejo de PEV de la SDIS, para el segundo trimestre del 2021.</t>
  </si>
  <si>
    <t>Se remite la matriz del primer seguimiento a la implementación, control y manejo del cumplimiento normativo de la Publicidad Exterior Visual de la unidades operativas de la SDIS que cuenta con avisos con la información de la prestación del servicio social ofrecido.</t>
  </si>
  <si>
    <t>Se tiene programado el segundo seguimiento a la implementación, control y manejo de PEV de la SDIS, para el cuarto trimestre del 2021.</t>
  </si>
  <si>
    <t>Se remite la matriz del segundo seguimiento a la implementación, control y manejo del cumplimiento normativo de la Publicidad Exterior Visual de la unidades operativas de la SDIS que cuenta con avisos con la información de la prestación del servicio social ofrecido.</t>
  </si>
  <si>
    <t>R-GA-006</t>
  </si>
  <si>
    <t>Que en el desarrollo de la prestación de los servicios sociales en las diferentes unidades operativas y administrativas de la entidad, se utiliza agua y energía.</t>
  </si>
  <si>
    <t>Que se desperdicie o se haga mal uso del agua y la energía.</t>
  </si>
  <si>
    <t xml:space="preserve">* Afectación al ambiente y la salud humana * Perdida de recursos naturales * Multas y sanciones al incumplimiento normativo. * Sobrecostos en el pago de facturación de servicios públicos. </t>
  </si>
  <si>
    <t>1. Anualmente, los gestores ambientales y referentes ambientales técnicos, realizan seguimiento a la implementación de la Política Cero desperdicio de agua y cero desperdicio de energía en las unidades operativas mediante la metodología de intervención ambiental de la entidad, con el propósito de valorar la implementación del lineamiento y subsanar los posibles incumplimientos. Como evidencia se tiene el acta de intervención, informe de intervención y lista de asistencia de intervención. En caso de no realizar la visita de intervención, la misma se reprogramará hasta su cumplimiento.</t>
  </si>
  <si>
    <t>(Numero de unidades operativas con seguimiento a la implementación de la Política de Agua y de Energía bajo intervención ambiental / Numero de unidades operativas de la entidad programadas por año) * 100</t>
  </si>
  <si>
    <t>Se remite las 24 actas de intervención ambiental con sus respectivas listas de asistencia de las 632 programadas en el 2021, donde se puede evidenciar el seguimiento al cumplimiento e implementación de la Política Cero desperdicio de agua y cero desperdicio de energía, estas intervenciones se adelantaron de la siguiente manera, 14 unidades operativas visitadas en el mes de febrero y 10 en el mes de marzo.</t>
  </si>
  <si>
    <t>Se remite para este trimestre las 229 actas de intervención ambiental desarrolladas con sus respectivas listas de asistencia, sumado a las 24 del anterior trimestre se tienen 253 de las 632 programadas en el 2021, donde se puede evidenciar el seguimiento al cumplimiento e implementación de la Política Cero desperdicio de agua y cero desperdicio de energía, las intervenciones de este trimestre se adelantaron de la siguiente manera, 53 unidades operativas visitadas en el mes de abril, 87 en el mes de mayo y 89 en el mes de junio.</t>
  </si>
  <si>
    <t>Se remite para este trimestre las 372 actas de intervención ambiental desarrolladas con sus respectivas listas de asistencia, sumado a las 253 del anterior trimestre se tienen 625 de las 632 programadas en el 2021, donde se puede evidenciar el seguimiento al cumplimiento e implementación de la Política Cero desperdicio de agua y cero desperdicio de energía, las intervenciones de este trimestre se adelantaron de la siguiente manera, 141 unidades operativas visitadas en el mes de julio, 108 en el mes de agosto y 123 en el mes de septiembre.</t>
  </si>
  <si>
    <t>Se remite para este trimestre las 7 actas de intervención ambiental desarrolladas con sus respectivas listas de asistencia, sumado a las 625 de los anteriores trimestres se tienen 632 de las 632 programadas en el 2021, donde se puede evidenciar el seguimiento al cumplimiento e implementación de la Política Cero desperdicio de agua y cero desperdicio de energía, las intervenciones de este trimestre se adelantaron de la siguiente manera, 3 unidades operativas visitadas en el mes de octubre y 4 en el mes de noviembre.</t>
  </si>
  <si>
    <t>2. Semestralmente, el líder del programa de uso eficiente del agua y energía realiza seguimiento al avance de las actividades del plan de acción de la SDA, mediante la revisión de la matriz de seguimiento de la herramienta Storm User, con el fin de garantizar el cumplimiento del plan. En caso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o los correos electrónicos cuando aplique.</t>
  </si>
  <si>
    <t>Líder del programa de uso eficiente del agua y uso eficiente de la energía del PIGA.</t>
  </si>
  <si>
    <t>Actividades cumplidas del plan de acción anual PIGA</t>
  </si>
  <si>
    <t>14 Actividades cumplidas.</t>
  </si>
  <si>
    <t>Los resultados iniciales de la implementación de las actividades del plan de acción de los Programas de uso eficiente del agua y uso eficiente de la energía, se tendrán desde el segundo trimestre y cuarto trimestre de 2021.</t>
  </si>
  <si>
    <t>Se remite la matriz con el consolidado del seguimiento al cumplimiento de las actividades del primer semestre del año, de los Programa uso eficiente del agua y uso eficiente de la energía bajo el formato plan de acción anual del PIGA reportado a la SDA.
Los resultados obtenidos son los iniciales de la implementación de las actividades del plan de acción y se remite certificado que soporta el envió y cumplimiento.
Es importante resaltar que se tiene un promedio del cumplimiento de 9,8 actividades de las 17 programadas.</t>
  </si>
  <si>
    <t>Los resultados finales de la implementación de las actividades del plan de acción de los Programas de uso eficiente del agua y uso eficiente de la energía, se tendrán para el cuarto trimestre de 2021.</t>
  </si>
  <si>
    <t>Se remite la matriz con el consolidado del seguimiento al cumplimiento de las actividades del segundo semestre del año, de los Programa uso eficiente del agua y uso eficiente de la energía bajo el formato plan de acción anual del PIGA reportado a la SDA.
Los resultados obtenidos son los iniciales de la implementación de las actividades del plan de acción y se remite certificado que soporta el envió y cumplimiento.
Es importante resaltar que se tiene un promedio del cumplimiento de 7,2 mas las 9,2 actividades del primer semestre, se cumplieron en su totalidad las 17 programadas.</t>
  </si>
  <si>
    <t>3. Cada que se recibe una solicitud por parte de las diferentes áreas de la entidad, el líder del programa de consumo sostenible, realiza la revisión de los estudios previos, anexo técnico y objeto contractual con el fin de definir y adelantar la inclusión de clausulas ambientales tendientes al uso eficiente y optimo del agua y la energía a los contratos que les aplique. Como evidencia queda el correo electrónico con la trazabilidad de la solicitud y respuesta. En caso que no se realice la inclusión de las clausulas ambientales, el área solicitante reitera la solicitud hasta que el responsable del área de gestión ambiental genere.</t>
  </si>
  <si>
    <t>Se remite la matriz de inclusión de clausulas ambientales del primer trimestre del año, donde se informa por mes las clausulas incluidas a los procesos precontractuales, de conformidad a las solicitudes realizadas al equipo de gestión ambiental, adicionalmente se remite cada uno de los correos electrónicos de solicitud y respuesta de la inclusión de las clausulas ambientales y los anexos técnicos y/o estudios previos. Es importante resaltar que las clausulas ambientales incluidas para los soportes de este riesgo, aplica para el uso eficiente y optimo del agua y la energía en los diferentes procesos precontractuales.
Es importante resaltar que a la fecha de reporte se le ha dado respuesta al 100% de solicitudes de inclusión de clausulas ambientales.</t>
  </si>
  <si>
    <t xml:space="preserve">Brindar las herramientas y apoyar la planificación, implementación, seguimiento y control de la gestión documental  de la Secretaría Distrital de Integración Social, para lograr un adecuado desempeño en lo ordenado por la normativa nacional y distrital en temas de gestión documental y archivos. </t>
  </si>
  <si>
    <t>R-GD-001</t>
  </si>
  <si>
    <t>La constante manipulación y condiciones de almacenamiento que implican biodeterioro de la documentación</t>
  </si>
  <si>
    <t>Pérdida y fuga de la información institucional registrada en los archivos de la entidad.</t>
  </si>
  <si>
    <t>* Afectando la confidencialidad , integridad y disponibilidad de la información.
* Insuficiencia en el control de los expedientes que se conservan en la Bodega de Archivo.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</si>
  <si>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informes de adquisición de los insumos de archivo, o planillas de asistencia a la campaña de sensibilización.</t>
  </si>
  <si>
    <t>Subdirector Administrativo y Financiero (o responsable del área de gestión documental)</t>
  </si>
  <si>
    <t>(Cantidad de insumos adquiridos / Cantidad de insumos requeridos)*100</t>
  </si>
  <si>
    <t>Durante el primer trimestre se gestionó la solicitud de cotizaciones a dos (2)  proveedores diferentes relacionadas a carpetas y ganchos conforme a las directrices presupuestales y contractuales de adquisición de este tipo de productos.
En los siguientes periodos se continuará gestionando el proceso de adquisición de insumos de archivo en términos de contribuir en el adecuado tratamiento de conservación de los documentos.</t>
  </si>
  <si>
    <t>19/04/2021. Teniendo en cuenta que la gestión reportada no corresponde a un avance bajo el criterio definido en el indicador no es posible validar el avance registrado, siendo lo apropiado registrar un 0%. Se solicita ajustar el avance.
19/04/2021. Revisado el ajuste, no se generan observaciones o recomendaciones adicionales por parte de la segunda línea de defensa, respecto a los avances y evidencias presentados en el monitoreo al riesgo de gestión.</t>
  </si>
  <si>
    <t>Para el segundo trimestre se gestionó la adquisición de 60000 carpetas, 42250 ganchos y 35246 cajas X - 200, que fueron entregados de la siguiente manera:
• Cantidad de carpetas 600 Gr. entregadas al Nivel Central y SLIS: 70925.
•  Cantidad de ganchos entregados al Nivel Central y SLIS: 64025.
• Cantidad de cajas entregadas al Nivel Central y SLIS: 7987.
Los elementos de archivo se han distribuido de acuerdo a las necesidades de cada dependencia del nivel central  y SLIS. 
Para el cálculo del avance de cumplimiento de la acción se consideró las necesidades identificadas en el diagnóstico 2020 (documento anexo). Dado lo anterior el porcentaje de avance es del  16%, el cual se calculó de la siguiente manera:
%=(((QCa/QCr)+(Qca/Qcr)+(Qga/Qgr))/4)*100)
Donde:
QCa: Cantidad de Cajas adquiridas - 35246
QCr: Cantidad de Cajas requeridas - 82163
Qca: Cantidad de Carpetas adquiridas - 60000
Qcr: Cantidad de Carpetas requeridas - 465782
Qga: Cantidad de ganchos adquiridos - 42250
Qgr: Cantidad de ganchos requeridos - 471582</t>
  </si>
  <si>
    <t>13/07/2021. Con el fin de tener claridad en el porcentaje de avance reportado, es necesario presentar en la descripción el detalle de cada uno de los valores ejecutados (insumos adquiridos) respecto a los valores programados (insumos requeridos).
15/07/2021. Revisado el ajuste, no se generan observaciones o recomendaciones adicionales por parte de la segunda línea de defensa, respecto a los avances y evidencias presentados en el monitoreo al riesgo de gestión.</t>
  </si>
  <si>
    <t>Para el tercer trimestre se gestionó la adquisición de 31.880 cajas X - 200, para ganchos y carpetas se contó con el mismo stock reportado en el segundo trimestre del año, los insumos de archivo fueron entregados de la siguiente manera (corte de enero a septiembre):
• Cantidad de carpetas 600 Gr. entregadas al Nivel Central y SLIS: 76.905 .
•  Cantidad de ganchos entregados al Nivel Central y SLIS: 68.805.
• Cantidad de cajas entregadas al Nivel Central y SLIS: 9.782.
Los elementos de archivo se han distribuido de acuerdo a las necesidades de cada dependencia del nivel central  y SLIS. 
Para el cálculo del avance de cumplimiento de la acción se consideró las necesidades identificadas en el diagnóstico 2020 (documento anexo), así como, el acumulado de cajas adquiridas durante el 2021. Dado lo anterior el porcentaje de avance es del 26% , el cual se calculó de la siguiente manera:
%=(((QCa/QCr)+(Qga/Qgr)+(QCa/Qcr)+)/4)*100)
Donde:
Qca: Cantidad de Carpetas adquiridas - 60,000
Qcr: Cantidad de Carpetas requeridas - 465,782
Qga: Cantidad de ganchos adquiridos - 42.250
Qgr: Cantidad de ganchos requeridos - 471,582
QCa: Cantidad de Cajas adquiridas - 35.246+31.880=67126.
QCr: Cantidad de Cajas requeridas - 82,163</t>
  </si>
  <si>
    <t>08/10/2021. No se generan observaciones por parte de la segunda línea de defensa, respecto a los avances y evidencias presentados para la actividad de control. No obstante, teniendo en cuenta el bajo nivel de avance reportado (26%), se recomienda al proceso definir y ejecutar acciones inmediatas que aseguren el cumplimiento de la meta establecida en el 100%.
Respecto al monitoreo al riesgo, se debe completar el registro del reporte en lo referente a la posible materialización del riesgo, SI-NO (columna AL).
08/10/2021. No se generan observaciones adicionales por parte de la segunda línea de defensa, respecto al monitoreo al riesgo de gestión.</t>
  </si>
  <si>
    <t>El 02/12/2021 se realizó una campaña de sensibilización de reducción y optimización de insumos a través de la quinta mesa operativa del SIGA que fue dirigida a todos los referentes y delegados documentales de la Entidad, como alternativa de cumplimiento al desarrollo de esta tarea..  
Por otra parte se gestionó la adquisición de 110.627 carpetas y ganchos, para cajas X-200 se contó con el mismo stock reportado anteriormente, los insumos de archivo fueron entregados de la siguiente manera (corte de enero a diciembre):
• Cantidad de carpetas 600 Gr. entregadas al Nivel Central y SLIS: 95.390 unidades.
•  Cantidad de ganchos entregados al Nivel Central y SLIS: 87.410 unidades.
• Cantidad de cajas entregadas al Nivel Central y SLIS: 15.374 unidades.
Los elementos de archivo se han distribuido de acuerdo a las necesidades de cada dependencia del nivel central  y SLIS. 
Para el cálculo del avance de cumplimiento de la acción se consideró las necesidades identificadas en el diagnóstico 2020 (documento anexado en reporte anterior), así como, el acumulado de cajas adquiridas durante el 2021.  Dado lo anterior el porcentaje de avance es del 37% , el cual se calculó de la siguiente manera:
%=(((QCa/QCr)+(Qga/Qgr)+(QCa/Qcr)+)/4)*100)
Donde:
Qca: Cantidad de Carpetas adquiridas - 60.000+110.627=170.627.
Qcr: Cantidad de Carpetas requeridas - 465.782.
Qga: Cantidad de ganchos adquiridos - 42.250+110.627=152.877.
Qgr: Cantidad de ganchos requeridos - 471.582.
QCa: Cantidad de Cajas adquiridas - 67.126.
QCr: Cantidad de Cajas requeridas - 82.163.
Sin embargo, dado que, se ejecutó la campaña de sensibilización de reducción y optimización de insumos de archivo en los tiempos establecidos como medida alternativa al efectivo cumplimiento de esta actividad, se considera que el avance es del 100%.</t>
  </si>
  <si>
    <t>17/01/2022. No se generan observaciones por parte de la segunda línea de defensa, respecto a los avances y evidencias presentados para la actividad de control.
Se recomienda revisar si es pertinente actualizar la actividad de control, con el fin de considerar las restricciones presupuestales para la adquisición de todos los insumos requeridos, lo cual comprometió el cumplimiento de la meta establecida en el indicador de la actividad.</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</si>
  <si>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</si>
  <si>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que incluye, capacitaciones, memorandos y piezas comunicativas, para la optimización de recursos de archivo. Como evidencia se cuenta con el Diagnóstico de archivo general o planillas de asistencia a la campaña de sensibilización.</t>
  </si>
  <si>
    <t>Auxiliar administrativo de Gestión Documental</t>
  </si>
  <si>
    <r>
      <rPr>
        <b/>
        <sz val="10"/>
        <color theme="1"/>
        <rFont val="Arial"/>
        <family val="2"/>
      </rPr>
      <t>Diagnóstico general de archivo:</t>
    </r>
    <r>
      <rPr>
        <sz val="10"/>
        <color theme="1"/>
        <rFont val="Arial"/>
        <family val="2"/>
      </rPr>
      <t xml:space="preserve">
*Levantamiento de información con las dependencias, subdirecciones locales, áreas y unidades operativas-50%
* Análisis de costos-20%
* Consolidación del documento-30%</t>
    </r>
  </si>
  <si>
    <t xml:space="preserve">De enero a marzo se realizó el levantamiento de información asociada a las necesidades de archivo en las dependencias que realizaron la solicitud de suministro de insumos (cajas, carpetas y ganchos).
En los próximos periodos se dará continuidad al proceso para establecer la cantidad real de insumos requeridos vs los adquiridos en términos de contribuir en la proyección adecuada conforme a las necesidades de la entidad. </t>
  </si>
  <si>
    <t>19/04/2021. No se generan observaciones o recomendaciones por parte de la segunda línea de defensa, respecto a los avances y evidencias presentados en el monitoreo al riesgo de gestión.</t>
  </si>
  <si>
    <t>Durante el segundo trimestre del año se realizó el registro de entrega de insumos a las diferentes dependencias para cruzar la información con la solicitud de necesidades, de esta manera complementar la información para el diagnóstico general de archivo.
Para el próximo reporte se proyecta avanzar en el análisis de costos asociados a las cantidades de insumos identificadas como necesidades.</t>
  </si>
  <si>
    <t>13/07/2021. No se generan observaciones o recomendaciones por parte de la segunda línea de defensa, respecto a los avances y evidencias presentados en el monitoreo al riesgo de gestión. Sin embargo se recomienda avanzar en la elaboración del documento de diagnóstico, con el fin de contar con un insumo oportuno para la toma de decisiones en lo referente a la adquisición de insumos para la vigencia 2021.</t>
  </si>
  <si>
    <t>Durante el tercer trimestre del año se avanzó en la construcción del documento que contiene el diagnóstico general de necesidades de insumos de archivo, el cual contiene: 
• Objetivo general
• Objetivos específicos
• Justificación
• Desarrollo:
○ Necesidades de insumos de archivos.
○ Adquisiciones durante el 2021.
○ Insumos de archivo entregado.
Nota: Aún falta trabajar en el análisis de costos, el cual se realizará para el último trimestre del año en curso, así como, las conclusiones del ejercicio.</t>
  </si>
  <si>
    <t>08/10/2021. No se generan observaciones por parte de la segunda línea de defensa, respecto a los avances y evidencias presentados para la actividad de control.</t>
  </si>
  <si>
    <t>Para el último trimestre del año se realizó una campaña de sensibilización de reducción y optimización de insumos de archivos a todos los referentes y delegados documentales de la entidad, a través de quinta mesa operativa del SIGA.
Por otra parte, se elaboró el diagnóstico general de necesidades de insumos de archivo el cual contiene las necesidades, el stock de ganchos, cajas y carpetas, las adquisiciones 2021 y el análisis de costos (valores aproximados considerando las condiciones variantes del mercado) el cual fue presentado al Subdirector Administrativo y Financiero para posterior remisión a Gestión Corporativa de conformidad con lo requerido en la formulación de la actividad.</t>
  </si>
  <si>
    <t>17/01/2022. No se generan observaciones por parte de la segunda línea de defensa, respecto a los avances y evidencias presentados para la actividad de control.</t>
  </si>
  <si>
    <t>Poca socialización de los lineamientos,  para que sean apropiados por los diferentes referentes documentales y así sean correctamente implementados en cada dependencia</t>
  </si>
  <si>
    <t xml:space="preserve">Trimestralmente, el profesional designado por el líder de Gestión Documental para realizar los seguimientos a las dependencias y SLIS, lleva a cabo la socialización de los lineamientos archivísticos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 </t>
  </si>
  <si>
    <t>Profesional Gestión Documental</t>
  </si>
  <si>
    <t>(Mesas operativas realizadas/ mesas operativas programadas)*100
Meta: 4 mesas operativas programadas</t>
  </si>
  <si>
    <t>En el primer trimestre del año se realizaron dos (2) seguimientos de control frente a la implementación de lineamientos archivísticos a las siguientes dependencias:
○ Dirección de Nutrición y Abastecimiento.
○ Dirección de Análisis y Diseño Estratégico.</t>
  </si>
  <si>
    <t>19/04/2021. Teniendo en cuenta que la gestión reportada no corresponde con la actividad definida, la cual hace referencia a la Mesa técnica operativa del SIGA y no a seguimientos con dependencias, no es posible validar el avance registrado, siendo lo apropiado registrar un 0%. Se solicita ajustar el avance.
19/04/2021. Revisado el ajuste, no se generan observaciones o recomendaciones adicionales por parte de la segunda línea de defensa, respecto a los avances y evidencias presentados en el monitoreo al riesgo de gestión.</t>
  </si>
  <si>
    <t>El 27 de abril de 2021 se realizó una (1) mesa operativa en la cual se socializó el Programa de Gestión Documental - PGD a los referentes y delegados documentales de las diferentes dependencias de la entidad.
Adicionalmente, se realizaron 12 seguimientos a la implementación de los lineamientos archivísticos a diferentes dependencias o unidades operativas de manera presencial.</t>
  </si>
  <si>
    <t>13/07/2021. El porcentaje de avance reportado no coincide con el resultado del indicador (1/4=25%), resultante de realizar una mesa, de un total de 4 mesas programadas para el año.
15/07/2021. Revisado el ajuste, no se generan observaciones o recomendaciones adicionales por parte de la segunda línea de defensa, respecto a los avances y evidencias presentados en el monitoreo al riesgo de gestión.</t>
  </si>
  <si>
    <t>Para el tercer trimestre del año se realizaron las siguientes tres (3) mesas operativas:
• El 27/07/2021 Se realizó la Segunda mesa operativa del SIGA.
• El 30/08/2021 Se realizó la Tercera mesa operativa del SIGA.
• El 28/09/2021 Se realizó la Cuarta mesa operativa del SIGA.
Adicionalmente, durante el tercer trimestre del año se realizaron 15 seguimientos de implementación de los instrumentos archivísticos a los archivos de gestión del nivel central y subdirecciones locales.</t>
  </si>
  <si>
    <r>
      <t>Para el cuarto trimestre del año se realizó la quinta mesa operativa SIGA la cual contó con la participación de los referentes y delegados documentales.
Adicionalmente, se realizaron 17</t>
    </r>
    <r>
      <rPr>
        <sz val="10"/>
        <color rgb="FFFF0000"/>
        <rFont val="Arial"/>
        <family val="2"/>
      </rPr>
      <t xml:space="preserve"> </t>
    </r>
    <r>
      <rPr>
        <sz val="10"/>
        <rFont val="Arial"/>
        <family val="2"/>
      </rPr>
      <t>seguimientos a la implementación de los instrumentos archivísticos en los archivos de gestión del nivel central y subdirecciones locales.</t>
    </r>
  </si>
  <si>
    <t xml:space="preserve">No se cuenta con el suficiente personal capacitado para desempeñar las funciones archivísticas, de manera especifica </t>
  </si>
  <si>
    <t>Anualmente, el el profesional designado por el líder de Gestión Documental  solicita a las distintas dependencias y subdirecciones locales con producción documental, remitir debidamente diligenciado el formato "Acta de compromiso para referentes técnicos o locales y delegados documentales", con el propósito de tener plenamente identificados a los referentes documentales y corroborar que cumplan con sus competencias de acuerdo a lo establecido en los actos adninistrativos internos vigentes. En el caso que alguno de los referentes no sea competente al rol, se remitirá un memorando o correo electrónico solicitando el cambio,  Como evidencia se cuenta el formato "Acta de compromiso para referentes técnicos o locales y delegados documentales" diligenciado y/o el memorando o correo electrónico solicitando el cambio.</t>
  </si>
  <si>
    <t>Anualmente, el profesional designado por el líder de Gestión Documental  solicita a las distintas dependencias y subdirecciones locales con producción documental, remitir debidamente diligenciado el formato "Acta de compromiso para referentes técnicos o locales y delegados documentales", con el propósito de tener plenamente identificados a los referentes documentales y corroborar que cumplan con sus competencias de acuerdo a lo establecido en los actos adninistrativos internos vigentes. En el caso que alguno de los referentes no sea competente al rol, se remitirá un memorando o correo electrónico solicitando el cambio,  Como evidencia se cuenta el formato "Acta de compromiso para referentes técnicos o locales y delegados documentales" diligenciado y/o el memorando o correo electrónico solicitando el cambio.</t>
  </si>
  <si>
    <t>(N° de actas de compromiso recibidas/ N° de dependencias con producción documental)*100
Meta: 40 Actas de compromiso para referentes técnicos o locales y delegados documentales recibidas.</t>
  </si>
  <si>
    <t>El 22/12/2020 se emitió un memorando solicitando a las Dependencias el envío de las actas de compromiso de los referentes documentales, sin embargo, dada la terminación de contratos contractuales de vario personal de la entidad, solo se logró recepcionar el acta de un (1) referente documental.
Dado lo anterior, el próximo trimestre se reiterará la solicitud de actualización de la información a todas las Dependencias con el objetivo de recopilar las actas de compromiso de los referentes documentales.</t>
  </si>
  <si>
    <t>El 31/05/2021 se emitió un memorando dirigido a Subsecretaría, Direcciones, Subdirecciones, Oficinas y Asesores de la SDIS para solicitar el diligenciamiento del formato acta de compromiso (FOR-GD-006).
El resultado del ejercicio fue la recepción de las actas de compromiso de:
•5 Dependencias. 
•9 SLIS
Para un total de 14 Dependencias con actas de compromiso de delegados o referentes documentales.
Dado que las subdirecciones locales cuentan con unidades operativa a su cargo, estas remitieron las actas de compromiso de sus delegados documentales.</t>
  </si>
  <si>
    <t>13/07/2021. El porcentaje de avance reportado no coincide con el indicador definido y la respectiva meta establecida; es necesario revisar los valores pertinentes para numerador y denominador y ajustar el reporte y la descripción a partir de los valores programados por dependencia, no por unidad operativa.
15/07/2021. Revisado el ajuste, no se generan observaciones o recomendaciones adicionales por parte de la segunda línea de defensa, respecto a los avances y evidencias presentados en el monitoreo al riesgo de gestión.</t>
  </si>
  <si>
    <t>Durante el tercer trimestre del año se recopilaron ajustes a siete (7) actas de compromiso entre referentes y delegados documentales correspondientes a las mismas dependencias que fueron reportadas en el segundo trimestre del año, no se obtuvo mas avances frente a la actividad, por tanto los resultados fueron:
•5 Dependencias. 
•9 SLIS
Para un total de 14 Dependencias con actas de compromiso de delegados o referentes documentales.</t>
  </si>
  <si>
    <t>08/10/2021. Se debe revisar y ajustar el nivel de avance reportado (37%), el cual no corresponde con los datos para el cálculo del resultado (14/40=35%).
Adicionalmente, teniendo en cuenta el bajo nivel de avance reportado, se recomienda al proceso definir y ejecutar acciones inmediatas que aseguren el cumplimiento de la meta establecida en el 100%.
08/10/2021. No se generan observaciones adicionales por parte de la segunda línea de defensa, respecto a los avances y evidencias presentados para la actividad de control.</t>
  </si>
  <si>
    <t>Para el último trimestre del año el equipo de gestión documental ejecutó varias estrategias para cumplir con la meta establecida en el indicador, pero dado que, la remisión de las actas de compromiso de los delegados o referentes documentales está supeditada a la designación por parte de los jefes de Dependencia, se logró recopilar las siguientes actas de compromiso:
• 15 de las 16 Subdirecciones Locales.
•15 de las 25 Dependencias del Nivel Central.
Para un total de 30 actas de compromiso.
Las Dependencias que no remitieron los documentos a pesar de las reiteradas solicitudes y de conformidad con lo establecido en la Resolución 472 de 2021 fueron: 
o Secretaría.
o Subsecretaría.
o Subdirección de Plantas Físicas.
o Subdirección de Gestión y Desarrollo del Talento Humano.
o Subdirección de Investigación e información.
o Dirección Territorial.
o Subdirección para la Gestión Integral Local.
o Subdirección para la Identificación, Caracterización e Integración.
o Dirección para la Inclusión y las Familias.
o Subdirección LGTBI.
Dado lo anterior, el avance en el indicador sobre la recolección de las actas de compromiso equivale a un 75%, sin embargo, dados los esfuerzos realizados por el equipo de gestión documental en la solicitud de la información a través de memorando y socializaciones que no fueron atendidos oportunamente por todas las dependencias con producción documental, se considera que se cumplió con lo establecido bajo el alcance y responsabilidad de Gestión Documental al 100% (ver informe "Justificación técnica actas de compromiso").</t>
  </si>
  <si>
    <t>17/01/2022. No se generan observaciones por parte de la segunda línea de defensa, respecto a los avances y evidencias presentados para la actividad de control.
Se recomienda revisar si es pertinente actualizar el indicador de la actividad de control para la vigencia 2022, con el fin de considerar las dificultades identificadas con las dependencias que no realizaron designación de responsables documentales.</t>
  </si>
  <si>
    <t>No se tiene control del acceso de personal de la SDIS al archivo de gestión centralizado</t>
  </si>
  <si>
    <t>Semestralmente, el Subdirector Administrativo y Financiero (o responsable del área de gestión documental), envía un memorando a las distintas áreas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</si>
  <si>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(N° de listas de acceso actualizadas / N° de listas programadas)
Meta: 2 listas de acceso actualizadas</t>
  </si>
  <si>
    <t>En memorando del 22/12/2020 se solicitó a las Dependencias enviar la información para actualizar el directorio de referentes documentales, sin embargo, solo se logró actualizar la información de un (1)  referente, debido a la terminación masiva de contratos contractuales durante el primer trimestre del año 2021.
No obstante, el próximo trimestre se reiterá la solicitud a través de memorando con el objetivo de recopilar la información actualizada.</t>
  </si>
  <si>
    <t>El 31/05/2021 se emitió un memorando dirigido a Subsecretaría, Direcciones, Subdirecciones, Oficinas y Asesores de la SDIS para solicitar el envío de los datos de contacto de los referentes o delegados documentales conforme a las directrices establecidas en los Artículos 22 al 25 de la Resolución interna 1075 de 2017.
El resultado del ejercicio fue:
La elaboración de un listado con los datos de contacto de:
• Diez (10) referentes documentales.
• Ciento un (101) delegados documentales.</t>
  </si>
  <si>
    <t>13/07/2021. No se generan observaciones o recomendaciones por parte de la segunda línea de defensa, respecto a los avances y evidencias presentados en el monitoreo al riesgo de gestión.</t>
  </si>
  <si>
    <t>Durante el tercer trimestre se logró actualizar la información de los referentes y delegados documentales así:
El resultado del ejercicio fue:
La elaboración de un listado con los datos de contacto de:
• Diez (12) referentes documentales.
• Ciento un (101) delegados documentales.</t>
  </si>
  <si>
    <t>08/10/2021. No se generan observaciones por parte de la segunda línea de defensa, respecto a los avances y evidencias presentados en el monitoreo al riesgo de gestión.
Adicionalmente, se recomienda al proceso tener en cuenta el envío del memorando que se encuentra pendiente para la actualización del listadoy así asegurar el cumplimiento de la meta establecida en el 100%.</t>
  </si>
  <si>
    <t>Durante el último trimestre del 2021, se actualizó el  segundo listado con la información de 141 referentes y delegados documentales correspondientes a las Dependencias de la Secretaría Distrital de Integración Social. Para el desarrollo de la actividad se remitieron correos electrónicos de solicitud de actualización de la información, así como, se recurrió a realizar llamadas telefónicas para actualizar el segundo listado.</t>
  </si>
  <si>
    <t>17/01/2022. Si bien se cuenta con el listado actualizado, debido a que el proceso no remitió el memorando del segundo semestre tal como establece la actividad de control, es necesario que la descripción de avances profundice en la gestión realizada desde el proceso durante el cuarto trimestre para obtener la información actualizada con la cual se obtuvo el listado.
17/01/2022. No se generan observaciones adicionales por parte de la segunda línea de defensa, respecto a los avances y evidencias presentados para la actividad de control.</t>
  </si>
  <si>
    <t>Administrar, gestionar y supervisar los bienes de apoyo a la operación y servicios internos para el normal funcionamiento de la entidad, dando cumplimiento a lo establecido en la normativa vigente.</t>
  </si>
  <si>
    <t>R-GL-002</t>
  </si>
  <si>
    <t>Inadecuada administración de los bienes en  diferentes unidades operativas de la entidad.</t>
  </si>
  <si>
    <t>No se lleve una adecuada administración de los bienes por la no aplicación de los procedimientos de inventarios</t>
  </si>
  <si>
    <t>No prestar el servicio para el cual está destinado el bien disminuyendo la calidad requerida en la prestación del servicio ocasionano un detrimento patrimonial y/o una potencial perdida del mismo</t>
  </si>
  <si>
    <t>El profesional de inventarios asignado por el coordinador del área de inventarios, trimestralmente, solicita al grupo los conteos selectivos aleatorios realizados, con el fin de determinar si existen bienes faltantes y la plena identificación de los responsables del mismo; como evidencia de ejecución de esta actividad se encuentran los informes de los conteos aleatoreos selectivos realizados y el reporte de acciones para la reposición del bien en los casos que aplique. En caso de no ejecutarse esta actividad se debe remitir un informe justificando la no realización y adicionalmente reprogramar el conteo en el periodo siguiente.</t>
  </si>
  <si>
    <t>Profesional de inventarios</t>
  </si>
  <si>
    <t>Conteos selectivos aleatorios realizados / Conteos selectivos aleatorios programados
6 conteos trimestrales programados</t>
  </si>
  <si>
    <t>100% que equivalen a 6 conteos en cada trimestre a reportar</t>
  </si>
  <si>
    <t>Durante el mes de febrero en atención a lo establedido en la resolución DDC 000001 de 2019 se tomó la decisión de no continuar con los conteos selectivos como actividad para el siguimiento  y la identificación de los bienes, teniendo en cuenta que la norma no lo exige. Se espera actualizar la actividad de control en el transcurso del próximo periodo contemplando la necesidad de identificar los responsables de los bienes.</t>
  </si>
  <si>
    <t>9/4/2021
Por favor ajustar la redacción del reporte " se llevó a cabo como un solución  por los cierres de las unidades operativas que ocasionó la pandemia de forma..".
Teniendo en cuenta que los riesgos de gestión fueron actualizados en febrero de 2021, y que la decision de no continuar con conteos selectivos se tomó en la vigencia 2019, se sugiere que la actualización a que haya lugar, sea debidamente analizada y revisada por el equipo técnico de forma que se logre obtener una versión definitiva de la acción de control o su derogación si es el caso, para evitar incumplimientos.
9/4/2021
No se generan observaciones o recomendaciones adicionales para el periodo reportado.</t>
  </si>
  <si>
    <t>Si bien como se mencionó en el anterior monitoreo, la norma no exige realizar los conteos selectivos, el grupo de inventarios como actividad de control en consecuencia a los cambios que se han suscitado dentro de la entidad por ocasión de la pandemia, se realizaron los conteos selectivos o pruebas representativas correspondientes, permitiendo regular el estado de los bienes en diferentes unidades operativas. Dicha actividad se seguirá realizando con la frecuencia que sea necesaria.
Se anexan soportes de  conteos selectivos o pruebas representativas realizadas (6 grupos de conteos o pruebas representativas)</t>
  </si>
  <si>
    <t xml:space="preserve">16/7/2021
No se generan observaciones ni sugerencias para el periodo de reporte.
</t>
  </si>
  <si>
    <t>Durante los periodos de julio, agosto y septiembre se realizo seguimiento a los conteos aleatorios o pruebas selectivas a las siguientes dependencias.
- SLIS Ciudad Bolívar
- Dirección Poblacional
- SLIS Mártires
- Oficina Asesora Jurídica
- SLIS Rafael Uribe
- SLIS Usme
Como evidencia se anexan formatos de relación como informe de las actividades de conteos aleatorios o pruebas selectivas realizados en las diferentes unidades operativas y administrativas que hacen parte de las dependencias mencionadas</t>
  </si>
  <si>
    <t>11/10/2021
No se generan observaciones ni sugerencias para el periodo de reporte.</t>
  </si>
  <si>
    <t xml:space="preserve">Durante los periodos de octubre, noviembre y diciembre se realizó seguimiento a los conteos aleatorios o pruebas selectivas a las siguientes dependencias.
- SLIS Bosa
- Unidad Operativa estación de la alegría Bosa
Como evidencia se anexan formatos de relación como informe de las actividades de conteos aleatorios o pruebas selectivas realizados </t>
  </si>
  <si>
    <t>19/01/2022
No se generan observaciones ni sugerencias para el periodo de reporte.</t>
  </si>
  <si>
    <t>Los bienes asignados a un responsable se transfieren a otro responsable sin autorización y sin enviar información al grupo de inventarios.</t>
  </si>
  <si>
    <t>El gestor de proceso solicita trimestralmente al grupo de inventarios un informe de los traslados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informe justificando la no realización y deberá ser reprogramada en el siguiente periodo.</t>
  </si>
  <si>
    <t>Gestor de proceso</t>
  </si>
  <si>
    <t>Traslados de inventario gestionados en el periodo / Número de traslados  solicitados en el periodo</t>
  </si>
  <si>
    <t>Durante el primer trimestre del año 2021 se recibieron 1526 solicitudes de traslado las cuales fueron atendidas en su totalidad. Como evidencia se anexa archivo en excel con las solicitudes gestionadas</t>
  </si>
  <si>
    <t>9/4/2021
No se tienen observaciones para el periodo reportado.</t>
  </si>
  <si>
    <t>Durante el segundo trimestre del año 2021 se recibieron 1551 solicitudes de traslado discriminadas así:
Abril: 639
Mayo: 550
Junio: 355
Dichas solicitudes fueron atendidas en su totalidad sin novedades en su ejecución. Como evidencia se anexa archivo en Excel con las solicitudes gestionadas</t>
  </si>
  <si>
    <t>Durante el tercer trimestre del año 2021 se recibieron 1212 solicitudes de traslado discriminadas así:
Julio 478
Agosto 67
Septiembre 667
Dichas solicitudes fueron atendidas en su totalidad sin novedades en su ejecución. Como evidencia se anexan los archivos en Excel con las solicitudes gestionadas</t>
  </si>
  <si>
    <t>Durante el cuarto trimestre del año 2021 se recibieron 2181 solicitudes de traslado discriminadas así:
Octubre 655
Noviembre 755
Diciembre 771
Dichas solicitudes fueron atendidas en su totalidad sin novedades en su ejecución. Como evidencia se anexan los archivos en Excel con las solicitudes gestionadas</t>
  </si>
  <si>
    <t>Desconocimiento de los procedimientos y lineamientos del proceso en cuanto al uso responsable de los bienes de la entidad</t>
  </si>
  <si>
    <t>Semestralmente, el profesional de inventarios asignado por el coordinador del área de inventarios lleva a cabo una campaña de sensibilización que incluye reuniones virtuales y/o presenciales  con el propósito de promover el uso responable de los bienes en la entidad. En el evento que no se pueda llevar a cabo la campaña de sensibilización se envían memorandos  por parte del líder del proceso haciendo énfasis en el uso responasble de los bienes y el cumplimientos de los procedimientos y lineamientos establecidos por Gestión Logística</t>
  </si>
  <si>
    <t>Dos (2) campañas de sensibilización o
(2) memorandos dirigidos a las unidades operativas</t>
  </si>
  <si>
    <t>Para el correspondiente periodo no se realizaron campañas de sensibilización relacionadas con el uso rersponsable de los bienes, se encuentra programada la primera reunión el día 9 de abril en la que se tratarán temas relacionados con tomas físicas.</t>
  </si>
  <si>
    <t>Durante el primer semestre de 2021 el grupo de inventarios realizó una campaña masiva sobre el buen uso de los bienes y la correcta aplicación de los procedimientos donde están inmersas las diferentes actividades que realiza dicho grupo. También, como los funcionarios y contratistas pueden proceder en temas de perdida o hurto, traslados, ingreso, salida, de bienes en general entre otros temas.
Se anexan 8 piezas comunicativas difundidas en diferentes medios físicos y digitales.</t>
  </si>
  <si>
    <t>Durante el tercer trimestre de la vigencia se dio inicio a las campañas de sensibilización programadas para el segundo semestre con capacitaciones de inventarios. Se espera para el último trimestre realizar una campaña por medio de los correos electrónicos con piezas gráficas, así como las capacitaciones en el adecuado uso de los procedimientos de inventarios actualizados recientemente.</t>
  </si>
  <si>
    <t>Durante el periodo se realizó una campaña de sensibilización que incluye 6 reuniones en las que fueron socializados temas pertinentes al buen uso de los elementos de inventarios.
Como evidencia se anexa listado con los links de las reuniones y listados de asistencia.</t>
  </si>
  <si>
    <t>Gestión Jurídica</t>
  </si>
  <si>
    <t>Establecer los lineamientos jurídicos de la Secretaría Distrital de Integración Soacial, a través de la asesoría y conceptualización, la prevención del daño antijurídico y la gestión de la defensa judicial y administrativa con el fin de dar cumplimiento a las actuaciones de la Entidad en el marco de la normatividad vigente</t>
  </si>
  <si>
    <t>R-GJ-001</t>
  </si>
  <si>
    <t xml:space="preserve">No se identifican oportunamente los cambios normativos aplicables a la gestión de la entidad por cada una de las dependencias. </t>
  </si>
  <si>
    <t xml:space="preserve">Inseguridad Jurídica en la operación de la Entidad y la prestación de los servicios sociales. </t>
  </si>
  <si>
    <t>Sanciones disciplinarias, fiscales, administrativas y penales para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</si>
  <si>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actualiza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</si>
  <si>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</si>
  <si>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matriz de  requisitos legales aplicables de la Entidad del  1 semestre
3 trimestre: 25%, Solicitud de insumos (requisitos legales de los procesos)
4 trimestre 25%. matriz de  requisitos legales aplicables de la Entidad del  2 semestre</t>
  </si>
  <si>
    <t xml:space="preserve">100% 
que equivale a 2 matrices de  requisitos legales aplicables de la Entidad </t>
  </si>
  <si>
    <t>La Oficina Asesora Jurídica en el primer trimestre del año 2021, a través del administrador (e) del Procedimiento de Requisitos Legales y Otros aplicables, realiza la solicitud a los gestores de procesos, por medio de un correo electrónico de la actualización de la matriz de requisitos legales, conforme a lo establecido en el Procedimiento “Identificación y seguimiento de requisitos legales y otros aplicables”, Código PCD-GJ-001.
Esto con el fin de revisar cada una de las 20 matrices y realizar la evaluación para el segundo trimestre del presente año.
Se adjunta como evidencia el pantallazo de la solicitud de los insumos.</t>
  </si>
  <si>
    <t>9/4/2021
No se generan observaciones o recomendaciones fren te al reporte de l periodo.</t>
  </si>
  <si>
    <t>La Oficina Asesora Jurídica en el segundo trimestre del año 2021, recibió las matrices de los 20 procesos de la Entidad.
Así mismo, el administrador del procedimiento de Requisitos legales y otros aplicables, consolido en una sola matriz los 20 procesos con su respectiva normativa y realizo la evaluación de cada una de las matrices o procesos de los requisitos legales de la Entidad, correspondiente la vigencia del primer semestre del presente año
El 23 de junio de 2021, quedo  publicada en la pagina web de la Entidad, la matriz con la respectiva autoevaluación de los requisitos legales. 
https://www.integracionsocial.gov.co/index.php/regimen-legal/documentos/requisitos-legales-de-la-entidad-por-procesos
Se adjunta como evidencia la matriz de la evaluación del primer semestre de 2021 y el pantallazo de la publicación en la pagina web de la Entidad.</t>
  </si>
  <si>
    <t>16/07/2021
No se generan observaciones o recomendaciones fren te al reporte de l periodo.</t>
  </si>
  <si>
    <t>La Oficina Asesora Jurídica en el tercer trimestre del año 2021 (21 de septiembre de 2021), a través de la administradora del Procedimiento de Requisitos Legales y Otros aplicables, realiza la solicitud a los gestores de procesos, por medio de un correo electrónico de la actualización de la matriz de requisitos legales, conforme a lo establecido en el Procedimiento “Identificación y seguimiento de requisitos legales y otros aplicables”, Código PCD-GJ-001.
Esto con el fin de revisar cada una de las 20 matrices y realizar la evaluación para el cuarto trimestre del presente año.
Se adjunta como evidencia el pantallazo de la solicitud de los insumos.</t>
  </si>
  <si>
    <t>05/10/2021.
No se generan observaciones o recomendaciones frente al reporte del periodo.</t>
  </si>
  <si>
    <t>Durante el cuarto trimestre del año 2021, la Oficina Asesora Jurídica, recibió las 20 matrices de los procesos de la Entidad.
Con estos insumos, el administrador del procedimiento de Requisitos legales y otros aplicables, consolido en una sola matriz los 20 procesos con su respectiva normativa y realizo la evaluación de cada una de las matrices o procesos de los requisitos legales de la Entidad, correspondiente la vigencia del segundo semestre del presente año.
El 16 de diciembre de 2021, quedo  publicada en la pagina web de la Entidad, la matriz con la respectiva autoevaluación de los requisitos legales. 
https://www.integracionsocial.gov.co/index.php/regimen-legal/documentos/requisitos-legales-de-la-entidad-por-procesos
Se adjunta como evidencia la matriz de la evaluación del segundo semestre de 2021 y el pantallazo de la publicación en la pagina web de la Entidad.</t>
  </si>
  <si>
    <t>12/01/2022.
No se generan observaciones o recomendaciones frente al reporte del periodo</t>
  </si>
  <si>
    <t>R-GJ-002</t>
  </si>
  <si>
    <t xml:space="preserve">No se reporta con calidad y oportunamente la información necesaria para dar respuesta a los  requerimientos judiciales de la Entidad, por parte de las dependencias misionales </t>
  </si>
  <si>
    <t xml:space="preserve">Afectación en la defensa jurídica de la entidad frente a  los pronunciamientos  judiciales y administrativos en contra de los intereses de la Entidad. </t>
  </si>
  <si>
    <r>
      <rPr>
        <sz val="10"/>
        <rFont val="Arial"/>
        <family val="2"/>
      </rPr>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r>
    <r>
      <rPr>
        <sz val="10"/>
        <color rgb="FFFF0000"/>
        <rFont val="Arial"/>
        <family val="2"/>
      </rPr>
      <t xml:space="preserve">
</t>
    </r>
  </si>
  <si>
    <r>
      <t xml:space="preserve">
El jefe de la</t>
    </r>
    <r>
      <rPr>
        <sz val="10"/>
        <color rgb="FFFF0000"/>
        <rFont val="Arial"/>
        <family val="2"/>
      </rPr>
      <t xml:space="preserve"> </t>
    </r>
    <r>
      <rPr>
        <sz val="10"/>
        <rFont val="Arial"/>
        <family val="2"/>
      </rPr>
      <t>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r>
  </si>
  <si>
    <t>Jefe Oficina Aesora Jurídica
Gestor del Proceso de Gestión Jurídica</t>
  </si>
  <si>
    <t xml:space="preserve">(Numero de memorando de comunicación remitidos/ 4 memorandos programados) 100
</t>
  </si>
  <si>
    <t>100% que corresponde a 4 memorandos de comuniación remitidos</t>
  </si>
  <si>
    <t>Duarente el primer trimestre del año 2021 (Enero, Febrero y marzo), la Oficina Asesora Jurídica remite el 10 de marzo del presente año, un memorando a los Jefes Oficinas Asesoras, Subsecretaria, Dirección Gestión Corporativa, Dirección de Analisis y Diseño Estrategico, Dirección Territorial, Dirección Poblacional, Dirección de Nutrición y Abastecimiento, haciendo las respectivas recomendaciones para la prevención del daño antijurídico y con el fin de generar una adecuada articulación entre la Oficina Asesora Jurídica y las áreas técnicas.
Se adjunta el memorando, como evidencia.</t>
  </si>
  <si>
    <t>Durante el segundo trimestre del año 2021 (abril, mayo y junio), la Oficina Asesora Jurídica remite el 16 de junio del presente año, un memorando a los Jefes Oficinas Asesoras, Subsecretaria, Dirección Gestión Corporativa, Dirección de Análisis y Diseño Estratégico, Dirección Territorial, Dirección Poblacional, Dirección de Nutrición y Abastecimiento, haciendo las respectivas recomendaciones para la prevención del daño antijurídico y con el fin de generar una adecuada articulación entre la Oficina Asesora Jurídica y las áreas técnicas.
Se adjunta el memorando, como evidencia.</t>
  </si>
  <si>
    <t>Durante el tercer trimestre del año 2021 (Julio, Agosto,  Septiembre), la Oficina Asesora Jurídica remite el 6 de septiembre del presente año, un memorando a los Jefes Oficinas Asesoras, Subsecretaria, Dirección Gestión Corporativa, Dirección de Análisis y Diseño Estratégico, Dirección Territorial, Dirección Poblacional, Dirección de Nutrición y Abastecimiento, haciendo las respectivas recomendaciones para la prevención del daño antijurídico y con el fin de generar una adecuada articulación entre la Oficina Asesora Jurídica y las áreas técnicas.
Se adjunta el memorando, como evidencia.</t>
  </si>
  <si>
    <t>La Oficina Asesora Jurídica, durante el cuarto trimestre del año 2021 (Octubre, noviembre y diciembre), remite el 1 de diciembre del presente año, un memorando a los Jefes Oficinas Asesoras, Subsecretaria, Dirección Gestión Corporativa, Dirección de Análisis y Diseño Estratégico, Dirección Territorial, Dirección Poblacional, Dirección de Nutrición y Abastecimiento, haciendo las respectivas recomendaciones para la prevención del daño antijurídico y con el fin de generar una adecuada articulación entre la Oficina Asesora Jurídica y las áreas técnicas.
Se adjunta el memorando, como evidencia.</t>
  </si>
  <si>
    <t>Establecer y gestionar la implementación y mantenimiento del sistema integrado de gestión en el marco de la normativa y directrices aplicables, con el fin de consolidar la operación de la entidad y promover su mejora.</t>
  </si>
  <si>
    <t>R-GS-001</t>
  </si>
  <si>
    <t>1. Algunos gestores de proceso y dependencia no cuentan con los conocimientos necesarios para promover la apropiación de las directrices del Sistema de Gestión.</t>
  </si>
  <si>
    <t>Los lineamientos del Sistema de Gestión no se implementen a conformidad en la entidad.</t>
  </si>
  <si>
    <t>* Desviaciones en la operación de los procesos, como: Incumplimientos normativos, reprocesos, inconsistencias en la información.
* Incumplimiento de los objetivos institucionales de fortalecimiento organizacional.</t>
  </si>
  <si>
    <t>Cada vez que se recibe notificación de delegación de un nuevo gestor de proceso o dependencia, los profesionales del Equipo de Gestores de la Subdirección de Diseño, Evaluación y Sistematización para el Sistema de Gestión-SG realizan inducción al rol mediante la presentación de los ejes temáticos definidos en la estrategia o mecanismo interno de socialización del SG, con el fin de brindar los conceptos básicos que debe conocer el gestor. Como evidencia se cuenta con registros de asistencia y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</si>
  <si>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</si>
  <si>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que asistieron a la inducción(es) realizada(s) hasta la fecha de corte/ N° de nuevos gestores delegados al corte de la fecha de reporte)*100
Nota: El indicador se calcula de manera acumulada durante la vigencia.</t>
  </si>
  <si>
    <t>Durante el primer periodo se recibió la designación de 43 gestores de procesos y dependencias, sin embargo, dado que obedecieron a una respuesta masiva ante la solicitud del Director de Análisis y Diseño Estratégico, no se realizó inducción individual ya que se tiene programada una semana de inducción y reinducción al Sistema de Gestión, que se llevará a cabo del 12 al 16 de abril, en la cual se abarcarán a profundidad todos los ejes temáticos.
Como evidencia se presenta el Directorio de gestores 2021, con la relación de gestores y fechas en que fue recibida la designación.</t>
  </si>
  <si>
    <t>10/04/2021
No se generan observaciones respecto a los avances y evidencias presentados en el monitoreo al riesgo de gestión.
Solo tengo la siguiente recomendación y es realizar las acciones pertinentes para lograr el cumplimiento de la meta propuesta.</t>
  </si>
  <si>
    <t>Durante el segundo trimestre se recibió la designación de 19 gestores de procesos y dependencias, los cuales sumados a las 43 designaciones del primer trimestre dan un total de 62 nuevos gestores.
Durante la semana del 12 al 16 de abril, se llevó a cabo la Semana de inducción y reinducción al SG-MIPG 2021, en la cual se contó con la participación del total de gestores designados hasta la fecha para los 20 procesos y las 43 dependencias de la entidad. En promedio se contó con la participación de 69 personas por día, siendo el primer día el de menor participación (63 personas), y el tercer día el de mayor participación (75 personas); estas participaciones adicionales corresponden a algunos invitados con quienes los gestores compartieron el acceso a la jornada.
Posterior a la inducción grupal se han realizado inducciones individuales para las designaciones que han sido actualizadas por los siguientes procesos y dependencias:
- Proceso Formulación y articulación de las políticas sociales
- Proceso Atención a la Ciudadanía
- Proceso Gestión del Conocimiento
- Subdirección para Asuntos LGBTI
- Subdirección de Abastecimiento
- SLIS Usme - Sumapaz
Como evidencia se presenta el Directorio de gestores 2021, con la relación de gestores y fechas en que fue recibida la designación, además de los registros de asistencia de las jornadas de inducción.</t>
  </si>
  <si>
    <t>16/07/2021
No se generan observaciones o recomendaciones respecto a los avances y evidencias presentados en el monitoreo al riesgo de gestión.</t>
  </si>
  <si>
    <t>Durante el tercer trimestre se recibieron 6 designaciones para procesos y dependencias, las cuales sumadas a las 62 designaciones del primer y segundo trimestre dan un total de 68 nuevos gestores designados en lo corrido del año.
Los dias 20 de agosto y 30 de septiembre se llevaron a cabo las inducciones para las designaciones que fueron actualizadas por los siguientes procesos y dependencias:
- Proceso Prestación de servicios sociales para la inclusión social (PSSIS)
- Dirección Territorial (DT)
- Subdirección de Diseño, Evaluación y Sistematización
- Subdirección para la Vejez
- SLIS Fontibón
- SLIS Ciudad Bolivar
Como evidencia se presenta el Directorio de gestores 2021, con la relación de gestores y fechas en que fue recibida la designación, además de los registros de asistencia de las jornadas de inducción y las respectivas evaluaciones.
Nota: Teniendo en cuenta que uno de los profesionales designados ejerce doble rol, como gestor de proceso y gestor de dependencia (PSSIS y DT), los registros de asistencia y evaluación corresponden a 5 personas que cubren las 6 designaciones del periodo.</t>
  </si>
  <si>
    <t>07/10/2021
Se genera la siguiente observación respecto a las evidencias presentadas en el monitoreo al riesgo de gestión: una de las evidencias que se deben reportar son las evaluaciones de las inducciones según lo descrito en la actividad de control, por lo tanto debemos incluir esta información en la descripción. Igualmente, al revisar está evidencia se verifica que solo está el registro de cinco gestores en el periodo comprendido de este trimestre.
08/10/2021
No se generan observaciones o recomendaciones respecto a los avances y evidencias presentados en el monitoreo al riesgo de gestión.</t>
  </si>
  <si>
    <t>Durante el cuatro trimestre no se recibieron designaciones de nuevos gestores. 
De esta manera, la vigencia 2021 se cierra con un total de 68 gestores designados durante los tres primeros trimestres del año, y a los cuales se realizó la respectiva inducción, cumpliendo con la actividad de control de manera satisfactoria y mitigando el riesgo identificado.
Las evidencias corresponden a las reportadas durante los tres monitoreos anteriores.</t>
  </si>
  <si>
    <t>14/01/2022
No se generan observaciones o recomendaciones respecto a los avances y evidencias presentados en el monitoreo al riesgo de gestión.</t>
  </si>
  <si>
    <t>Semestralmente,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</si>
  <si>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</si>
  <si>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2 memorandos o comunicaciones.</t>
  </si>
  <si>
    <t>Mediante memorando I2021007495 del 26/02/2021, el Director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</si>
  <si>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Esta actividad de control se realiza con periodicidad semestral, por lo cual se mantiene el avance reportado en el primer monitoreo.</t>
  </si>
  <si>
    <t>16/07/2021
No se generan observaciones respecto a los avances y evidencias presentados en el monitoreo al riesgo de gestión. Se deja la siguiente recomendación y es llevar a cabo todas las acciones pertinentes que logren a llevar el cumplimiento de la meta y la no materialización del riesgo.</t>
  </si>
  <si>
    <t>Esta actividad de control se realiza con periodicidad semestral, y se tiene programada para envío de memorando en el mes de octubre, por lo cual se mantiene el avance reportado en el primer monitoreo.</t>
  </si>
  <si>
    <t>07/10/2021
Se generan la siguiente recomendación, llevar a cabo todas las acciones pertinentes que logren el cumplimiento de la meta y la no materialización del riesgo.</t>
  </si>
  <si>
    <t>Mediante correo de comunicación interna enviado el 31/12/2021, se socializaron masivamente las responsabilidades de los gestores de proceso y dependencia para el Sistema de gestión.
Como evidencia se presenta el correo de comunicación interna con la información socializada.
De esta manera se cumple con la actividad de control de acuerdo con lo definido para los dos semestres.</t>
  </si>
  <si>
    <t xml:space="preserve">Verificar y evaluar de manera independiente que la gestión institucional se realice de acuerdo con la normativa vigente, a través de la ejecución de los roles asignados a la Oficina de Control Interno, con el fin de aportar información oportuna y veraz para la toma de decisiones. </t>
  </si>
  <si>
    <t>R-AC-001</t>
  </si>
  <si>
    <t>Debido a la carencia del talento humano.</t>
  </si>
  <si>
    <t xml:space="preserve">Puede generar incumplimiento del Plan Anual de Auditoria aprobado por el Comité Institucional de Coordinación del Sistema de Control Interno. </t>
  </si>
  <si>
    <t>Ocasionando:
* Incumplimientos legales
* Sobre carga laboral  
*Reprocesos institucionales</t>
  </si>
  <si>
    <t>Trimestralmente, el Jefe de la Oficina de Control Interno informa al Comité Institucional de Coordinación del Sistema de Control Interno CICSCI sobre los posibles incumplimientos del mismo por falta de personal o alta carga laboral para la ejecución del Plan Anual de Auditoría, a través de las sesiones ordinarias de dicha instancia, en caso de que se encuentren retrasos o posibles incumplimientos en la ejecución del Plan Anual de Auditoría, se fijan las decisiones por parte de la Alta Dirección para dar cumplimiento, dejando la trazabilidad en las actas del CICSCI con compromisos y responsables.</t>
  </si>
  <si>
    <t>Jefe de la Oficina de Control Interno</t>
  </si>
  <si>
    <t xml:space="preserve">Actas del CICSCI / 4 CICSCI programados </t>
  </si>
  <si>
    <t>4 actas del CICSCI que corresponden al 100%</t>
  </si>
  <si>
    <t>El  Jefe de la Oficina de Control Interno presentó al  Comité Institucional de Coordinación del Sistema de Control Interno - CICSCI - (ordinario) el día 26 de enero de 2021, el balance de la ejecución de las actividades programadas en el Plan Anual de Auditoría para la vigencia 2020 cuyo resultado correspondió al 100% de ejecución.
Así mismo, el Comité Institucional de Coordinación del Sistema de Control Interno, aprobó el Plan Anual de Auditoria para la vigencia 2021, el cual fue planificado de acuerdo con cada uno de los roles establecidos para las Oficinas de Control Interno.
Como resultado de la revisión, el Comité Institucional de Coordinación del Sistema de Control Interno definió compromisos y responsables los cuales quedaron documentados en acta. Para ello, la Oficina de Control Interno como Secretario Técnico hace seguimiento al cumplimiento de los compromisos definidos.</t>
  </si>
  <si>
    <t>El  Jefe de la Oficina de Control Interno presentó al Comité Institucional de Coordinación del Sistema de Control Interno - CICSCI - (ordinario) el día 30 de abril de 2021, el balance de la ejecución de las actividades programadas en el Plan Anual de Auditoría para la vigencia 2021 cuyo resultado correspondió al 100% de ejecución.
Como resultado de la revisión, el Comité Institucional de Coordinación del Sistema de Control Interno definió compromisos y responsables los cuales quedaron documentados en acta. Para ello, la Oficina de Control Interno como Secretario Técnico hace seguimiento al cumplimiento de los compromisos definidos.</t>
  </si>
  <si>
    <t>12/07/2021 No se generan observaciones o recomendaciones respecto a los avances y evidencias presentados en el monitoreo al riesgo de gestión.</t>
  </si>
  <si>
    <t>El  Jefe de la Oficina de Control Interno presentó al Comité Institucional de Coordinación del Sistema de Control Interno - CICSCI - (ordinario) el día 23 de julio de 2021, el balance de la ejecución de las actividades programadas en el Plan Anual de Auditoría para la vigencia 2021 cuyo resultado correspondió al 100% de ejecución.
Como resultado de la revisión, el Comité Institucional de Coordinación del Sistema de Control Interno definió compromisos y responsables los cuales quedaron documentados en acta. Para ello, la Oficina de Control Interno como Secretario Técnico hace seguimiento al cumplimiento de los compromisos definidos.</t>
  </si>
  <si>
    <t>05/10/2021 No se generan observaciones o recomendaciones respecto a los avances y evidencias presentados en el monitoreo al riesgo de gestión.</t>
  </si>
  <si>
    <t>El  Jefe de la Oficina de Control Interno presentó al Comité Institucional de Coordinación del Sistema de Control Interno - CICSCI - (ordinario) el día 22 de octubre de 2021, el balance de la ejecución de las actividades programadas en el Plan Anual de Auditoría para la vigencia 2021 cuyo resultado correspondió al 100% de ejecución.
Como resultado de la revisión, el Comité Institucional de Coordinación del Sistema de Control Interno definió compromisos y responsables los cuales quedaron documentados en acta. Para ello, la Oficina de Control Interno como Secretario Técnico hace seguimiento al cumplimiento de los compromisos definidos.</t>
  </si>
  <si>
    <t>Inspección, Vigilancia y Control</t>
  </si>
  <si>
    <t>Realizar actividades de asistencia técnica y verificación del cumplimiento de estándares, con el fin de promover la mejora de la calidad en la prestación de los servicios sociales de educación Inicial, y protección y atención Integral a la persona mayor.</t>
  </si>
  <si>
    <t>Circular 021 del 14/05/2021</t>
  </si>
  <si>
    <t>R-IVC-001</t>
  </si>
  <si>
    <t>En ocasiones el equipo de verificación del proceso no cuenta con unidad de criterio para la evaluación del cumplimiento de los estándares de calidad durante las visitas de verificación.</t>
  </si>
  <si>
    <t>Que el resultado de las visitas no refleje el estado real de cumplimiento de los estándares.</t>
  </si>
  <si>
    <t>* Pérdida de interés por cumplir con los estándares de calidad.
* Disminución de calidad del servicio.
* Pérdida de credibilidad institucional.
* Sanción por parte de un ente de control o regulador.</t>
  </si>
  <si>
    <t xml:space="preserve">El líder del equipo de Inspección y Vigilancia de la Subsecretaría de manera conjunta con los líderes de los equipos técnicos de las Subdirecciones, convocan a reuniones de equipo a los profesionales interdisciplinarios encargados de realizar asistencia técnica y verificación de estándares de calidad y/o otros lineamientos, cuando estos sean modificados o actualizados, con el fin de unificar criterios frente a los requisitos que se deben cumplir en la prestación de los servicios sociales. De lo contrario, se realizará una reunión por servicio social sujeto a Inspección y Vigilancia en la vigencia.
Como evidencia de esta actividad se cuenta con las actas de  reunión y/o planillas de asistencia.
</t>
  </si>
  <si>
    <t>El líder del equipo de Inspección y Vigilancia de la Subsecretaría de manera conjunta con los líderes de los equipos técnicos de las Subdirecciones, convocan a reuniones de equipo a los profesionales interdisciplinarios encargados de realizar asistencia técnica y verificación de estándares de calidad y/o otros lineamientos, cuando estos sean modificados o actualizados, con el fin de unificar criterios frente a los requisitos que se deben cumplir en la prestación de los servicios sociales. De lo contrario, se realizará una reunión por servicio social sujeto a Inspección y Vigilancia en la vigencia.
Como evidencia de esta actividad se cuenta con las actas de  reunión y/o planillas de asistencia.</t>
  </si>
  <si>
    <t>Líder del equipo de Inspección y Vigilancia de la Subsecretaría</t>
  </si>
  <si>
    <t>(# de reuniones de unificación de criterios realizadas (por servicio social) / # de reuniones de unificación de criterios programadas  (por servicio social)) * 100</t>
  </si>
  <si>
    <t>100% 
(2 reuniones en el año)</t>
  </si>
  <si>
    <t>El registro de este monitoreo se encuentra disponible en la versión 1 (vigencia 2020) del mapa de riesgos, vigente hasta el 13/05/2021.</t>
  </si>
  <si>
    <t>Durante el segundo trimestre del 2021, se llevaron a cabo 3 reuniones con las respectivas Subdirecciones técnicas, donde se abordaron los siguientes temas: 1. Actualización de los estándares de calidad del servicio integral de bienestar y cuidado para personas mayores; 2. Actualización de estándares de calidad del servicio de inclusión integral para personas con discapacidad;  3. Para la actualización del lineamiento para el regreso voluntario, gradual y seguro de los niños y las niñas a los jardines infantiles públicos y privados del Distrito. Las reuniones se realizan con el fin de unificar criterios frente a los requisitos puntuales que se deben cumplir en la prestación de los servicios sociales de educación inicial.
De igual forma, se realizaron 4 mesas de trabajo internas para la unificación de criterios por componentes, en el marco de los lineamientos COVID para infancia y persona mayor.
Es importante mencionar que estas mesas de trabajo se han realizado de manera conjunta con profesionales de las Subdirecciones técnicas, DADE y equipo de Inspección y Vigilancia de la Subsecretaría.
Evidencia: Actas de las reuniones</t>
  </si>
  <si>
    <t>09/07/2021: No es claro el reporte; la meta del indicador define 2 reuniones al año y se están reportando 4 reuniones, es decir que ya se va cumpliendo por más del 200% este indicador. En cuanto a las evidencias: En el acta del 18 y 19 de mayo hace falta una firma, así como en el acta de la mesa de vejez. Ajustado.
15/07/2021: No se generan observaciones o recomendaciones respecto al análisis y evidencias presentados en le seguimiento de los riesgos de gestión.</t>
  </si>
  <si>
    <t>Durante el tercer trimestre del 2021, no se llevaron a cabo reuniones de unificación de criterios frente a los requisitos puntuales que se deben cumplir en la prestación de los servicios sociales de educación inicial, considerando que durante el  segundo trimestre se cubrieron las reuniones necesarias por componente en la unificación de criterios.
Es importante mencionar que las mesas de trabajo realizadas en el segundo trimestre se realizaron de manera conjunta con profesionales de las Subdirecciones técnicas, DADE y equipo de Inspección y Vigilancia de la Subsecretaría.</t>
  </si>
  <si>
    <t>11/10/2021: No se generan observaciones o recomendaciones respecto al análisis y evidencias presentados en le seguimiento de los riesgos de gestión.</t>
  </si>
  <si>
    <t>Durante el cuarto trimestre del 2021, no se llevaron a cabo reuniones de unificación de criterios frente a los requisitos puntuales que se deben cumplir en la prestación de los servicios sociales de educación inicial, considerando que durante el  segundo trimestre se cubrieron las reuniones necesarias por componente en la unificación de criterios.
Es importante mencionar que las mesas de trabajo realizadas en el segundo trimestre se realizaron de manera conjunta con profesionales de las Subdirecciones técnicas, DADE y equipo de Inspección y Vigilancia de la Subsecretaría.</t>
  </si>
  <si>
    <t>11/01/2022: No se generan observaciones o recomendaciones respecto al análisis y evidencias presentados en le seguimiento de los riesgos de gestión.</t>
  </si>
  <si>
    <t>R-IVC-002</t>
  </si>
  <si>
    <t xml:space="preserve">El proceso no cuenta con un sistema de información que permita procesar o administrar la información que se genera en el desarrollo de las actividades establecidas. </t>
  </si>
  <si>
    <t>Pérdida de bases de datos en excel, que contiene información básica de las instituciones prestadoras de servicios sociales, así como la trazabilidad de las visitas de verificación de estándares de calidad u otros lineamientos.</t>
  </si>
  <si>
    <t>* Toma de decisiones basada en información inconsistente/incompleta.
*Errores en los reportes que se generan.
* Pérdida de memoria histórica para la entidad.
* Pérdida de credibilidad institucional.
* Sanción por parte de un ente de control o regulador.</t>
  </si>
  <si>
    <t>El equipo administrativo de Inspección y Vigilancia del nivel central, realizan mensualmente el cotejo entre la información actualizada en las bases de datos y los instrumentos únicos de verificación (físico)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</si>
  <si>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1. El equipo administrativo de Inspección y Vigilancia del nivel central, realizan mensualmente el cotejo entre la información actualizada en las bases de datos y los instrumentos únicos de verificación (físico)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
2. Realizar el seguimiento mensual por parte del equipo administrativo de Inspección y Vigilancia a la Subdirección de Investigación e Información, de la producción del aplicativo "Sistema de Información y Registro de los Servicios Sociales" (SIRSS), de acuerdo a las especificaciones técnicas presentadas.
Evidencias: Correos o actas o ayudas de memorias y listados de asistencia.
3. Realizar backup mensuales de las bases de datos de la información general producida (Resultados de verificación de Estándares, lineamientos e Inscritos) por el equipo de Inspección y Vigilancia de la Subsecretaría por parte del equipo administrativo de Inspección y Vigilancia.
Evidencia: Link ONEDRIVE del backup mensual de IVC.</t>
  </si>
  <si>
    <t>Equipo administrativo de Inspección y Vigilancia</t>
  </si>
  <si>
    <t xml:space="preserve">(# de copias del consolidado de visitas de los servicios sociales realizadas en el trimestre / # de copias del consolidado de visitas de los servicios sociales programadas en el trimestre) * 100 </t>
  </si>
  <si>
    <t>Durante el segundo trimestre, se programaron 5 semanas de visitas (Abril 1 semana para PM y 1 para EI; Mayo 1 semana para PM y Junio 2 semanas para EI) y realizaron 4 cotejos de información en las bases de datos y en los soportes generados en cada visita (las actas e instrumentos únicos de verificación (físico)).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
Durante el segundo trimestre, se trabajó en ajustes que tuvieron las historias de usuario para el nuevo sistema SIRSS, en los tipos de causal estipulados, el 5 de mayo se enviaron las correcciones por correo electrónico para el ajuste en las 21 historias de usuario y Mockup (Maqueta de la propuesta del aplicativo en Power Point) del sistema para revisión y observaciones del equipo de Inspección y Vigilancia y el 11 de mayo se reciben para revisión estando actualmente en la revisión por parte de la Subsecretaría, con el fin que sean ajustadas conforme a las revisiones previas para que respondan a las necesidades planteadas y ajustes solicitados para el mejoramiento del sistema SIRSS.
Evidencia: Se adjuntan correos que evidencian las acciones de avance frente al mejoramiento del SIRSS (Correo solicitando correcciones del tipo de causal, Correo con las Historias de usuario y mockup requerimiento desarrollo aplicación SIRSS para última revisión y firmas). 
Se realiza el Backup al mes de Junio de las bases de IVC en ONEDRIVE conforme lo solicitado por Sistemas: https://sdisgovco-my.sharepoint.com/:f:/g/personal/nolarte_sdis_gov_co/EpMV4e14I5RJjn1MuANlH1UBV02bTCOIdKgxlYqeifro5Q?e=sKgiJt a Junio 2021</t>
  </si>
  <si>
    <t>09/07/2021: El enlace copiado no se deja abrir, revisar.
15/07/2021: No se generan observaciones o recomendaciones respecto al análisis y evidencias presentados en le seguimiento de los riesgos de gestión.</t>
  </si>
  <si>
    <t>Durante el tercer trimestre, se programaron visitas tanto a jardines públicos como privados en cada mes (julio, agosto y septiembre)  y se realizaron cotejos de información en las bases de datos y en los soportes generados en cada visita (las actas e instrumentos únicos de verificación (físico)) de forma semanal.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
Durante el tercer trimestre, se terminó la fase de diseño del nuevo sistema SIRSS y pasó a la lista de espera para el desarrollo y producción por parte de la Subdirección de Investigación e Información, de igual forma se trabajó en el diseño y producción de un pequeño aplicativo donde las Instituciones puedan actualizar la información de su Inscripción en el SIRSS, se realizó el diseño y se probó el aplicativo en ambiente de pruebas, quedando listo para el ambiente en producción.
Evidencia: Se adjuntan correos que evidencian las acciones de avance frente al aplicativo de actualización del SIRSS. 
Se realiza Backup al mes de septiembre de las bases de IVC en ONEDRIVE conforme lo solicitado por Sistemas: https://sdisgovco-my.sharepoint.com/:f:/g/personal/nolarte_sdis_gov_co/EpMV4e14I5RJjn1MuANlH1UBV02bTCOIdKgxlYqeifro5Q?e=sKgiJt a Junio 2021</t>
  </si>
  <si>
    <t>Durante el cuarto trimestre (octubre, noviembre y diciembre), se programaron visitas tanto a jardines públicos como privados y se realizaron cotejos de información en las bases de datos y en los soportes generados en cada visita (las actas e instrumentos únicos de verificación -IUV (físico)) de forma semanal.
Se realizó la actualización de los archivos consolidados de visitas de los servicios de Educación Inicial y Persona Mayor conforme las visitas realizadas mensualmente.
Evidencia: copias de los archivos de visitas de los servicios de Educación Inicial y Persona Mayor.
Durante el cuarto trimestre, el nuevo sistema SIRSS continúa en la fase de desarrollo y producción por parte de la Subdirección de Investigación e Información -SII, al igual que el aplicativo donde las Instituciones pueden actualizar la información de su Inscripción en el SIRSS.
Evidencia: durante este trimestre no se producen evidencias considerando que los aplicativos continúan en fase de producción por parte de la Subdirección de Investigación e Información.
Se realiza Backup al mes de diciembre de las bases de IVC en ONEDRIVE conforme lo solicitado por Sistemas:
https://sdisgovco-my.sharepoint.com/personal/nolarte_sdis_gov_co/_layouts/15/onedrive.aspx?id=%2Fpersonal%2Fnolarte%5Fsdis%5Fgov%5Fco%2FDocuments%2FBackup%20IVSS&amp;ct=1641918872974&amp;or=OWA%2DNT&amp;cid=2519e69e%2D3d94%2D0d16%2D73f4%2Df51cffd793b9</t>
  </si>
  <si>
    <t>11/01/2022: No se visualizan las evidencias mencionadas en el reporte. Revisar enlace copiado, porque no da ingreso a ninguna información.
13/01/2022: No se generan observaciones o recomendaciones respecto al análisis y evidencias presentados en le seguimiento de los riesgos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</si>
</sst>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0.0%"/>
    <numFmt numFmtId="166" formatCode="#,##0.0"/>
    <numFmt numFmtId="167" formatCode="0.0"/>
    <numFmt numFmtId="168" formatCode="0.000%"/>
    <numFmt numFmtId="169" formatCode="_-* #,##0_-;\-* #,##0_-;_-* &quot;-&quot;??_-;_-@_-"/>
    <numFmt numFmtId="170" formatCode="_-&quot;$&quot;\ * #,##0_-;\-&quot;$&quot;\ * #,##0_-;_-&quot;$&quot;\ * &quot;-&quot;??_-;_-@_-"/>
  </numFmts>
  <fonts count="64" x14ac:knownFonts="1">
    <font>
      <sz val="11"/>
      <color theme="1"/>
      <name val="Calibri"/>
      <family val="2"/>
      <scheme val="minor"/>
    </font>
    <font>
      <sz val="11"/>
      <color theme="1"/>
      <name val="Calibri"/>
      <family val="2"/>
      <scheme val="minor"/>
    </font>
    <font>
      <sz val="12"/>
      <color theme="1"/>
      <name val="Calibri"/>
      <family val="2"/>
      <scheme val="minor"/>
    </font>
    <font>
      <b/>
      <sz val="8"/>
      <color theme="0"/>
      <name val="Arial"/>
      <family val="2"/>
    </font>
    <font>
      <sz val="10"/>
      <name val="Arial"/>
      <family val="2"/>
    </font>
    <font>
      <b/>
      <sz val="8"/>
      <name val="Arial"/>
      <family val="2"/>
    </font>
    <font>
      <sz val="11"/>
      <color theme="1"/>
      <name val="Arial"/>
      <family val="2"/>
    </font>
    <font>
      <b/>
      <sz val="11"/>
      <color theme="0"/>
      <name val="Arial"/>
      <family val="2"/>
    </font>
    <font>
      <sz val="11"/>
      <name val="Arial"/>
      <family val="2"/>
    </font>
    <font>
      <sz val="11"/>
      <color rgb="FFFF0000"/>
      <name val="Calibri"/>
      <family val="2"/>
      <scheme val="minor"/>
    </font>
    <font>
      <sz val="11"/>
      <name val="Calibri"/>
      <family val="2"/>
      <scheme val="minor"/>
    </font>
    <font>
      <sz val="9"/>
      <name val="Arial"/>
      <family val="2"/>
    </font>
    <font>
      <u/>
      <sz val="10"/>
      <name val="Arial"/>
      <family val="2"/>
    </font>
    <font>
      <i/>
      <sz val="10"/>
      <name val="Arial"/>
      <family val="2"/>
    </font>
    <font>
      <b/>
      <sz val="10"/>
      <name val="Arial"/>
      <family val="2"/>
    </font>
    <font>
      <sz val="8"/>
      <color theme="1"/>
      <name val="Arial"/>
      <family val="2"/>
    </font>
    <font>
      <sz val="8"/>
      <name val="Arial"/>
      <family val="2"/>
    </font>
    <font>
      <sz val="11"/>
      <color rgb="FF9C0006"/>
      <name val="Calibri"/>
      <family val="2"/>
      <scheme val="minor"/>
    </font>
    <font>
      <sz val="11"/>
      <color rgb="FF9C5700"/>
      <name val="Calibri"/>
      <family val="2"/>
      <scheme val="minor"/>
    </font>
    <font>
      <sz val="10"/>
      <color rgb="FFFF0000"/>
      <name val="Arial"/>
      <family val="2"/>
    </font>
    <font>
      <b/>
      <sz val="10"/>
      <color theme="0"/>
      <name val="Arial"/>
      <family val="2"/>
    </font>
    <font>
      <sz val="10"/>
      <color rgb="FF000000"/>
      <name val="Arial"/>
      <family val="2"/>
    </font>
    <font>
      <b/>
      <sz val="9"/>
      <color rgb="FF000000"/>
      <name val="Century Gothic"/>
      <family val="2"/>
    </font>
    <font>
      <sz val="9"/>
      <color rgb="FF000000"/>
      <name val="Century Gothic"/>
      <family val="2"/>
    </font>
    <font>
      <sz val="10"/>
      <name val="Arial"/>
    </font>
    <font>
      <sz val="9"/>
      <color rgb="FF000000"/>
      <name val="Arial"/>
      <family val="2"/>
    </font>
    <font>
      <sz val="11"/>
      <color indexed="8"/>
      <name val="Calibri"/>
      <family val="2"/>
    </font>
    <font>
      <sz val="12"/>
      <color theme="1"/>
      <name val="Arial"/>
      <family val="2"/>
    </font>
    <font>
      <sz val="12"/>
      <color rgb="FF000000"/>
      <name val="Arial"/>
      <family val="2"/>
    </font>
    <font>
      <b/>
      <sz val="11"/>
      <name val="Arial"/>
      <family val="2"/>
    </font>
    <font>
      <u/>
      <sz val="11"/>
      <name val="Arial"/>
      <family val="2"/>
    </font>
    <font>
      <sz val="10"/>
      <color theme="1"/>
      <name val="Arial"/>
      <family val="2"/>
    </font>
    <font>
      <b/>
      <sz val="12"/>
      <color rgb="FF3CB1EC"/>
      <name val="Arial"/>
      <family val="2"/>
    </font>
    <font>
      <sz val="12"/>
      <name val="Arial"/>
      <family val="2"/>
    </font>
    <font>
      <sz val="12"/>
      <color theme="0"/>
      <name val="Arial"/>
      <family val="2"/>
    </font>
    <font>
      <sz val="10"/>
      <color theme="0"/>
      <name val="Arial"/>
      <family val="2"/>
    </font>
    <font>
      <sz val="9"/>
      <color theme="1"/>
      <name val="Arial"/>
      <family val="2"/>
    </font>
    <font>
      <sz val="9"/>
      <color rgb="FFFF0000"/>
      <name val="Arial"/>
      <family val="2"/>
    </font>
    <font>
      <i/>
      <sz val="9"/>
      <name val="Arial"/>
      <family val="2"/>
    </font>
    <font>
      <b/>
      <sz val="9"/>
      <name val="Arial"/>
      <family val="2"/>
    </font>
    <font>
      <u/>
      <sz val="9"/>
      <name val="Arial"/>
      <family val="2"/>
    </font>
    <font>
      <strike/>
      <sz val="9"/>
      <color rgb="FFFF0000"/>
      <name val="Arial"/>
      <family val="2"/>
    </font>
    <font>
      <u/>
      <sz val="9"/>
      <color theme="1"/>
      <name val="Arial"/>
      <family val="2"/>
    </font>
    <font>
      <i/>
      <sz val="9"/>
      <color rgb="FF000000"/>
      <name val="Arial"/>
      <family val="2"/>
    </font>
    <font>
      <i/>
      <sz val="9"/>
      <color theme="1"/>
      <name val="Arial"/>
      <family val="2"/>
    </font>
    <font>
      <b/>
      <sz val="9"/>
      <color theme="1"/>
      <name val="Arial"/>
      <family val="2"/>
    </font>
    <font>
      <b/>
      <u/>
      <sz val="11"/>
      <name val="Arial"/>
      <family val="2"/>
    </font>
    <font>
      <i/>
      <sz val="9"/>
      <color rgb="FFFF0000"/>
      <name val="Arial"/>
      <family val="2"/>
    </font>
    <font>
      <sz val="9"/>
      <color theme="1"/>
      <name val="Calibri"/>
      <family val="2"/>
      <scheme val="minor"/>
    </font>
    <font>
      <sz val="9"/>
      <color indexed="8"/>
      <name val="Arial"/>
      <family val="2"/>
    </font>
    <font>
      <strike/>
      <sz val="9"/>
      <color theme="1"/>
      <name val="Arial"/>
      <family val="2"/>
    </font>
    <font>
      <i/>
      <strike/>
      <sz val="9"/>
      <color theme="1"/>
      <name val="Arial"/>
      <family val="2"/>
    </font>
    <font>
      <sz val="9"/>
      <color rgb="FF7030A0"/>
      <name val="Arial"/>
      <family val="2"/>
    </font>
    <font>
      <sz val="9"/>
      <color rgb="FF00B050"/>
      <name val="Arial"/>
      <family val="2"/>
    </font>
    <font>
      <sz val="9"/>
      <color theme="4"/>
      <name val="Arial"/>
      <family val="2"/>
    </font>
    <font>
      <sz val="10"/>
      <color rgb="FF00B050"/>
      <name val="Arial"/>
      <family val="2"/>
    </font>
    <font>
      <sz val="10"/>
      <color rgb="FF0070C0"/>
      <name val="Arial"/>
      <family val="2"/>
    </font>
    <font>
      <strike/>
      <sz val="10"/>
      <name val="Arial"/>
      <family val="2"/>
    </font>
    <font>
      <sz val="10"/>
      <color theme="4"/>
      <name val="Arial"/>
      <family val="2"/>
    </font>
    <font>
      <strike/>
      <sz val="10"/>
      <color rgb="FFFF0000"/>
      <name val="Arial"/>
      <family val="2"/>
    </font>
    <font>
      <sz val="10"/>
      <color rgb="FF7030A0"/>
      <name val="Arial"/>
      <family val="2"/>
    </font>
    <font>
      <i/>
      <sz val="10"/>
      <color theme="1"/>
      <name val="Arial"/>
      <family val="2"/>
    </font>
    <font>
      <sz val="7"/>
      <name val="Arial"/>
      <family val="2"/>
    </font>
    <font>
      <b/>
      <sz val="10"/>
      <color theme="1"/>
      <name val="Arial"/>
      <family val="2"/>
    </font>
  </fonts>
  <fills count="22">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D9D9D9"/>
        <bgColor rgb="FF000000"/>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9"/>
        <bgColor indexed="64"/>
      </patternFill>
    </fill>
    <fill>
      <patternFill patternType="solid">
        <fgColor rgb="FF00B050"/>
        <bgColor indexed="64"/>
      </patternFill>
    </fill>
    <fill>
      <patternFill patternType="solid">
        <fgColor rgb="FFFFFFFF"/>
        <bgColor rgb="FFF2F2F2"/>
      </patternFill>
    </fill>
    <fill>
      <patternFill patternType="solid">
        <fgColor rgb="FFF79646"/>
        <bgColor rgb="FFFF8080"/>
      </patternFill>
    </fill>
    <fill>
      <patternFill patternType="solid">
        <fgColor rgb="FF00B050"/>
        <bgColor rgb="FF008080"/>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thin">
        <color indexed="64"/>
      </right>
      <top style="thin">
        <color theme="4" tint="0.39997558519241921"/>
      </top>
      <bottom style="thin">
        <color theme="4" tint="0.39997558519241921"/>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style="thin">
        <color indexed="64"/>
      </right>
      <top/>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dotted">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24">
    <xf numFmtId="0" fontId="0" fillId="0" borderId="0"/>
    <xf numFmtId="9" fontId="1" fillId="0" borderId="0" applyFont="0" applyFill="0" applyBorder="0" applyAlignment="0" applyProtection="0"/>
    <xf numFmtId="41" fontId="2" fillId="0" borderId="0" applyFont="0" applyFill="0" applyBorder="0" applyAlignment="0" applyProtection="0"/>
    <xf numFmtId="0" fontId="4" fillId="0" borderId="0"/>
    <xf numFmtId="0" fontId="1" fillId="0" borderId="0"/>
    <xf numFmtId="41" fontId="2" fillId="0" borderId="0" applyFont="0" applyFill="0" applyBorder="0" applyAlignment="0" applyProtection="0"/>
    <xf numFmtId="0" fontId="17" fillId="6" borderId="0" applyNumberFormat="0" applyBorder="0" applyAlignment="0" applyProtection="0"/>
    <xf numFmtId="0" fontId="18" fillId="7" borderId="0" applyNumberFormat="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24" fillId="0" borderId="0"/>
    <xf numFmtId="0" fontId="4" fillId="0" borderId="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cellStyleXfs>
  <cellXfs count="926">
    <xf numFmtId="0" fontId="0" fillId="0" borderId="0" xfId="0"/>
    <xf numFmtId="0" fontId="3" fillId="4" borderId="6" xfId="0" applyFont="1" applyFill="1" applyBorder="1" applyAlignment="1">
      <alignment horizontal="center" vertical="center" wrapText="1"/>
    </xf>
    <xf numFmtId="0" fontId="6" fillId="0" borderId="0" xfId="0" applyFont="1"/>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wrapText="1"/>
    </xf>
    <xf numFmtId="0" fontId="6" fillId="0" borderId="0" xfId="0" applyFont="1" applyAlignment="1">
      <alignment wrapText="1"/>
    </xf>
    <xf numFmtId="0" fontId="8" fillId="0" borderId="0" xfId="0" applyFont="1" applyAlignment="1">
      <alignment horizontal="center" vertical="top" wrapText="1"/>
    </xf>
    <xf numFmtId="0" fontId="6" fillId="0" borderId="1" xfId="0" applyFont="1" applyBorder="1" applyAlignment="1">
      <alignment horizontal="center" vertical="center" wrapText="1"/>
    </xf>
    <xf numFmtId="0" fontId="6" fillId="0" borderId="1" xfId="0" applyFont="1" applyBorder="1" applyAlignment="1">
      <alignment wrapText="1"/>
    </xf>
    <xf numFmtId="0" fontId="6" fillId="0" borderId="0" xfId="0" applyFont="1" applyAlignment="1">
      <alignment vertical="center" wrapText="1"/>
    </xf>
    <xf numFmtId="0" fontId="6" fillId="0" borderId="0" xfId="0" applyFont="1" applyAlignment="1">
      <alignment vertical="center"/>
    </xf>
    <xf numFmtId="0" fontId="6" fillId="2" borderId="1" xfId="0" applyFont="1" applyFill="1" applyBorder="1" applyAlignment="1">
      <alignment horizontal="center" vertical="center"/>
    </xf>
    <xf numFmtId="0" fontId="6" fillId="0" borderId="0" xfId="0" applyFont="1" applyAlignment="1">
      <alignment vertical="top" wrapText="1"/>
    </xf>
    <xf numFmtId="0" fontId="6" fillId="2" borderId="1" xfId="0" applyFont="1" applyFill="1" applyBorder="1" applyAlignment="1">
      <alignment vertical="center" wrapText="1"/>
    </xf>
    <xf numFmtId="0" fontId="6" fillId="2" borderId="0" xfId="0" applyFont="1" applyFill="1" applyAlignment="1">
      <alignment vertical="top" wrapText="1"/>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7" fillId="3" borderId="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6" fillId="0" borderId="15" xfId="0" applyFont="1" applyBorder="1" applyAlignment="1">
      <alignment horizontal="center" vertical="center"/>
    </xf>
    <xf numFmtId="0" fontId="6" fillId="0" borderId="15" xfId="0" applyFont="1" applyBorder="1" applyAlignment="1">
      <alignment horizontal="center" vertical="center" wrapText="1"/>
    </xf>
    <xf numFmtId="0" fontId="6" fillId="0" borderId="16" xfId="0" applyFont="1" applyBorder="1" applyAlignment="1">
      <alignment wrapText="1"/>
    </xf>
    <xf numFmtId="0" fontId="6" fillId="0" borderId="17" xfId="0" applyFont="1" applyBorder="1" applyAlignment="1">
      <alignment wrapText="1"/>
    </xf>
    <xf numFmtId="0" fontId="6" fillId="0" borderId="16" xfId="0" applyFont="1" applyBorder="1" applyAlignment="1">
      <alignment vertical="center" wrapText="1"/>
    </xf>
    <xf numFmtId="0" fontId="6" fillId="0" borderId="1" xfId="0" applyFont="1" applyBorder="1" applyAlignment="1">
      <alignment horizontal="left" vertical="center" wrapText="1"/>
    </xf>
    <xf numFmtId="0" fontId="6" fillId="2" borderId="13"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vertical="top" wrapText="1"/>
    </xf>
    <xf numFmtId="0" fontId="6" fillId="2" borderId="14" xfId="0" applyFont="1" applyFill="1" applyBorder="1" applyAlignment="1">
      <alignment horizontal="left" vertical="center" wrapText="1"/>
    </xf>
    <xf numFmtId="0" fontId="6" fillId="2" borderId="16" xfId="0" applyFont="1" applyFill="1" applyBorder="1" applyAlignment="1">
      <alignment vertical="center" wrapText="1"/>
    </xf>
    <xf numFmtId="0" fontId="6" fillId="2" borderId="0" xfId="0" applyFont="1" applyFill="1" applyAlignment="1">
      <alignment horizontal="center" vertical="center"/>
    </xf>
    <xf numFmtId="0" fontId="6" fillId="2" borderId="1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0" fillId="2" borderId="20" xfId="0" applyFill="1" applyBorder="1" applyAlignment="1">
      <alignment horizontal="center" vertical="center"/>
    </xf>
    <xf numFmtId="0" fontId="0" fillId="2" borderId="16" xfId="0" applyFill="1" applyBorder="1" applyAlignment="1">
      <alignment vertical="top" wrapText="1"/>
    </xf>
    <xf numFmtId="0" fontId="0" fillId="0" borderId="16" xfId="0" applyBorder="1" applyAlignment="1">
      <alignment vertical="top" wrapText="1"/>
    </xf>
    <xf numFmtId="0" fontId="0" fillId="2" borderId="15" xfId="0" applyFill="1" applyBorder="1" applyAlignment="1">
      <alignment horizontal="center" vertical="center"/>
    </xf>
    <xf numFmtId="0" fontId="0" fillId="2" borderId="19" xfId="0" applyFill="1" applyBorder="1" applyAlignment="1">
      <alignment horizontal="center" vertical="center"/>
    </xf>
    <xf numFmtId="0" fontId="0" fillId="0" borderId="17" xfId="0" applyBorder="1" applyAlignment="1">
      <alignment vertical="top" wrapText="1"/>
    </xf>
    <xf numFmtId="0" fontId="7" fillId="3" borderId="21"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6" fillId="0" borderId="0" xfId="0" applyFont="1" applyAlignment="1">
      <alignment horizontal="left" vertical="center" wrapText="1"/>
    </xf>
    <xf numFmtId="0" fontId="6" fillId="0" borderId="1" xfId="0" applyFont="1" applyBorder="1" applyAlignment="1">
      <alignment vertical="center"/>
    </xf>
    <xf numFmtId="0" fontId="6" fillId="0" borderId="18" xfId="0" applyFont="1" applyBorder="1" applyAlignment="1">
      <alignment horizontal="justify" vertical="center"/>
    </xf>
    <xf numFmtId="0" fontId="6" fillId="0" borderId="23" xfId="0" applyFont="1" applyBorder="1" applyAlignment="1">
      <alignment vertical="center" wrapText="1"/>
    </xf>
    <xf numFmtId="0" fontId="6" fillId="0" borderId="24" xfId="0" applyFont="1" applyBorder="1" applyAlignment="1">
      <alignment vertical="center" wrapText="1"/>
    </xf>
    <xf numFmtId="0" fontId="4" fillId="2" borderId="0" xfId="0" applyFont="1" applyFill="1" applyAlignment="1" applyProtection="1">
      <alignment vertical="center" wrapText="1"/>
      <protection locked="0"/>
    </xf>
    <xf numFmtId="0" fontId="4" fillId="2" borderId="0" xfId="0" applyFont="1" applyFill="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4" fillId="2" borderId="7" xfId="0" applyFont="1" applyFill="1" applyBorder="1" applyAlignment="1" applyProtection="1">
      <alignment horizontal="center" vertical="center" wrapText="1"/>
      <protection locked="0"/>
    </xf>
    <xf numFmtId="0" fontId="11" fillId="2" borderId="0" xfId="4" applyFont="1" applyFill="1" applyAlignment="1" applyProtection="1">
      <alignment vertical="center" wrapText="1"/>
      <protection locked="0"/>
    </xf>
    <xf numFmtId="0" fontId="22" fillId="8" borderId="18" xfId="3" applyFont="1" applyFill="1" applyBorder="1" applyAlignment="1">
      <alignment horizontal="center" vertical="center" wrapText="1"/>
    </xf>
    <xf numFmtId="0" fontId="23" fillId="0" borderId="1" xfId="3" applyFont="1" applyBorder="1" applyAlignment="1">
      <alignment horizontal="center" vertical="center"/>
    </xf>
    <xf numFmtId="0" fontId="0" fillId="0" borderId="0" xfId="0" applyAlignment="1">
      <alignment horizontal="center"/>
    </xf>
    <xf numFmtId="0" fontId="23" fillId="0" borderId="1" xfId="3" applyFont="1" applyBorder="1" applyAlignment="1">
      <alignment vertical="center" wrapText="1"/>
    </xf>
    <xf numFmtId="0" fontId="22" fillId="8" borderId="1" xfId="3" applyFont="1" applyFill="1" applyBorder="1" applyAlignment="1">
      <alignment horizontal="center" vertical="center" wrapText="1"/>
    </xf>
    <xf numFmtId="9" fontId="11" fillId="2" borderId="0" xfId="1" applyFont="1" applyFill="1" applyBorder="1" applyAlignment="1" applyProtection="1">
      <alignment vertical="center" wrapText="1"/>
      <protection locked="0"/>
    </xf>
    <xf numFmtId="0" fontId="4" fillId="2" borderId="29" xfId="0" applyFont="1" applyFill="1" applyBorder="1" applyAlignment="1" applyProtection="1">
      <alignment horizontal="center" vertical="center" wrapText="1"/>
      <protection locked="0"/>
    </xf>
    <xf numFmtId="9" fontId="4" fillId="2" borderId="7" xfId="1" applyFont="1" applyFill="1" applyBorder="1" applyAlignment="1" applyProtection="1">
      <alignment horizontal="center" vertical="center" wrapText="1"/>
    </xf>
    <xf numFmtId="9" fontId="4" fillId="2" borderId="0" xfId="0" applyNumberFormat="1" applyFont="1" applyFill="1" applyAlignment="1" applyProtection="1">
      <alignment vertical="center" wrapText="1"/>
      <protection locked="0"/>
    </xf>
    <xf numFmtId="0" fontId="4"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16" fillId="2" borderId="33"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27" fillId="2" borderId="35"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8" fillId="2" borderId="1" xfId="0" applyFont="1" applyFill="1" applyBorder="1" applyAlignment="1" applyProtection="1">
      <alignment horizontal="center" vertical="center" wrapText="1"/>
      <protection locked="0"/>
    </xf>
    <xf numFmtId="9" fontId="4" fillId="2" borderId="7" xfId="0" applyNumberFormat="1" applyFont="1" applyFill="1" applyBorder="1" applyAlignment="1">
      <alignment horizontal="center" vertical="center" wrapText="1"/>
    </xf>
    <xf numFmtId="9" fontId="4" fillId="2" borderId="7" xfId="0" applyNumberFormat="1" applyFont="1" applyFill="1" applyBorder="1" applyAlignment="1" applyProtection="1">
      <alignment horizontal="center" vertical="center" wrapText="1"/>
      <protection locked="0"/>
    </xf>
    <xf numFmtId="0" fontId="4" fillId="2" borderId="30"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9" fontId="4" fillId="2" borderId="7" xfId="1" applyFont="1" applyFill="1" applyBorder="1" applyAlignment="1" applyProtection="1">
      <alignment horizontal="center" vertical="center" wrapText="1"/>
      <protection locked="0"/>
    </xf>
    <xf numFmtId="9" fontId="4" fillId="2" borderId="7" xfId="0" applyNumberFormat="1" applyFont="1" applyFill="1" applyBorder="1" applyAlignment="1" applyProtection="1">
      <alignment horizontal="left" vertical="center" wrapText="1"/>
      <protection locked="0"/>
    </xf>
    <xf numFmtId="0" fontId="4" fillId="2" borderId="30" xfId="0" applyFont="1" applyFill="1" applyBorder="1" applyAlignment="1" applyProtection="1">
      <alignment horizontal="left" vertical="center" wrapText="1"/>
      <protection locked="0"/>
    </xf>
    <xf numFmtId="49" fontId="4" fillId="2" borderId="7" xfId="0" applyNumberFormat="1"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vertical="center" wrapText="1"/>
      <protection locked="0"/>
    </xf>
    <xf numFmtId="0" fontId="21" fillId="2" borderId="0" xfId="0" applyFont="1" applyFill="1" applyAlignment="1" applyProtection="1">
      <alignment horizontal="left" vertical="center" wrapText="1"/>
      <protection locked="0"/>
    </xf>
    <xf numFmtId="0" fontId="8" fillId="2" borderId="0" xfId="0" applyFont="1" applyFill="1" applyAlignment="1" applyProtection="1">
      <alignment horizontal="center" vertical="center" wrapText="1"/>
      <protection locked="0"/>
    </xf>
    <xf numFmtId="0" fontId="31" fillId="2" borderId="7" xfId="0" applyFont="1" applyFill="1" applyBorder="1" applyAlignment="1" applyProtection="1">
      <alignment horizontal="center" vertical="center" wrapText="1"/>
      <protection locked="0"/>
    </xf>
    <xf numFmtId="0" fontId="21" fillId="2" borderId="7" xfId="0" applyFont="1" applyFill="1" applyBorder="1" applyAlignment="1" applyProtection="1">
      <alignment vertical="center" wrapText="1"/>
      <protection locked="0"/>
    </xf>
    <xf numFmtId="0" fontId="31" fillId="2" borderId="7" xfId="0" applyFont="1" applyFill="1" applyBorder="1" applyAlignment="1" applyProtection="1">
      <alignment horizontal="left" vertical="center" wrapText="1"/>
      <protection locked="0"/>
    </xf>
    <xf numFmtId="0" fontId="21" fillId="2" borderId="0" xfId="0" applyFont="1" applyFill="1" applyAlignment="1" applyProtection="1">
      <alignment vertical="center" wrapText="1"/>
      <protection locked="0"/>
    </xf>
    <xf numFmtId="0" fontId="29" fillId="2" borderId="0" xfId="0"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11" fillId="2" borderId="1" xfId="4" applyFont="1" applyFill="1" applyBorder="1" applyAlignment="1" applyProtection="1">
      <alignment horizontal="left" vertical="center" wrapText="1"/>
      <protection locked="0"/>
    </xf>
    <xf numFmtId="0" fontId="8" fillId="2" borderId="0" xfId="0" applyFont="1" applyFill="1" applyAlignment="1">
      <alignment vertical="center" wrapText="1"/>
    </xf>
    <xf numFmtId="9" fontId="8" fillId="2" borderId="0" xfId="1" applyFont="1" applyFill="1" applyBorder="1" applyAlignment="1" applyProtection="1">
      <alignment vertical="center" wrapText="1"/>
      <protection locked="0"/>
    </xf>
    <xf numFmtId="0" fontId="29" fillId="2" borderId="0" xfId="0" applyFont="1" applyFill="1" applyAlignment="1">
      <alignment vertical="center" wrapText="1"/>
    </xf>
    <xf numFmtId="9" fontId="29" fillId="2" borderId="0" xfId="1" applyFont="1" applyFill="1" applyBorder="1" applyAlignment="1" applyProtection="1">
      <alignment vertical="center" wrapText="1"/>
      <protection locked="0"/>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14" fontId="15" fillId="2" borderId="7" xfId="0" applyNumberFormat="1" applyFont="1" applyFill="1" applyBorder="1" applyAlignment="1">
      <alignment horizontal="center" vertical="center" wrapText="1"/>
    </xf>
    <xf numFmtId="9" fontId="15" fillId="2" borderId="7" xfId="1" applyFont="1" applyFill="1" applyBorder="1" applyAlignment="1" applyProtection="1">
      <alignment horizontal="center" vertical="center" wrapText="1"/>
    </xf>
    <xf numFmtId="0" fontId="4" fillId="2" borderId="7"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 fillId="2" borderId="7" xfId="0" applyFont="1" applyFill="1" applyBorder="1" applyAlignment="1">
      <alignment vertical="center" wrapText="1"/>
    </xf>
    <xf numFmtId="0" fontId="4" fillId="2" borderId="25" xfId="0" applyFont="1" applyFill="1" applyBorder="1" applyAlignment="1">
      <alignment vertical="center" wrapText="1"/>
    </xf>
    <xf numFmtId="0" fontId="4" fillId="11" borderId="25" xfId="0" applyFont="1" applyFill="1" applyBorder="1" applyAlignment="1">
      <alignment vertical="center" wrapText="1"/>
    </xf>
    <xf numFmtId="0" fontId="4" fillId="2" borderId="30" xfId="0" applyFont="1" applyFill="1" applyBorder="1" applyAlignment="1">
      <alignment vertical="center" wrapText="1"/>
    </xf>
    <xf numFmtId="0" fontId="8" fillId="2" borderId="0" xfId="7" applyFont="1" applyFill="1" applyBorder="1" applyAlignment="1" applyProtection="1">
      <alignment vertical="center" wrapText="1"/>
      <protection locked="0"/>
    </xf>
    <xf numFmtId="0" fontId="8" fillId="2" borderId="7" xfId="7" applyFont="1" applyFill="1" applyBorder="1" applyAlignment="1" applyProtection="1">
      <alignment horizontal="center" vertical="center" wrapText="1"/>
    </xf>
    <xf numFmtId="9" fontId="8" fillId="2" borderId="7" xfId="7" applyNumberFormat="1" applyFont="1" applyFill="1" applyBorder="1" applyAlignment="1" applyProtection="1">
      <alignment horizontal="center" vertical="center" wrapText="1"/>
    </xf>
    <xf numFmtId="0" fontId="8" fillId="2" borderId="1" xfId="0" applyFont="1" applyFill="1" applyBorder="1" applyAlignment="1">
      <alignment vertical="center" wrapText="1"/>
    </xf>
    <xf numFmtId="0" fontId="6" fillId="2" borderId="0" xfId="0" applyFont="1" applyFill="1" applyAlignment="1" applyProtection="1">
      <alignment vertical="center" wrapText="1"/>
      <protection locked="0"/>
    </xf>
    <xf numFmtId="0" fontId="31" fillId="2" borderId="7" xfId="0" applyFont="1" applyFill="1" applyBorder="1" applyAlignment="1">
      <alignment horizontal="center" vertical="center" wrapText="1"/>
    </xf>
    <xf numFmtId="0" fontId="21" fillId="2" borderId="7" xfId="0" applyFont="1" applyFill="1" applyBorder="1" applyAlignment="1">
      <alignment vertical="center" wrapText="1"/>
    </xf>
    <xf numFmtId="9" fontId="31" fillId="2" borderId="7" xfId="0" applyNumberFormat="1"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25" fillId="2" borderId="34" xfId="0" applyFont="1" applyFill="1" applyBorder="1" applyAlignment="1">
      <alignment vertical="center" wrapText="1"/>
    </xf>
    <xf numFmtId="9" fontId="16" fillId="2" borderId="7" xfId="1" applyFont="1" applyFill="1" applyBorder="1" applyAlignment="1" applyProtection="1">
      <alignment horizontal="center" vertical="center" wrapText="1"/>
    </xf>
    <xf numFmtId="9" fontId="4" fillId="2" borderId="7" xfId="0" applyNumberFormat="1" applyFont="1" applyFill="1" applyBorder="1" applyAlignment="1">
      <alignment horizontal="left" vertical="center" wrapText="1"/>
    </xf>
    <xf numFmtId="14" fontId="16" fillId="2" borderId="7" xfId="1" applyNumberFormat="1" applyFont="1" applyFill="1" applyBorder="1" applyAlignment="1" applyProtection="1">
      <alignment horizontal="center" vertical="center" wrapText="1"/>
    </xf>
    <xf numFmtId="0" fontId="11" fillId="2" borderId="3" xfId="4" applyFont="1" applyFill="1" applyBorder="1" applyAlignment="1" applyProtection="1">
      <alignment horizontal="left" vertical="center" wrapText="1"/>
      <protection locked="0"/>
    </xf>
    <xf numFmtId="0" fontId="11" fillId="2" borderId="2" xfId="4" applyFont="1" applyFill="1" applyBorder="1" applyAlignment="1" applyProtection="1">
      <alignment horizontal="left" vertical="center" wrapText="1"/>
      <protection locked="0"/>
    </xf>
    <xf numFmtId="0" fontId="11" fillId="2" borderId="1" xfId="0" applyFont="1" applyFill="1" applyBorder="1" applyAlignment="1" applyProtection="1">
      <alignment horizontal="center" vertical="center" wrapText="1"/>
      <protection locked="0"/>
    </xf>
    <xf numFmtId="0" fontId="11" fillId="2" borderId="10" xfId="0"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wrapText="1"/>
      <protection locked="0"/>
    </xf>
    <xf numFmtId="0" fontId="11" fillId="2" borderId="5" xfId="0"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wrapText="1"/>
      <protection locked="0"/>
    </xf>
    <xf numFmtId="1" fontId="8" fillId="2" borderId="0" xfId="0" applyNumberFormat="1" applyFont="1" applyFill="1" applyAlignment="1" applyProtection="1">
      <alignment horizontal="center" vertical="center" wrapText="1"/>
      <protection locked="0"/>
    </xf>
    <xf numFmtId="1" fontId="14" fillId="2" borderId="6" xfId="0" applyNumberFormat="1" applyFont="1" applyFill="1" applyBorder="1" applyAlignment="1">
      <alignment horizontal="center" vertical="center" wrapText="1"/>
    </xf>
    <xf numFmtId="1" fontId="4" fillId="2" borderId="7" xfId="0" applyNumberFormat="1" applyFont="1" applyFill="1" applyBorder="1" applyAlignment="1">
      <alignment horizontal="center" vertical="center" wrapText="1"/>
    </xf>
    <xf numFmtId="1" fontId="4" fillId="2" borderId="33" xfId="0" applyNumberFormat="1" applyFont="1" applyFill="1" applyBorder="1" applyAlignment="1">
      <alignment horizontal="center" vertical="center" wrapText="1"/>
    </xf>
    <xf numFmtId="14" fontId="8" fillId="2" borderId="0" xfId="0" applyNumberFormat="1" applyFont="1" applyFill="1" applyAlignment="1" applyProtection="1">
      <alignment horizontal="center" vertical="center" wrapText="1"/>
      <protection locked="0"/>
    </xf>
    <xf numFmtId="9" fontId="8" fillId="2" borderId="0" xfId="0" applyNumberFormat="1" applyFont="1" applyFill="1" applyAlignment="1" applyProtection="1">
      <alignment horizontal="center" vertical="center" wrapText="1"/>
      <protection locked="0"/>
    </xf>
    <xf numFmtId="9" fontId="8" fillId="2" borderId="0" xfId="1" applyFont="1" applyFill="1" applyAlignment="1" applyProtection="1">
      <alignment horizontal="center" vertical="center" wrapText="1"/>
      <protection locked="0"/>
    </xf>
    <xf numFmtId="9" fontId="8" fillId="2" borderId="0" xfId="1" applyFont="1" applyFill="1" applyBorder="1" applyAlignment="1" applyProtection="1">
      <alignment horizontal="center" vertical="center" wrapText="1"/>
      <protection locked="0"/>
    </xf>
    <xf numFmtId="10" fontId="8" fillId="2" borderId="0" xfId="0" applyNumberFormat="1" applyFont="1" applyFill="1" applyAlignment="1">
      <alignment horizontal="center" vertical="center" wrapText="1"/>
    </xf>
    <xf numFmtId="9" fontId="8" fillId="2" borderId="0" xfId="1" applyFont="1" applyFill="1" applyAlignment="1" applyProtection="1">
      <alignment vertical="center" wrapText="1"/>
    </xf>
    <xf numFmtId="9" fontId="8" fillId="2" borderId="0" xfId="1" applyFont="1" applyFill="1" applyBorder="1" applyAlignment="1" applyProtection="1">
      <alignment vertical="center" wrapText="1"/>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9" fontId="8" fillId="2" borderId="0" xfId="1" applyFont="1" applyFill="1" applyAlignment="1" applyProtection="1">
      <alignment vertical="center" wrapText="1"/>
      <protection locked="0"/>
    </xf>
    <xf numFmtId="0" fontId="5" fillId="2" borderId="0" xfId="0" applyFont="1" applyFill="1" applyAlignment="1" applyProtection="1">
      <alignment horizontal="center" vertical="center" wrapText="1"/>
      <protection locked="0"/>
    </xf>
    <xf numFmtId="9" fontId="5" fillId="2" borderId="0" xfId="1" applyFont="1" applyFill="1" applyAlignment="1" applyProtection="1">
      <alignment horizontal="center" vertical="center" wrapText="1"/>
      <protection locked="0"/>
    </xf>
    <xf numFmtId="10" fontId="5" fillId="2" borderId="0" xfId="0" applyNumberFormat="1" applyFont="1" applyFill="1" applyAlignment="1">
      <alignment horizontal="center" vertical="center" wrapText="1"/>
    </xf>
    <xf numFmtId="0" fontId="13" fillId="2" borderId="1" xfId="0" applyFont="1" applyFill="1" applyBorder="1" applyAlignment="1" applyProtection="1">
      <alignment horizontal="left" vertical="center" wrapText="1"/>
      <protection locked="0"/>
    </xf>
    <xf numFmtId="0" fontId="8" fillId="2" borderId="0" xfId="0" applyFont="1" applyFill="1" applyAlignment="1" applyProtection="1">
      <alignment horizontal="center" vertical="center" wrapText="1"/>
      <protection locked="0"/>
    </xf>
    <xf numFmtId="0" fontId="14" fillId="2" borderId="10"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9" fontId="29" fillId="2" borderId="0" xfId="1" applyFont="1" applyFill="1" applyAlignment="1" applyProtection="1">
      <alignment vertical="center" wrapText="1"/>
    </xf>
    <xf numFmtId="0" fontId="14" fillId="2" borderId="12"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5" xfId="0" applyFont="1" applyFill="1" applyBorder="1" applyAlignment="1">
      <alignment horizontal="center" vertical="center" wrapText="1"/>
    </xf>
    <xf numFmtId="9" fontId="14" fillId="2" borderId="3" xfId="1" applyFont="1" applyFill="1" applyBorder="1" applyAlignment="1" applyProtection="1">
      <alignment vertical="center" wrapText="1"/>
    </xf>
    <xf numFmtId="9" fontId="14" fillId="2" borderId="4" xfId="1" applyFont="1" applyFill="1" applyBorder="1" applyAlignment="1" applyProtection="1">
      <alignment vertical="center" wrapText="1"/>
    </xf>
    <xf numFmtId="0" fontId="14" fillId="2" borderId="4" xfId="0" applyFont="1" applyFill="1" applyBorder="1" applyAlignment="1">
      <alignment vertical="center" wrapText="1"/>
    </xf>
    <xf numFmtId="0" fontId="14" fillId="2" borderId="4" xfId="0" applyFont="1" applyFill="1" applyBorder="1" applyAlignment="1" applyProtection="1">
      <alignment vertical="center" wrapText="1"/>
      <protection locked="0"/>
    </xf>
    <xf numFmtId="9" fontId="14" fillId="2" borderId="4" xfId="1"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 xfId="0" applyFont="1" applyFill="1" applyBorder="1" applyAlignment="1">
      <alignment horizontal="center" vertical="center" wrapText="1"/>
    </xf>
    <xf numFmtId="9" fontId="14" fillId="2" borderId="26" xfId="1" applyFont="1" applyFill="1" applyBorder="1" applyAlignment="1" applyProtection="1">
      <alignment horizontal="center" vertical="center" wrapText="1"/>
    </xf>
    <xf numFmtId="9" fontId="14" fillId="2" borderId="8" xfId="1" applyFont="1" applyFill="1" applyBorder="1" applyAlignment="1" applyProtection="1">
      <alignment horizontal="center" vertical="center" wrapText="1"/>
    </xf>
    <xf numFmtId="0" fontId="14" fillId="2" borderId="27" xfId="0" applyFont="1" applyFill="1" applyBorder="1" applyAlignment="1">
      <alignment horizontal="center" vertical="center" wrapText="1"/>
    </xf>
    <xf numFmtId="9" fontId="14" fillId="2" borderId="8" xfId="1" applyFont="1" applyFill="1" applyBorder="1" applyAlignment="1" applyProtection="1">
      <alignment vertical="center" wrapText="1"/>
      <protection locked="0"/>
    </xf>
    <xf numFmtId="9" fontId="14" fillId="2" borderId="8" xfId="1" applyFont="1" applyFill="1" applyBorder="1" applyAlignment="1" applyProtection="1">
      <alignment vertical="center" wrapText="1"/>
    </xf>
    <xf numFmtId="0" fontId="14" fillId="2" borderId="27" xfId="0" applyFont="1" applyFill="1" applyBorder="1" applyAlignment="1" applyProtection="1">
      <alignment vertical="center" wrapText="1"/>
      <protection locked="0"/>
    </xf>
    <xf numFmtId="9" fontId="14" fillId="2" borderId="26" xfId="1"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lignment horizontal="center" vertical="center" wrapText="1"/>
    </xf>
    <xf numFmtId="9" fontId="14" fillId="2" borderId="1" xfId="1" applyFont="1" applyFill="1" applyBorder="1" applyAlignment="1" applyProtection="1">
      <alignment horizontal="center" vertical="center" wrapText="1"/>
    </xf>
    <xf numFmtId="0" fontId="14" fillId="2" borderId="32" xfId="0" applyFont="1" applyFill="1" applyBorder="1" applyAlignment="1">
      <alignment horizontal="center" vertical="center" wrapText="1"/>
    </xf>
    <xf numFmtId="0" fontId="14" fillId="2" borderId="6" xfId="0" applyFont="1" applyFill="1" applyBorder="1" applyAlignment="1">
      <alignment horizontal="center" vertical="center" wrapText="1"/>
    </xf>
    <xf numFmtId="14" fontId="14" fillId="2" borderId="32" xfId="0" applyNumberFormat="1" applyFont="1" applyFill="1" applyBorder="1" applyAlignment="1">
      <alignment horizontal="center" vertical="center" wrapText="1"/>
    </xf>
    <xf numFmtId="9" fontId="14" fillId="2" borderId="32" xfId="0" applyNumberFormat="1" applyFont="1" applyFill="1" applyBorder="1" applyAlignment="1">
      <alignment horizontal="center" vertical="center" wrapText="1"/>
    </xf>
    <xf numFmtId="9" fontId="14" fillId="2" borderId="32" xfId="1" applyFont="1" applyFill="1" applyBorder="1" applyAlignment="1" applyProtection="1">
      <alignment horizontal="center" vertical="center" wrapText="1"/>
    </xf>
    <xf numFmtId="10" fontId="14" fillId="2" borderId="32" xfId="0" applyNumberFormat="1" applyFont="1" applyFill="1" applyBorder="1" applyAlignment="1">
      <alignment horizontal="center" vertical="center" wrapText="1"/>
    </xf>
    <xf numFmtId="9" fontId="14" fillId="2" borderId="32" xfId="1" applyFont="1" applyFill="1" applyBorder="1" applyAlignment="1" applyProtection="1">
      <alignment horizontal="center" vertical="center" wrapText="1"/>
      <protection locked="0"/>
    </xf>
    <xf numFmtId="0" fontId="14" fillId="2" borderId="32" xfId="0" applyFont="1" applyFill="1" applyBorder="1" applyAlignment="1" applyProtection="1">
      <alignment horizontal="center" vertical="center" wrapText="1"/>
      <protection locked="0"/>
    </xf>
    <xf numFmtId="9" fontId="14" fillId="2" borderId="1" xfId="1" applyFont="1" applyFill="1" applyBorder="1" applyAlignment="1" applyProtection="1">
      <alignment horizontal="center" vertical="center" wrapText="1"/>
    </xf>
    <xf numFmtId="14" fontId="4" fillId="2" borderId="7" xfId="1" applyNumberFormat="1" applyFont="1" applyFill="1" applyBorder="1" applyAlignment="1" applyProtection="1">
      <alignment horizontal="center" vertical="center" wrapText="1"/>
    </xf>
    <xf numFmtId="1" fontId="4" fillId="2" borderId="7" xfId="1" applyNumberFormat="1" applyFont="1" applyFill="1" applyBorder="1" applyAlignment="1" applyProtection="1">
      <alignment horizontal="center" vertical="center" wrapText="1"/>
    </xf>
    <xf numFmtId="0" fontId="12" fillId="2" borderId="7" xfId="0" applyFont="1" applyFill="1" applyBorder="1" applyAlignment="1">
      <alignment horizontal="center" vertical="center" wrapText="1"/>
    </xf>
    <xf numFmtId="9" fontId="4" fillId="2" borderId="7" xfId="1" applyFont="1" applyFill="1" applyBorder="1" applyAlignment="1">
      <alignment horizontal="center" vertical="center" wrapText="1"/>
    </xf>
    <xf numFmtId="14" fontId="4" fillId="2" borderId="7" xfId="0" applyNumberFormat="1" applyFont="1" applyFill="1" applyBorder="1" applyAlignment="1">
      <alignment horizontal="center" vertical="center" wrapText="1"/>
    </xf>
    <xf numFmtId="0" fontId="4" fillId="2" borderId="28" xfId="0" applyFont="1" applyFill="1" applyBorder="1" applyAlignment="1">
      <alignment horizontal="center" vertical="center" wrapText="1"/>
    </xf>
    <xf numFmtId="14" fontId="4" fillId="2" borderId="29" xfId="0" applyNumberFormat="1" applyFont="1" applyFill="1" applyBorder="1" applyAlignment="1">
      <alignment horizontal="center" vertical="center" wrapText="1"/>
    </xf>
    <xf numFmtId="1" fontId="4" fillId="2" borderId="29"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1" fontId="4" fillId="2" borderId="30" xfId="0" applyNumberFormat="1" applyFont="1" applyFill="1" applyBorder="1" applyAlignment="1">
      <alignment horizontal="center" vertical="center" wrapText="1"/>
    </xf>
    <xf numFmtId="9" fontId="12" fillId="2" borderId="7" xfId="1" applyFont="1" applyFill="1" applyBorder="1" applyAlignment="1" applyProtection="1">
      <alignment horizontal="center" vertical="center" wrapText="1"/>
    </xf>
    <xf numFmtId="9" fontId="4" fillId="2" borderId="29" xfId="1" applyFont="1" applyFill="1" applyBorder="1" applyAlignment="1" applyProtection="1">
      <alignment horizontal="center" vertical="center" wrapText="1"/>
    </xf>
    <xf numFmtId="9" fontId="4" fillId="2" borderId="30" xfId="1" applyFont="1" applyFill="1" applyBorder="1" applyAlignment="1" applyProtection="1">
      <alignment horizontal="center" vertical="center" wrapText="1"/>
    </xf>
    <xf numFmtId="0" fontId="4" fillId="2" borderId="7" xfId="0" quotePrefix="1" applyFont="1" applyFill="1" applyBorder="1" applyAlignment="1">
      <alignment horizontal="center" vertical="center" wrapText="1"/>
    </xf>
    <xf numFmtId="0" fontId="6" fillId="2" borderId="0" xfId="0" applyFont="1" applyFill="1" applyAlignment="1">
      <alignment vertical="center" wrapText="1"/>
    </xf>
    <xf numFmtId="9" fontId="4" fillId="2" borderId="29" xfId="0" applyNumberFormat="1" applyFont="1" applyFill="1" applyBorder="1" applyAlignment="1" applyProtection="1">
      <alignment horizontal="center" vertical="center" wrapText="1"/>
      <protection locked="0"/>
    </xf>
    <xf numFmtId="0" fontId="4" fillId="2" borderId="29" xfId="0" applyFont="1" applyFill="1" applyBorder="1" applyAlignment="1">
      <alignment horizontal="left" vertical="center" wrapText="1"/>
    </xf>
    <xf numFmtId="9" fontId="4" fillId="2" borderId="29" xfId="1" applyFont="1" applyFill="1" applyBorder="1" applyAlignment="1" applyProtection="1">
      <alignment horizontal="center" vertical="center" wrapText="1"/>
      <protection locked="0"/>
    </xf>
    <xf numFmtId="9" fontId="4" fillId="2" borderId="30" xfId="0" applyNumberFormat="1" applyFont="1" applyFill="1" applyBorder="1" applyAlignment="1">
      <alignment horizontal="center" vertical="center" wrapText="1"/>
    </xf>
    <xf numFmtId="9" fontId="4" fillId="2" borderId="30" xfId="0" applyNumberFormat="1" applyFont="1" applyFill="1" applyBorder="1" applyAlignment="1" applyProtection="1">
      <alignment horizontal="center" vertical="center" wrapText="1"/>
      <protection locked="0"/>
    </xf>
    <xf numFmtId="0" fontId="6" fillId="2" borderId="7" xfId="6" applyFont="1" applyFill="1" applyBorder="1" applyAlignment="1" applyProtection="1">
      <alignment horizontal="center" vertical="center" wrapText="1"/>
    </xf>
    <xf numFmtId="0" fontId="4" fillId="2" borderId="7" xfId="0" applyFont="1" applyFill="1" applyBorder="1" applyAlignment="1" applyProtection="1">
      <alignment vertical="center" wrapText="1"/>
      <protection locked="0"/>
    </xf>
    <xf numFmtId="10" fontId="4" fillId="2" borderId="7" xfId="0" applyNumberFormat="1" applyFont="1" applyFill="1" applyBorder="1" applyAlignment="1">
      <alignment horizontal="center" vertical="center" wrapText="1"/>
    </xf>
    <xf numFmtId="9" fontId="4" fillId="2" borderId="29" xfId="0" applyNumberFormat="1" applyFont="1" applyFill="1" applyBorder="1" applyAlignment="1">
      <alignment horizontal="center" vertical="center" wrapText="1"/>
    </xf>
    <xf numFmtId="14" fontId="4" fillId="2" borderId="30" xfId="0" applyNumberFormat="1" applyFont="1" applyFill="1" applyBorder="1" applyAlignment="1">
      <alignment horizontal="center" vertical="center" wrapText="1"/>
    </xf>
    <xf numFmtId="0" fontId="4" fillId="2" borderId="25" xfId="0" applyFont="1" applyFill="1" applyBorder="1" applyAlignment="1" applyProtection="1">
      <alignment vertical="center" wrapText="1"/>
      <protection locked="0"/>
    </xf>
    <xf numFmtId="14" fontId="21" fillId="2" borderId="7" xfId="1" applyNumberFormat="1" applyFont="1" applyFill="1" applyBorder="1" applyAlignment="1" applyProtection="1">
      <alignment horizontal="center" vertical="center" wrapText="1"/>
    </xf>
    <xf numFmtId="0" fontId="21" fillId="2" borderId="7" xfId="0" applyFont="1" applyFill="1" applyBorder="1" applyAlignment="1">
      <alignment horizontal="left" vertical="center" wrapText="1"/>
    </xf>
    <xf numFmtId="9" fontId="4" fillId="2" borderId="25" xfId="0" applyNumberFormat="1" applyFont="1" applyFill="1" applyBorder="1" applyAlignment="1">
      <alignment horizontal="center" vertical="center" wrapText="1"/>
    </xf>
    <xf numFmtId="0" fontId="4" fillId="2" borderId="25" xfId="0" applyFont="1" applyFill="1" applyBorder="1" applyAlignment="1">
      <alignment horizontal="left" vertical="center" wrapText="1"/>
    </xf>
    <xf numFmtId="9" fontId="4" fillId="2" borderId="25" xfId="0" applyNumberFormat="1" applyFont="1" applyFill="1" applyBorder="1" applyAlignment="1">
      <alignment horizontal="center" vertical="center"/>
    </xf>
    <xf numFmtId="9" fontId="21" fillId="2" borderId="25" xfId="0" applyNumberFormat="1" applyFont="1" applyFill="1" applyBorder="1" applyAlignment="1">
      <alignment horizontal="center" vertical="center" wrapText="1"/>
    </xf>
    <xf numFmtId="0" fontId="21" fillId="2" borderId="25" xfId="0" applyFont="1" applyFill="1" applyBorder="1" applyAlignment="1">
      <alignment horizontal="left" vertical="center" wrapText="1"/>
    </xf>
    <xf numFmtId="165" fontId="4" fillId="2" borderId="25" xfId="0" applyNumberFormat="1" applyFont="1" applyFill="1" applyBorder="1" applyAlignment="1">
      <alignment horizontal="center" vertical="center" wrapText="1"/>
    </xf>
    <xf numFmtId="0" fontId="21" fillId="2" borderId="25" xfId="0" applyFont="1" applyFill="1" applyBorder="1" applyAlignment="1">
      <alignment horizontal="center" vertical="center" wrapText="1"/>
    </xf>
    <xf numFmtId="0" fontId="4" fillId="2" borderId="25" xfId="0" applyFont="1" applyFill="1" applyBorder="1" applyAlignment="1">
      <alignment horizontal="center" vertical="center"/>
    </xf>
    <xf numFmtId="0" fontId="4" fillId="2" borderId="30" xfId="0" applyFont="1" applyFill="1" applyBorder="1" applyAlignment="1">
      <alignment horizontal="left" vertical="center" wrapText="1"/>
    </xf>
    <xf numFmtId="0" fontId="4" fillId="11" borderId="30" xfId="0" applyFont="1" applyFill="1" applyBorder="1" applyAlignment="1">
      <alignment horizontal="left" vertical="center" wrapText="1"/>
    </xf>
    <xf numFmtId="9" fontId="4" fillId="2" borderId="30" xfId="1" applyFont="1" applyFill="1" applyBorder="1" applyAlignment="1" applyProtection="1">
      <alignment horizontal="center" vertical="center" wrapText="1"/>
      <protection locked="0"/>
    </xf>
    <xf numFmtId="0" fontId="21" fillId="2" borderId="25" xfId="0" applyFont="1" applyFill="1" applyBorder="1" applyAlignment="1">
      <alignment vertical="center" wrapText="1"/>
    </xf>
    <xf numFmtId="0" fontId="4" fillId="2" borderId="0" xfId="0" applyFont="1" applyFill="1" applyAlignment="1">
      <alignment horizontal="center" vertical="center" wrapText="1"/>
    </xf>
    <xf numFmtId="9" fontId="4" fillId="2" borderId="0" xfId="0" applyNumberFormat="1" applyFont="1" applyFill="1" applyAlignment="1">
      <alignment horizontal="center" vertical="center" wrapText="1"/>
    </xf>
    <xf numFmtId="0" fontId="4" fillId="2" borderId="29" xfId="0" applyFont="1" applyFill="1" applyBorder="1" applyAlignment="1">
      <alignment vertical="center" wrapText="1"/>
    </xf>
    <xf numFmtId="9" fontId="21" fillId="2" borderId="29" xfId="0" applyNumberFormat="1" applyFont="1" applyFill="1" applyBorder="1" applyAlignment="1">
      <alignment horizontal="center" vertical="center" wrapText="1"/>
    </xf>
    <xf numFmtId="0" fontId="21" fillId="2" borderId="29" xfId="0" applyFont="1" applyFill="1" applyBorder="1" applyAlignment="1">
      <alignment vertical="center" wrapText="1"/>
    </xf>
    <xf numFmtId="0" fontId="21" fillId="2" borderId="30" xfId="0" applyFont="1" applyFill="1" applyBorder="1" applyAlignment="1">
      <alignment vertical="center" wrapText="1"/>
    </xf>
    <xf numFmtId="0" fontId="30" fillId="2" borderId="7" xfId="7" applyFont="1" applyFill="1" applyBorder="1" applyAlignment="1" applyProtection="1">
      <alignment horizontal="center" vertical="center" wrapText="1"/>
    </xf>
    <xf numFmtId="14" fontId="8" fillId="2" borderId="7" xfId="7" applyNumberFormat="1" applyFont="1" applyFill="1" applyBorder="1" applyAlignment="1" applyProtection="1">
      <alignment horizontal="center" vertical="center" wrapText="1"/>
    </xf>
    <xf numFmtId="9" fontId="31" fillId="2" borderId="7" xfId="1" applyFont="1" applyFill="1" applyBorder="1" applyAlignment="1" applyProtection="1">
      <alignment horizontal="center" vertical="center" wrapText="1"/>
    </xf>
    <xf numFmtId="9" fontId="8" fillId="2" borderId="7" xfId="1" applyFont="1" applyFill="1" applyBorder="1" applyAlignment="1" applyProtection="1">
      <alignment horizontal="center" vertical="center" wrapText="1"/>
    </xf>
    <xf numFmtId="9" fontId="8" fillId="2" borderId="7" xfId="1" applyFont="1" applyFill="1" applyBorder="1" applyAlignment="1" applyProtection="1">
      <alignment horizontal="center" vertical="center" wrapText="1"/>
      <protection locked="0"/>
    </xf>
    <xf numFmtId="0" fontId="8" fillId="2" borderId="0" xfId="7" applyFont="1" applyFill="1" applyAlignment="1" applyProtection="1">
      <alignment vertical="center" wrapText="1"/>
      <protection locked="0"/>
    </xf>
    <xf numFmtId="0" fontId="21" fillId="2" borderId="0" xfId="0" applyFont="1" applyFill="1" applyAlignment="1">
      <alignment horizontal="left" vertical="center" wrapText="1"/>
    </xf>
    <xf numFmtId="49" fontId="4" fillId="2" borderId="7" xfId="0" applyNumberFormat="1" applyFont="1" applyFill="1" applyBorder="1" applyAlignment="1">
      <alignment horizontal="center" vertical="center" wrapText="1"/>
    </xf>
    <xf numFmtId="0" fontId="31" fillId="2" borderId="0" xfId="0" applyFont="1" applyFill="1" applyAlignment="1" applyProtection="1">
      <alignment horizontal="center" vertical="center" wrapText="1"/>
      <protection locked="0"/>
    </xf>
    <xf numFmtId="9" fontId="31" fillId="2" borderId="7" xfId="1" applyFont="1" applyFill="1" applyBorder="1" applyAlignment="1" applyProtection="1">
      <alignment horizontal="center" vertical="center" wrapText="1"/>
      <protection locked="0"/>
    </xf>
    <xf numFmtId="0" fontId="8" fillId="2" borderId="25" xfId="0" applyFont="1" applyFill="1" applyBorder="1" applyAlignment="1">
      <alignment vertical="center" wrapText="1"/>
    </xf>
    <xf numFmtId="14" fontId="31" fillId="2" borderId="1" xfId="0" applyNumberFormat="1"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21" fillId="2" borderId="29" xfId="0" applyFont="1" applyFill="1" applyBorder="1" applyAlignment="1">
      <alignment horizontal="center" vertical="center" wrapText="1"/>
    </xf>
    <xf numFmtId="0" fontId="11" fillId="2" borderId="31" xfId="0" applyFont="1" applyFill="1" applyBorder="1" applyAlignment="1">
      <alignment horizontal="center" vertical="center" wrapText="1"/>
    </xf>
    <xf numFmtId="9" fontId="31" fillId="2" borderId="7" xfId="0" applyNumberFormat="1" applyFont="1" applyFill="1" applyBorder="1" applyAlignment="1">
      <alignment horizontal="center" vertical="center" wrapText="1"/>
    </xf>
    <xf numFmtId="1" fontId="31" fillId="2" borderId="7" xfId="0" applyNumberFormat="1" applyFont="1" applyFill="1" applyBorder="1" applyAlignment="1">
      <alignment horizontal="center" vertical="center" wrapText="1"/>
    </xf>
    <xf numFmtId="0" fontId="31" fillId="2" borderId="7" xfId="0" applyFont="1" applyFill="1" applyBorder="1" applyAlignment="1">
      <alignment horizontal="left" vertical="center" wrapText="1"/>
    </xf>
    <xf numFmtId="14" fontId="16" fillId="2" borderId="7" xfId="0" applyNumberFormat="1" applyFont="1" applyFill="1" applyBorder="1" applyAlignment="1">
      <alignment horizontal="center" vertical="center" wrapText="1"/>
    </xf>
    <xf numFmtId="1" fontId="16" fillId="2" borderId="7" xfId="1" applyNumberFormat="1" applyFont="1" applyFill="1" applyBorder="1" applyAlignment="1" applyProtection="1">
      <alignment horizontal="center" vertical="center" wrapText="1"/>
    </xf>
    <xf numFmtId="9" fontId="15" fillId="2" borderId="7" xfId="0" applyNumberFormat="1" applyFont="1" applyFill="1" applyBorder="1" applyAlignment="1">
      <alignment horizontal="center" vertical="center" wrapText="1"/>
    </xf>
    <xf numFmtId="14" fontId="15" fillId="2" borderId="33" xfId="0" applyNumberFormat="1" applyFont="1" applyFill="1" applyBorder="1" applyAlignment="1">
      <alignment horizontal="center" vertical="center" wrapText="1"/>
    </xf>
    <xf numFmtId="9" fontId="15" fillId="2" borderId="33" xfId="0" applyNumberFormat="1" applyFont="1" applyFill="1" applyBorder="1" applyAlignment="1">
      <alignment horizontal="center" vertical="center" wrapText="1"/>
    </xf>
    <xf numFmtId="9" fontId="4" fillId="2" borderId="33" xfId="0" applyNumberFormat="1" applyFont="1" applyFill="1" applyBorder="1" applyAlignment="1">
      <alignment horizontal="center" vertical="center" wrapText="1"/>
    </xf>
    <xf numFmtId="9" fontId="4" fillId="2" borderId="33" xfId="1" applyFont="1" applyFill="1" applyBorder="1" applyAlignment="1" applyProtection="1">
      <alignment horizontal="center" vertical="center" wrapText="1"/>
    </xf>
    <xf numFmtId="9" fontId="4" fillId="2" borderId="33" xfId="1" applyFont="1" applyFill="1" applyBorder="1" applyAlignment="1" applyProtection="1">
      <alignment horizontal="center" vertical="center" wrapText="1"/>
      <protection locked="0"/>
    </xf>
    <xf numFmtId="10" fontId="8" fillId="2" borderId="0" xfId="1" applyNumberFormat="1" applyFont="1" applyFill="1" applyBorder="1" applyAlignment="1" applyProtection="1">
      <alignment vertical="center" wrapText="1"/>
    </xf>
    <xf numFmtId="0" fontId="32"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33" fillId="2" borderId="10" xfId="0" applyFont="1" applyFill="1" applyBorder="1" applyAlignment="1">
      <alignment horizontal="center"/>
    </xf>
    <xf numFmtId="0" fontId="33" fillId="2" borderId="11" xfId="0" applyFont="1" applyFill="1" applyBorder="1" applyAlignment="1">
      <alignment horizontal="center"/>
    </xf>
    <xf numFmtId="0" fontId="11" fillId="2" borderId="1" xfId="0" applyFont="1" applyFill="1" applyBorder="1" applyAlignment="1">
      <alignment horizontal="center" vertical="center" wrapText="1"/>
    </xf>
    <xf numFmtId="0" fontId="11" fillId="2" borderId="3" xfId="4" applyFont="1" applyFill="1" applyBorder="1" applyAlignment="1">
      <alignment horizontal="left" vertical="center" wrapText="1"/>
    </xf>
    <xf numFmtId="0" fontId="11" fillId="2" borderId="4" xfId="4" applyFont="1" applyFill="1" applyBorder="1" applyAlignment="1">
      <alignment horizontal="left" vertical="center" wrapText="1"/>
    </xf>
    <xf numFmtId="0" fontId="11" fillId="2" borderId="2" xfId="4" applyFont="1" applyFill="1" applyBorder="1" applyAlignment="1">
      <alignment horizontal="left" vertical="center" wrapText="1"/>
    </xf>
    <xf numFmtId="0" fontId="27" fillId="2" borderId="0" xfId="0" applyFont="1" applyFill="1" applyAlignment="1" applyProtection="1">
      <alignment horizontal="center" vertical="center"/>
      <protection hidden="1"/>
    </xf>
    <xf numFmtId="0" fontId="33" fillId="2" borderId="0" xfId="0" applyFont="1" applyFill="1"/>
    <xf numFmtId="0" fontId="33" fillId="2" borderId="12" xfId="0" applyFont="1" applyFill="1" applyBorder="1" applyAlignment="1">
      <alignment horizontal="center"/>
    </xf>
    <xf numFmtId="0" fontId="33" fillId="2" borderId="5" xfId="0" applyFont="1" applyFill="1" applyBorder="1" applyAlignment="1">
      <alignment horizontal="center"/>
    </xf>
    <xf numFmtId="0" fontId="33" fillId="2" borderId="26" xfId="0" applyFont="1" applyFill="1" applyBorder="1" applyAlignment="1">
      <alignment horizontal="center"/>
    </xf>
    <xf numFmtId="0" fontId="33" fillId="2" borderId="27" xfId="0" applyFont="1" applyFill="1" applyBorder="1" applyAlignment="1">
      <alignment horizontal="center"/>
    </xf>
    <xf numFmtId="0" fontId="33" fillId="2" borderId="34" xfId="0" applyFont="1" applyFill="1" applyBorder="1" applyAlignment="1" applyProtection="1">
      <alignment horizontal="left" vertical="center"/>
      <protection hidden="1"/>
    </xf>
    <xf numFmtId="0" fontId="33" fillId="2" borderId="36" xfId="0" applyFont="1" applyFill="1" applyBorder="1" applyAlignment="1" applyProtection="1">
      <alignment horizontal="left" vertical="center"/>
      <protection hidden="1"/>
    </xf>
    <xf numFmtId="0" fontId="27" fillId="2" borderId="7" xfId="0" applyFont="1" applyFill="1" applyBorder="1" applyAlignment="1" applyProtection="1">
      <alignment horizontal="center" vertical="center"/>
      <protection hidden="1"/>
    </xf>
    <xf numFmtId="0" fontId="27" fillId="2" borderId="37" xfId="0" applyFont="1" applyFill="1" applyBorder="1" applyAlignment="1" applyProtection="1">
      <alignment horizontal="center" vertical="center"/>
      <protection hidden="1"/>
    </xf>
    <xf numFmtId="0" fontId="27" fillId="2" borderId="29" xfId="0" applyFont="1" applyFill="1" applyBorder="1" applyAlignment="1" applyProtection="1">
      <alignment horizontal="center" vertical="center"/>
      <protection hidden="1"/>
    </xf>
    <xf numFmtId="0" fontId="27" fillId="2" borderId="33" xfId="0" applyFont="1" applyFill="1" applyBorder="1" applyAlignment="1" applyProtection="1">
      <alignment horizontal="center" vertical="center"/>
      <protection hidden="1"/>
    </xf>
    <xf numFmtId="0" fontId="33" fillId="2" borderId="38" xfId="0" applyFont="1" applyFill="1" applyBorder="1" applyAlignment="1" applyProtection="1">
      <alignment horizontal="left" vertical="center"/>
      <protection hidden="1"/>
    </xf>
    <xf numFmtId="0" fontId="33" fillId="2" borderId="30" xfId="0" applyFont="1" applyFill="1" applyBorder="1" applyAlignment="1" applyProtection="1">
      <alignment horizontal="left" vertical="center"/>
      <protection hidden="1"/>
    </xf>
    <xf numFmtId="0" fontId="27" fillId="2" borderId="37" xfId="0" applyFont="1" applyFill="1" applyBorder="1" applyAlignment="1" applyProtection="1">
      <alignment horizontal="center" vertical="center" wrapText="1"/>
      <protection hidden="1"/>
    </xf>
    <xf numFmtId="0" fontId="27" fillId="2" borderId="29" xfId="0" applyFont="1" applyFill="1" applyBorder="1" applyAlignment="1" applyProtection="1">
      <alignment horizontal="center" vertical="center" wrapText="1"/>
      <protection hidden="1"/>
    </xf>
    <xf numFmtId="0" fontId="27" fillId="2" borderId="25" xfId="0"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13" borderId="37" xfId="0" applyFont="1" applyFill="1" applyBorder="1" applyAlignment="1" applyProtection="1">
      <alignment horizontal="center" vertical="center" wrapText="1"/>
      <protection hidden="1"/>
    </xf>
    <xf numFmtId="0" fontId="27" fillId="13" borderId="39" xfId="0" applyFont="1" applyFill="1" applyBorder="1" applyAlignment="1" applyProtection="1">
      <alignment horizontal="center" vertical="center" wrapText="1"/>
      <protection hidden="1"/>
    </xf>
    <xf numFmtId="0" fontId="6" fillId="14" borderId="37" xfId="0" applyFont="1" applyFill="1" applyBorder="1" applyAlignment="1" applyProtection="1">
      <alignment horizontal="center" vertical="center" wrapText="1"/>
      <protection hidden="1"/>
    </xf>
    <xf numFmtId="0" fontId="6" fillId="14" borderId="39" xfId="0" applyFont="1" applyFill="1" applyBorder="1" applyAlignment="1" applyProtection="1">
      <alignment horizontal="center" vertical="center" wrapText="1"/>
      <protection hidden="1"/>
    </xf>
    <xf numFmtId="0" fontId="6" fillId="14" borderId="29" xfId="0" applyFont="1" applyFill="1" applyBorder="1" applyAlignment="1" applyProtection="1">
      <alignment horizontal="center" vertical="center" wrapText="1"/>
      <protection hidden="1"/>
    </xf>
    <xf numFmtId="0" fontId="34" fillId="2" borderId="0" xfId="0" applyFont="1" applyFill="1" applyAlignment="1" applyProtection="1">
      <alignment horizontal="center" vertical="center"/>
      <protection hidden="1"/>
    </xf>
    <xf numFmtId="0" fontId="6" fillId="15" borderId="10" xfId="0" applyFont="1" applyFill="1" applyBorder="1" applyAlignment="1" applyProtection="1">
      <alignment horizontal="center" vertical="center" wrapText="1"/>
      <protection hidden="1"/>
    </xf>
    <xf numFmtId="0" fontId="6" fillId="15" borderId="9" xfId="0" applyFont="1" applyFill="1" applyBorder="1" applyAlignment="1" applyProtection="1">
      <alignment horizontal="center" vertical="center" wrapText="1"/>
      <protection hidden="1"/>
    </xf>
    <xf numFmtId="0" fontId="6" fillId="15" borderId="11" xfId="0" applyFont="1" applyFill="1" applyBorder="1" applyAlignment="1" applyProtection="1">
      <alignment horizontal="center" vertical="center" wrapText="1"/>
      <protection hidden="1"/>
    </xf>
    <xf numFmtId="0" fontId="6" fillId="15" borderId="1" xfId="0" applyFont="1" applyFill="1" applyBorder="1" applyAlignment="1" applyProtection="1">
      <alignment horizontal="center" vertical="center" wrapText="1"/>
      <protection hidden="1"/>
    </xf>
    <xf numFmtId="0" fontId="27" fillId="14" borderId="7" xfId="0" applyFont="1" applyFill="1" applyBorder="1" applyAlignment="1" applyProtection="1">
      <alignment horizontal="center" vertical="center" wrapText="1"/>
      <protection hidden="1"/>
    </xf>
    <xf numFmtId="0" fontId="27" fillId="14" borderId="39" xfId="0" applyFont="1" applyFill="1" applyBorder="1" applyAlignment="1" applyProtection="1">
      <alignment horizontal="center" vertical="center" wrapText="1"/>
      <protection hidden="1"/>
    </xf>
    <xf numFmtId="0" fontId="27" fillId="15" borderId="37" xfId="0" applyFont="1" applyFill="1" applyBorder="1" applyAlignment="1" applyProtection="1">
      <alignment horizontal="center" vertical="center" wrapText="1"/>
      <protection hidden="1"/>
    </xf>
    <xf numFmtId="0" fontId="27" fillId="15" borderId="39" xfId="0" applyFont="1" applyFill="1" applyBorder="1" applyAlignment="1" applyProtection="1">
      <alignment horizontal="center" vertical="center" wrapText="1"/>
      <protection hidden="1"/>
    </xf>
    <xf numFmtId="0" fontId="27" fillId="15" borderId="29" xfId="0" applyFont="1" applyFill="1" applyBorder="1" applyAlignment="1" applyProtection="1">
      <alignment horizontal="center" vertical="center" wrapText="1"/>
      <protection hidden="1"/>
    </xf>
    <xf numFmtId="0" fontId="6" fillId="15" borderId="26" xfId="0" applyFont="1" applyFill="1" applyBorder="1" applyAlignment="1" applyProtection="1">
      <alignment horizontal="center" vertical="center" wrapText="1"/>
      <protection hidden="1"/>
    </xf>
    <xf numFmtId="0" fontId="6" fillId="15" borderId="8" xfId="0" applyFont="1" applyFill="1" applyBorder="1" applyAlignment="1" applyProtection="1">
      <alignment horizontal="center" vertical="center" wrapText="1"/>
      <protection hidden="1"/>
    </xf>
    <xf numFmtId="0" fontId="6" fillId="15" borderId="27" xfId="0" applyFont="1" applyFill="1" applyBorder="1" applyAlignment="1" applyProtection="1">
      <alignment horizontal="center" vertical="center" wrapText="1"/>
      <protection hidden="1"/>
    </xf>
    <xf numFmtId="0" fontId="31" fillId="15" borderId="7" xfId="0" applyFont="1" applyFill="1" applyBorder="1" applyAlignment="1" applyProtection="1">
      <alignment horizontal="center" vertical="center" wrapText="1"/>
      <protection hidden="1"/>
    </xf>
    <xf numFmtId="0" fontId="31" fillId="15" borderId="33"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31" fillId="5" borderId="7" xfId="0" applyFont="1" applyFill="1" applyBorder="1" applyAlignment="1" applyProtection="1">
      <alignment horizontal="center" vertical="center" wrapText="1"/>
      <protection hidden="1"/>
    </xf>
    <xf numFmtId="0" fontId="31" fillId="5" borderId="37" xfId="0" applyFont="1" applyFill="1" applyBorder="1" applyAlignment="1" applyProtection="1">
      <alignment horizontal="center" vertical="center" wrapText="1"/>
      <protection hidden="1"/>
    </xf>
    <xf numFmtId="0" fontId="31" fillId="5" borderId="29"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0" fontId="31" fillId="5" borderId="1" xfId="0" applyFont="1" applyFill="1" applyBorder="1" applyAlignment="1" applyProtection="1">
      <alignment horizontal="center" vertical="center" wrapText="1"/>
      <protection hidden="1"/>
    </xf>
    <xf numFmtId="0" fontId="11" fillId="2" borderId="7" xfId="0" applyFont="1" applyFill="1" applyBorder="1" applyAlignment="1" applyProtection="1">
      <alignment horizontal="center" vertical="center" wrapText="1"/>
      <protection hidden="1"/>
    </xf>
    <xf numFmtId="0" fontId="11" fillId="2" borderId="7" xfId="0" applyFont="1" applyFill="1" applyBorder="1" applyAlignment="1" applyProtection="1">
      <alignment horizontal="center" vertical="center"/>
      <protection hidden="1"/>
    </xf>
    <xf numFmtId="14" fontId="11" fillId="2" borderId="7" xfId="0" applyNumberFormat="1" applyFont="1" applyFill="1" applyBorder="1" applyAlignment="1" applyProtection="1">
      <alignment horizontal="center" vertical="center" wrapText="1"/>
      <protection hidden="1"/>
    </xf>
    <xf numFmtId="0" fontId="11" fillId="2" borderId="7" xfId="0" applyFont="1" applyFill="1" applyBorder="1" applyAlignment="1" applyProtection="1">
      <alignment horizontal="left" vertical="center" wrapText="1"/>
      <protection hidden="1"/>
    </xf>
    <xf numFmtId="9" fontId="11" fillId="2" borderId="7" xfId="1" applyFont="1" applyFill="1" applyBorder="1" applyAlignment="1" applyProtection="1">
      <alignment horizontal="center" vertical="center" wrapText="1"/>
      <protection hidden="1"/>
    </xf>
    <xf numFmtId="3" fontId="36" fillId="0" borderId="7" xfId="1" applyNumberFormat="1" applyFont="1" applyFill="1" applyBorder="1" applyAlignment="1" applyProtection="1">
      <alignment horizontal="center" vertical="center" wrapText="1"/>
      <protection hidden="1"/>
    </xf>
    <xf numFmtId="9" fontId="36" fillId="0" borderId="7" xfId="1" applyFont="1" applyFill="1" applyBorder="1" applyAlignment="1" applyProtection="1">
      <alignment horizontal="center" vertical="center" wrapText="1"/>
      <protection hidden="1"/>
    </xf>
    <xf numFmtId="9" fontId="36" fillId="0" borderId="37" xfId="1" applyFont="1" applyFill="1" applyBorder="1" applyAlignment="1" applyProtection="1">
      <alignment horizontal="justify" vertical="center" wrapText="1"/>
      <protection hidden="1"/>
    </xf>
    <xf numFmtId="10" fontId="36" fillId="0" borderId="7" xfId="1" applyNumberFormat="1" applyFont="1" applyFill="1" applyBorder="1" applyAlignment="1" applyProtection="1">
      <alignment horizontal="center" vertical="center" wrapText="1"/>
      <protection hidden="1"/>
    </xf>
    <xf numFmtId="9" fontId="36" fillId="0" borderId="7" xfId="1" applyFont="1" applyFill="1" applyBorder="1" applyAlignment="1" applyProtection="1">
      <alignment horizontal="justify" vertical="center" wrapText="1"/>
      <protection hidden="1"/>
    </xf>
    <xf numFmtId="3" fontId="36" fillId="0" borderId="29" xfId="1" applyNumberFormat="1" applyFont="1" applyFill="1" applyBorder="1" applyAlignment="1" applyProtection="1">
      <alignment horizontal="center" vertical="center" wrapText="1"/>
      <protection hidden="1"/>
    </xf>
    <xf numFmtId="3" fontId="36" fillId="0" borderId="37" xfId="1" applyNumberFormat="1" applyFont="1" applyFill="1" applyBorder="1" applyAlignment="1" applyProtection="1">
      <alignment horizontal="center" vertical="center" wrapText="1"/>
      <protection hidden="1"/>
    </xf>
    <xf numFmtId="9" fontId="11" fillId="0" borderId="7" xfId="1" applyFont="1" applyFill="1" applyBorder="1" applyAlignment="1" applyProtection="1">
      <alignment horizontal="justify" vertical="center" wrapText="1"/>
      <protection hidden="1"/>
    </xf>
    <xf numFmtId="0" fontId="36" fillId="2" borderId="0" xfId="0" applyFont="1" applyFill="1" applyAlignment="1" applyProtection="1">
      <alignment horizontal="center" vertical="center"/>
      <protection hidden="1"/>
    </xf>
    <xf numFmtId="3" fontId="36" fillId="2" borderId="1" xfId="0" applyNumberFormat="1" applyFont="1" applyFill="1" applyBorder="1" applyAlignment="1" applyProtection="1">
      <alignment horizontal="center" vertical="center" wrapText="1"/>
      <protection hidden="1"/>
    </xf>
    <xf numFmtId="9" fontId="36" fillId="2" borderId="1" xfId="1" applyFont="1" applyFill="1" applyBorder="1" applyAlignment="1" applyProtection="1">
      <alignment horizontal="center" vertical="center" wrapText="1"/>
      <protection hidden="1"/>
    </xf>
    <xf numFmtId="1" fontId="36" fillId="2" borderId="1" xfId="0" applyNumberFormat="1" applyFont="1" applyFill="1" applyBorder="1" applyAlignment="1" applyProtection="1">
      <alignment horizontal="center" vertical="center" wrapText="1"/>
      <protection hidden="1"/>
    </xf>
    <xf numFmtId="0" fontId="11" fillId="2" borderId="7" xfId="0" applyFont="1" applyFill="1" applyBorder="1" applyAlignment="1" applyProtection="1">
      <alignment horizontal="left" vertical="top" wrapText="1"/>
      <protection hidden="1"/>
    </xf>
    <xf numFmtId="0" fontId="11" fillId="0" borderId="37"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7" xfId="0" applyFont="1" applyBorder="1" applyAlignment="1" applyProtection="1">
      <alignment horizontal="center" vertical="center"/>
      <protection hidden="1"/>
    </xf>
    <xf numFmtId="0" fontId="11" fillId="0" borderId="7" xfId="0" applyFont="1" applyBorder="1" applyAlignment="1">
      <alignment horizontal="center" vertical="center" wrapText="1"/>
    </xf>
    <xf numFmtId="9" fontId="11" fillId="0" borderId="29" xfId="1"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pplyProtection="1">
      <alignment horizontal="center" vertical="center"/>
      <protection hidden="1"/>
    </xf>
    <xf numFmtId="9" fontId="11" fillId="0" borderId="7" xfId="1" applyFont="1" applyBorder="1" applyAlignment="1">
      <alignment horizontal="center" vertical="center" wrapText="1"/>
    </xf>
    <xf numFmtId="3" fontId="41" fillId="0" borderId="29" xfId="1" applyNumberFormat="1" applyFont="1" applyFill="1" applyBorder="1" applyAlignment="1" applyProtection="1">
      <alignment horizontal="center" vertical="center" wrapText="1"/>
      <protection hidden="1"/>
    </xf>
    <xf numFmtId="3" fontId="41" fillId="0" borderId="7" xfId="1" applyNumberFormat="1" applyFont="1" applyFill="1" applyBorder="1" applyAlignment="1" applyProtection="1">
      <alignment horizontal="center" vertical="center" wrapText="1"/>
      <protection hidden="1"/>
    </xf>
    <xf numFmtId="9" fontId="41" fillId="0" borderId="7" xfId="1" applyFont="1" applyFill="1" applyBorder="1" applyAlignment="1" applyProtection="1">
      <alignment horizontal="center" vertical="center" wrapText="1"/>
      <protection hidden="1"/>
    </xf>
    <xf numFmtId="9" fontId="36" fillId="0" borderId="7" xfId="1" applyFont="1" applyFill="1" applyBorder="1" applyAlignment="1" applyProtection="1">
      <alignment horizontal="justify" vertical="top" wrapText="1"/>
      <protection hidden="1"/>
    </xf>
    <xf numFmtId="0" fontId="11" fillId="10" borderId="7" xfId="0" applyFont="1" applyFill="1" applyBorder="1" applyAlignment="1">
      <alignment horizontal="left" vertical="center" wrapText="1"/>
    </xf>
    <xf numFmtId="14" fontId="11" fillId="0" borderId="7" xfId="0" applyNumberFormat="1"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7" xfId="0" applyFont="1" applyBorder="1" applyAlignment="1" applyProtection="1">
      <alignment horizontal="left" vertical="center" wrapText="1"/>
      <protection hidden="1"/>
    </xf>
    <xf numFmtId="9" fontId="11" fillId="0" borderId="7" xfId="1" applyFont="1" applyFill="1" applyBorder="1" applyAlignment="1" applyProtection="1">
      <alignment horizontal="center" vertical="center" wrapText="1"/>
      <protection hidden="1"/>
    </xf>
    <xf numFmtId="3" fontId="11" fillId="0" borderId="7" xfId="1" applyNumberFormat="1" applyFont="1" applyFill="1" applyBorder="1" applyAlignment="1" applyProtection="1">
      <alignment horizontal="center" vertical="center" wrapText="1"/>
      <protection hidden="1"/>
    </xf>
    <xf numFmtId="9" fontId="11" fillId="0" borderId="7" xfId="1" applyFont="1" applyFill="1" applyBorder="1" applyAlignment="1" applyProtection="1">
      <alignment horizontal="left" vertical="center" wrapText="1"/>
      <protection hidden="1"/>
    </xf>
    <xf numFmtId="9" fontId="11" fillId="0" borderId="37" xfId="1" applyFont="1" applyFill="1" applyBorder="1" applyAlignment="1" applyProtection="1">
      <alignment horizontal="left" vertical="center" wrapText="1"/>
      <protection hidden="1"/>
    </xf>
    <xf numFmtId="3" fontId="11" fillId="0" borderId="7" xfId="1" applyNumberFormat="1" applyFont="1" applyFill="1" applyBorder="1" applyAlignment="1" applyProtection="1">
      <alignment horizontal="left" vertical="center" wrapText="1"/>
      <protection hidden="1"/>
    </xf>
    <xf numFmtId="3" fontId="11" fillId="0" borderId="29" xfId="1" applyNumberFormat="1"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protection hidden="1"/>
    </xf>
    <xf numFmtId="1" fontId="11" fillId="2" borderId="1" xfId="0" applyNumberFormat="1" applyFont="1" applyFill="1" applyBorder="1" applyAlignment="1" applyProtection="1">
      <alignment horizontal="center" vertical="center" wrapText="1"/>
      <protection hidden="1"/>
    </xf>
    <xf numFmtId="9" fontId="11" fillId="2" borderId="1" xfId="1" applyFont="1" applyFill="1" applyBorder="1" applyAlignment="1" applyProtection="1">
      <alignment horizontal="center" vertical="center" wrapText="1"/>
      <protection hidden="1"/>
    </xf>
    <xf numFmtId="0" fontId="11" fillId="2" borderId="7" xfId="0" applyFont="1" applyFill="1" applyBorder="1" applyAlignment="1" applyProtection="1">
      <alignment vertical="center" wrapText="1"/>
      <protection hidden="1"/>
    </xf>
    <xf numFmtId="9" fontId="11" fillId="2" borderId="7" xfId="1" applyFont="1" applyFill="1" applyBorder="1" applyAlignment="1" applyProtection="1">
      <alignment horizontal="left" vertical="center" wrapText="1"/>
      <protection hidden="1"/>
    </xf>
    <xf numFmtId="9" fontId="36" fillId="0" borderId="37" xfId="1" applyFont="1" applyFill="1" applyBorder="1" applyAlignment="1" applyProtection="1">
      <alignment horizontal="left" vertical="center" wrapText="1"/>
      <protection hidden="1"/>
    </xf>
    <xf numFmtId="3" fontId="36" fillId="2" borderId="7" xfId="1" applyNumberFormat="1" applyFont="1" applyFill="1" applyBorder="1" applyAlignment="1" applyProtection="1">
      <alignment horizontal="center" vertical="center" wrapText="1"/>
      <protection hidden="1"/>
    </xf>
    <xf numFmtId="9" fontId="36" fillId="2" borderId="7" xfId="1" applyFont="1" applyFill="1" applyBorder="1" applyAlignment="1" applyProtection="1">
      <alignment horizontal="center" vertical="center" wrapText="1"/>
      <protection hidden="1"/>
    </xf>
    <xf numFmtId="9" fontId="36" fillId="0" borderId="7" xfId="1" applyFont="1" applyFill="1" applyBorder="1" applyAlignment="1" applyProtection="1">
      <alignment horizontal="left" vertical="center" wrapText="1"/>
      <protection hidden="1"/>
    </xf>
    <xf numFmtId="3" fontId="36" fillId="0" borderId="7" xfId="1" applyNumberFormat="1" applyFont="1" applyFill="1" applyBorder="1" applyAlignment="1" applyProtection="1">
      <alignment horizontal="left" vertical="center" wrapText="1"/>
      <protection hidden="1"/>
    </xf>
    <xf numFmtId="9" fontId="36" fillId="0" borderId="29" xfId="1" applyFont="1" applyFill="1" applyBorder="1" applyAlignment="1" applyProtection="1">
      <alignment horizontal="left" vertical="center" wrapText="1"/>
      <protection hidden="1"/>
    </xf>
    <xf numFmtId="9" fontId="36" fillId="2" borderId="7" xfId="1" applyFont="1" applyFill="1" applyBorder="1" applyAlignment="1" applyProtection="1">
      <alignment horizontal="left" vertical="center" wrapText="1"/>
      <protection hidden="1"/>
    </xf>
    <xf numFmtId="3" fontId="11" fillId="2" borderId="7" xfId="1" applyNumberFormat="1" applyFont="1" applyFill="1" applyBorder="1" applyAlignment="1" applyProtection="1">
      <alignment horizontal="center" vertical="center" wrapText="1"/>
      <protection hidden="1"/>
    </xf>
    <xf numFmtId="9" fontId="36" fillId="0" borderId="37" xfId="1" applyFont="1" applyFill="1" applyBorder="1" applyAlignment="1" applyProtection="1">
      <alignment horizontal="center" vertical="center" wrapText="1"/>
      <protection hidden="1"/>
    </xf>
    <xf numFmtId="0" fontId="11" fillId="10" borderId="7" xfId="0" applyFont="1" applyFill="1" applyBorder="1" applyAlignment="1">
      <alignment horizontal="center" vertical="center" wrapText="1"/>
    </xf>
    <xf numFmtId="0" fontId="11" fillId="10" borderId="7" xfId="0" applyFont="1" applyFill="1" applyBorder="1" applyAlignment="1">
      <alignment horizontal="center" vertical="center"/>
    </xf>
    <xf numFmtId="9" fontId="11" fillId="10" borderId="7" xfId="0" applyNumberFormat="1" applyFont="1" applyFill="1" applyBorder="1" applyAlignment="1">
      <alignment horizontal="center" vertical="center" wrapText="1"/>
    </xf>
    <xf numFmtId="0" fontId="25" fillId="0" borderId="37" xfId="0" applyFont="1" applyBorder="1" applyAlignment="1">
      <alignment horizontal="left" vertical="center" wrapText="1"/>
    </xf>
    <xf numFmtId="0" fontId="25" fillId="0" borderId="7" xfId="0" applyFont="1" applyBorder="1" applyAlignment="1">
      <alignment horizontal="left" vertical="center" wrapText="1"/>
    </xf>
    <xf numFmtId="0" fontId="25" fillId="0" borderId="29" xfId="0" applyFont="1" applyBorder="1" applyAlignment="1">
      <alignment horizontal="center" vertical="center" wrapText="1"/>
    </xf>
    <xf numFmtId="0" fontId="25" fillId="0" borderId="7" xfId="0" applyFont="1" applyBorder="1" applyAlignment="1">
      <alignment horizontal="center" vertical="center" wrapText="1"/>
    </xf>
    <xf numFmtId="9" fontId="25" fillId="0" borderId="7" xfId="0" applyNumberFormat="1" applyFont="1" applyBorder="1" applyAlignment="1">
      <alignment horizontal="center" vertical="center" wrapText="1"/>
    </xf>
    <xf numFmtId="14" fontId="11" fillId="0" borderId="37" xfId="1" applyNumberFormat="1" applyFont="1" applyFill="1" applyBorder="1" applyAlignment="1" applyProtection="1">
      <alignment horizontal="left" vertical="center" wrapText="1"/>
      <protection hidden="1"/>
    </xf>
    <xf numFmtId="0" fontId="11" fillId="2" borderId="7" xfId="0" applyFont="1" applyFill="1" applyBorder="1" applyAlignment="1">
      <alignment horizontal="left" vertical="center" wrapText="1"/>
    </xf>
    <xf numFmtId="14" fontId="36" fillId="0" borderId="7" xfId="1" applyNumberFormat="1" applyFont="1" applyFill="1" applyBorder="1" applyAlignment="1" applyProtection="1">
      <alignment horizontal="left" vertical="center" wrapText="1"/>
      <protection hidden="1"/>
    </xf>
    <xf numFmtId="0" fontId="43" fillId="0" borderId="29" xfId="0" applyFont="1" applyBorder="1" applyAlignment="1">
      <alignment horizontal="center" vertical="center" wrapText="1"/>
    </xf>
    <xf numFmtId="0" fontId="43" fillId="0" borderId="7" xfId="0" applyFont="1" applyBorder="1" applyAlignment="1">
      <alignment horizontal="center" vertical="center" wrapText="1"/>
    </xf>
    <xf numFmtId="0" fontId="11" fillId="0" borderId="7" xfId="0" applyFont="1" applyBorder="1" applyAlignment="1">
      <alignment horizontal="left" vertical="center" wrapText="1"/>
    </xf>
    <xf numFmtId="0" fontId="11" fillId="2" borderId="7" xfId="0" applyFont="1" applyFill="1" applyBorder="1" applyAlignment="1" applyProtection="1">
      <alignment vertical="center"/>
      <protection hidden="1"/>
    </xf>
    <xf numFmtId="0" fontId="11" fillId="2" borderId="37" xfId="0" applyFont="1" applyFill="1" applyBorder="1" applyAlignment="1" applyProtection="1">
      <alignment vertical="center" wrapText="1"/>
      <protection hidden="1"/>
    </xf>
    <xf numFmtId="3" fontId="44" fillId="0" borderId="7" xfId="1" applyNumberFormat="1" applyFont="1" applyFill="1" applyBorder="1" applyAlignment="1" applyProtection="1">
      <alignment horizontal="center" vertical="center" wrapText="1"/>
      <protection hidden="1"/>
    </xf>
    <xf numFmtId="9" fontId="44" fillId="0" borderId="7" xfId="1" applyFont="1" applyFill="1" applyBorder="1" applyAlignment="1" applyProtection="1">
      <alignment horizontal="center" vertical="center" wrapText="1"/>
      <protection hidden="1"/>
    </xf>
    <xf numFmtId="3" fontId="36" fillId="2" borderId="7" xfId="1" applyNumberFormat="1" applyFont="1" applyFill="1" applyBorder="1" applyAlignment="1" applyProtection="1">
      <alignment vertical="center" wrapText="1"/>
      <protection hidden="1"/>
    </xf>
    <xf numFmtId="3" fontId="36" fillId="0" borderId="7" xfId="1" applyNumberFormat="1" applyFont="1" applyFill="1" applyBorder="1" applyAlignment="1" applyProtection="1">
      <alignment vertical="center" wrapText="1"/>
      <protection hidden="1"/>
    </xf>
    <xf numFmtId="1" fontId="36" fillId="0" borderId="1" xfId="0" applyNumberFormat="1" applyFont="1" applyBorder="1" applyAlignment="1" applyProtection="1">
      <alignment horizontal="center" vertical="center" wrapText="1"/>
      <protection hidden="1"/>
    </xf>
    <xf numFmtId="9" fontId="11" fillId="0" borderId="7" xfId="1" applyFont="1" applyFill="1" applyBorder="1" applyAlignment="1" applyProtection="1">
      <alignment horizontal="center" vertical="center" wrapText="1"/>
    </xf>
    <xf numFmtId="9" fontId="11" fillId="0" borderId="7" xfId="23" applyNumberFormat="1" applyFont="1" applyFill="1" applyBorder="1" applyAlignment="1">
      <alignment horizontal="center" vertical="center" wrapText="1"/>
    </xf>
    <xf numFmtId="9" fontId="36" fillId="0" borderId="7" xfId="1" applyFont="1" applyFill="1" applyBorder="1" applyAlignment="1" applyProtection="1">
      <alignment vertical="center" wrapText="1"/>
      <protection hidden="1"/>
    </xf>
    <xf numFmtId="0" fontId="11" fillId="0" borderId="29" xfId="0" applyFont="1" applyBorder="1" applyAlignment="1">
      <alignment horizontal="left" vertical="center" wrapText="1"/>
    </xf>
    <xf numFmtId="0" fontId="25" fillId="0" borderId="33" xfId="0" applyFont="1" applyBorder="1" applyAlignment="1">
      <alignment horizontal="left" vertical="center" wrapText="1"/>
    </xf>
    <xf numFmtId="3" fontId="11" fillId="0" borderId="7" xfId="0" applyNumberFormat="1" applyFont="1" applyBorder="1" applyAlignment="1">
      <alignment horizontal="center" vertical="center" wrapText="1"/>
    </xf>
    <xf numFmtId="0" fontId="11" fillId="0" borderId="34"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horizontal="left" vertical="center" wrapText="1"/>
    </xf>
    <xf numFmtId="9" fontId="11" fillId="2" borderId="7" xfId="0" applyNumberFormat="1" applyFont="1" applyFill="1" applyBorder="1" applyAlignment="1" applyProtection="1">
      <alignment horizontal="center" vertical="center"/>
      <protection hidden="1"/>
    </xf>
    <xf numFmtId="0" fontId="25" fillId="0" borderId="7" xfId="0" applyFont="1" applyBorder="1" applyAlignment="1">
      <alignment vertical="center" wrapText="1"/>
    </xf>
    <xf numFmtId="0" fontId="11" fillId="0" borderId="0" xfId="0" applyFont="1" applyAlignment="1">
      <alignment horizontal="center" vertical="center" wrapText="1"/>
    </xf>
    <xf numFmtId="0" fontId="11" fillId="0" borderId="33" xfId="0" applyFont="1" applyBorder="1" applyAlignment="1">
      <alignment horizontal="left" vertical="center" wrapText="1"/>
    </xf>
    <xf numFmtId="9" fontId="36" fillId="2" borderId="1" xfId="0" applyNumberFormat="1" applyFont="1" applyFill="1" applyBorder="1" applyAlignment="1" applyProtection="1">
      <alignment horizontal="center" vertical="center" wrapText="1"/>
      <protection hidden="1"/>
    </xf>
    <xf numFmtId="9" fontId="11" fillId="2" borderId="37" xfId="1" applyFont="1" applyFill="1" applyBorder="1" applyAlignment="1" applyProtection="1">
      <alignment horizontal="center" vertical="center" wrapText="1"/>
      <protection hidden="1"/>
    </xf>
    <xf numFmtId="9" fontId="36" fillId="2" borderId="7" xfId="1" applyFont="1" applyFill="1" applyBorder="1" applyAlignment="1" applyProtection="1">
      <alignment vertical="center" wrapText="1"/>
      <protection hidden="1"/>
    </xf>
    <xf numFmtId="9" fontId="36" fillId="0" borderId="29" xfId="1" applyFont="1" applyFill="1" applyBorder="1" applyAlignment="1" applyProtection="1">
      <alignment horizontal="center" vertical="center" wrapText="1"/>
      <protection hidden="1"/>
    </xf>
    <xf numFmtId="14" fontId="36" fillId="0" borderId="37" xfId="1" applyNumberFormat="1" applyFont="1" applyFill="1" applyBorder="1" applyAlignment="1" applyProtection="1">
      <alignment horizontal="left" vertical="center" wrapText="1"/>
      <protection hidden="1"/>
    </xf>
    <xf numFmtId="9" fontId="11" fillId="2" borderId="7" xfId="1" applyFont="1" applyFill="1" applyBorder="1" applyAlignment="1" applyProtection="1">
      <alignment horizontal="center" vertical="center"/>
      <protection hidden="1"/>
    </xf>
    <xf numFmtId="165" fontId="36" fillId="0" borderId="7" xfId="1" applyNumberFormat="1" applyFont="1" applyFill="1" applyBorder="1" applyAlignment="1" applyProtection="1">
      <alignment horizontal="center" vertical="center" wrapText="1"/>
      <protection hidden="1"/>
    </xf>
    <xf numFmtId="9" fontId="36" fillId="0" borderId="29" xfId="22" applyNumberFormat="1" applyFont="1" applyFill="1" applyBorder="1" applyAlignment="1" applyProtection="1">
      <alignment horizontal="center" vertical="center" wrapText="1"/>
      <protection hidden="1"/>
    </xf>
    <xf numFmtId="0" fontId="25" fillId="0" borderId="34" xfId="0" applyFont="1" applyBorder="1" applyAlignment="1">
      <alignment horizontal="left" vertical="center" wrapText="1"/>
    </xf>
    <xf numFmtId="0" fontId="11" fillId="0" borderId="7" xfId="0" applyFont="1" applyBorder="1" applyAlignment="1">
      <alignment horizontal="center" vertical="center"/>
    </xf>
    <xf numFmtId="9" fontId="11" fillId="0" borderId="7" xfId="0" applyNumberFormat="1" applyFont="1" applyBorder="1" applyAlignment="1">
      <alignment horizontal="center" vertical="center"/>
    </xf>
    <xf numFmtId="0" fontId="36" fillId="0" borderId="0" xfId="0" applyFont="1" applyAlignment="1" applyProtection="1">
      <alignment horizontal="left" vertical="center" wrapText="1"/>
      <protection hidden="1"/>
    </xf>
    <xf numFmtId="0" fontId="11" fillId="0" borderId="7" xfId="0" applyFont="1" applyBorder="1" applyAlignment="1">
      <alignment horizontal="justify" vertical="center" wrapText="1"/>
    </xf>
    <xf numFmtId="166" fontId="36" fillId="0" borderId="7" xfId="1" applyNumberFormat="1" applyFont="1" applyFill="1" applyBorder="1" applyAlignment="1" applyProtection="1">
      <alignment horizontal="center" vertical="center" wrapText="1"/>
      <protection hidden="1"/>
    </xf>
    <xf numFmtId="0" fontId="36" fillId="0" borderId="0" xfId="0" applyFont="1" applyAlignment="1" applyProtection="1">
      <alignment horizontal="center" vertical="center"/>
      <protection hidden="1"/>
    </xf>
    <xf numFmtId="167" fontId="36" fillId="0" borderId="1" xfId="0" applyNumberFormat="1" applyFont="1" applyBorder="1" applyAlignment="1" applyProtection="1">
      <alignment horizontal="center" vertical="center" wrapText="1"/>
      <protection hidden="1"/>
    </xf>
    <xf numFmtId="9" fontId="36" fillId="0" borderId="1" xfId="1" applyFont="1" applyFill="1" applyBorder="1" applyAlignment="1" applyProtection="1">
      <alignment horizontal="center" vertical="center" wrapText="1"/>
      <protection hidden="1"/>
    </xf>
    <xf numFmtId="3" fontId="44" fillId="0" borderId="29" xfId="1" applyNumberFormat="1" applyFont="1" applyFill="1" applyBorder="1" applyAlignment="1" applyProtection="1">
      <alignment horizontal="center" vertical="center" wrapText="1"/>
      <protection hidden="1"/>
    </xf>
    <xf numFmtId="9" fontId="11" fillId="0" borderId="7" xfId="0" applyNumberFormat="1" applyFont="1" applyBorder="1" applyAlignment="1">
      <alignment horizontal="center" vertical="center" wrapText="1"/>
    </xf>
    <xf numFmtId="0" fontId="11" fillId="0" borderId="7" xfId="0" applyFont="1" applyBorder="1" applyAlignment="1">
      <alignment horizontal="left" vertical="top" wrapText="1"/>
    </xf>
    <xf numFmtId="168" fontId="44" fillId="0" borderId="7" xfId="1" applyNumberFormat="1" applyFont="1" applyFill="1" applyBorder="1" applyAlignment="1" applyProtection="1">
      <alignment horizontal="center" vertical="center" wrapText="1"/>
      <protection hidden="1"/>
    </xf>
    <xf numFmtId="165" fontId="36" fillId="0" borderId="1" xfId="1" applyNumberFormat="1" applyFont="1" applyFill="1" applyBorder="1" applyAlignment="1" applyProtection="1">
      <alignment horizontal="center" vertical="center" wrapText="1"/>
      <protection hidden="1"/>
    </xf>
    <xf numFmtId="3" fontId="37" fillId="0" borderId="7" xfId="1" applyNumberFormat="1" applyFont="1" applyFill="1" applyBorder="1" applyAlignment="1" applyProtection="1">
      <alignment horizontal="center" vertical="center" wrapText="1"/>
      <protection hidden="1"/>
    </xf>
    <xf numFmtId="9" fontId="11" fillId="0" borderId="29" xfId="1" applyFont="1" applyFill="1" applyBorder="1" applyAlignment="1" applyProtection="1">
      <alignment horizontal="center" vertical="center" wrapText="1"/>
      <protection hidden="1"/>
    </xf>
    <xf numFmtId="10" fontId="11" fillId="0" borderId="7" xfId="0" applyNumberFormat="1" applyFont="1" applyBorder="1" applyAlignment="1">
      <alignment horizontal="center" vertical="center" wrapText="1"/>
    </xf>
    <xf numFmtId="166" fontId="47" fillId="0" borderId="7" xfId="1" applyNumberFormat="1" applyFont="1" applyFill="1" applyBorder="1" applyAlignment="1" applyProtection="1">
      <alignment horizontal="center" vertical="center" wrapText="1"/>
      <protection hidden="1"/>
    </xf>
    <xf numFmtId="4" fontId="47" fillId="0" borderId="7" xfId="1" applyNumberFormat="1" applyFont="1" applyFill="1" applyBorder="1" applyAlignment="1" applyProtection="1">
      <alignment horizontal="center" vertical="center" wrapText="1"/>
      <protection hidden="1"/>
    </xf>
    <xf numFmtId="166" fontId="11" fillId="0" borderId="7" xfId="1" applyNumberFormat="1" applyFont="1" applyFill="1" applyBorder="1" applyAlignment="1" applyProtection="1">
      <alignment horizontal="center" vertical="center" wrapText="1"/>
      <protection hidden="1"/>
    </xf>
    <xf numFmtId="10" fontId="11" fillId="0" borderId="7" xfId="1" applyNumberFormat="1" applyFont="1" applyFill="1" applyBorder="1" applyAlignment="1" applyProtection="1">
      <alignment horizontal="center" vertical="center" wrapText="1"/>
      <protection hidden="1"/>
    </xf>
    <xf numFmtId="10" fontId="11" fillId="0" borderId="29" xfId="1" applyNumberFormat="1" applyFont="1" applyFill="1" applyBorder="1" applyAlignment="1" applyProtection="1">
      <alignment horizontal="center" vertical="center" wrapText="1"/>
      <protection hidden="1"/>
    </xf>
    <xf numFmtId="0" fontId="36" fillId="0" borderId="7" xfId="1" applyNumberFormat="1" applyFont="1" applyFill="1" applyBorder="1" applyAlignment="1" applyProtection="1">
      <alignment horizontal="center" vertical="center" wrapText="1"/>
      <protection hidden="1"/>
    </xf>
    <xf numFmtId="0" fontId="11" fillId="0" borderId="29" xfId="1" applyNumberFormat="1" applyFont="1" applyFill="1" applyBorder="1" applyAlignment="1" applyProtection="1">
      <alignment horizontal="center" vertical="center" wrapText="1"/>
      <protection hidden="1"/>
    </xf>
    <xf numFmtId="3" fontId="36" fillId="0" borderId="1" xfId="1" applyNumberFormat="1" applyFont="1" applyFill="1" applyBorder="1" applyAlignment="1" applyProtection="1">
      <alignment horizontal="center" vertical="center" wrapText="1"/>
      <protection hidden="1"/>
    </xf>
    <xf numFmtId="165" fontId="36" fillId="0" borderId="1" xfId="21" applyNumberFormat="1" applyFont="1" applyFill="1" applyBorder="1" applyAlignment="1" applyProtection="1">
      <alignment horizontal="center" vertical="center" wrapText="1"/>
      <protection hidden="1"/>
    </xf>
    <xf numFmtId="9" fontId="11" fillId="0" borderId="1" xfId="1" applyFont="1" applyFill="1" applyBorder="1" applyAlignment="1" applyProtection="1">
      <alignment horizontal="center" vertical="center" wrapText="1"/>
      <protection hidden="1"/>
    </xf>
    <xf numFmtId="0" fontId="11" fillId="9" borderId="7" xfId="0" applyFont="1" applyFill="1" applyBorder="1" applyAlignment="1">
      <alignment horizontal="left" vertical="center" wrapText="1"/>
    </xf>
    <xf numFmtId="0" fontId="11" fillId="9" borderId="7" xfId="0" applyFont="1" applyFill="1" applyBorder="1" applyAlignment="1">
      <alignment horizontal="center" vertical="center"/>
    </xf>
    <xf numFmtId="0" fontId="11" fillId="9" borderId="7" xfId="0" applyFont="1" applyFill="1" applyBorder="1" applyAlignment="1">
      <alignment horizontal="center" vertical="center" wrapText="1"/>
    </xf>
    <xf numFmtId="9" fontId="11" fillId="9" borderId="7" xfId="0" applyNumberFormat="1" applyFont="1" applyFill="1" applyBorder="1" applyAlignment="1">
      <alignment horizontal="center" vertical="center" wrapText="1"/>
    </xf>
    <xf numFmtId="10" fontId="11" fillId="9" borderId="7" xfId="0" applyNumberFormat="1" applyFont="1" applyFill="1" applyBorder="1" applyAlignment="1">
      <alignment horizontal="center" vertical="center" wrapText="1"/>
    </xf>
    <xf numFmtId="0" fontId="11" fillId="2" borderId="7" xfId="0" applyFont="1" applyFill="1" applyBorder="1" applyAlignment="1">
      <alignment horizontal="justify" vertical="center" wrapText="1"/>
    </xf>
    <xf numFmtId="9" fontId="36" fillId="9" borderId="7" xfId="1" applyFont="1" applyFill="1" applyBorder="1" applyAlignment="1" applyProtection="1">
      <alignment horizontal="left" vertical="center" wrapText="1"/>
      <protection hidden="1"/>
    </xf>
    <xf numFmtId="3" fontId="44" fillId="9" borderId="7" xfId="1" applyNumberFormat="1" applyFont="1" applyFill="1" applyBorder="1" applyAlignment="1" applyProtection="1">
      <alignment horizontal="center" vertical="center" wrapText="1"/>
      <protection hidden="1"/>
    </xf>
    <xf numFmtId="4" fontId="44" fillId="9" borderId="7" xfId="1" applyNumberFormat="1" applyFont="1" applyFill="1" applyBorder="1" applyAlignment="1" applyProtection="1">
      <alignment horizontal="center" vertical="center" wrapText="1"/>
      <protection hidden="1"/>
    </xf>
    <xf numFmtId="10" fontId="11" fillId="9" borderId="25" xfId="0" applyNumberFormat="1" applyFont="1" applyFill="1" applyBorder="1" applyAlignment="1">
      <alignment horizontal="center" vertical="center" wrapText="1"/>
    </xf>
    <xf numFmtId="0" fontId="11" fillId="9" borderId="7" xfId="0" applyFont="1" applyFill="1" applyBorder="1" applyAlignment="1">
      <alignment horizontal="justify" vertical="center" wrapText="1"/>
    </xf>
    <xf numFmtId="3" fontId="36" fillId="9" borderId="7" xfId="1" applyNumberFormat="1" applyFont="1" applyFill="1" applyBorder="1" applyAlignment="1" applyProtection="1">
      <alignment horizontal="center" vertical="center" wrapText="1"/>
      <protection hidden="1"/>
    </xf>
    <xf numFmtId="4" fontId="36" fillId="9" borderId="7" xfId="1" applyNumberFormat="1" applyFont="1" applyFill="1" applyBorder="1" applyAlignment="1" applyProtection="1">
      <alignment horizontal="center" vertical="center" wrapText="1"/>
      <protection hidden="1"/>
    </xf>
    <xf numFmtId="10" fontId="36" fillId="9" borderId="7" xfId="1" applyNumberFormat="1" applyFont="1" applyFill="1" applyBorder="1" applyAlignment="1" applyProtection="1">
      <alignment horizontal="center" vertical="center" wrapText="1"/>
      <protection hidden="1"/>
    </xf>
    <xf numFmtId="166" fontId="44" fillId="9" borderId="7" xfId="1" applyNumberFormat="1" applyFont="1" applyFill="1" applyBorder="1" applyAlignment="1" applyProtection="1">
      <alignment horizontal="center" vertical="center" wrapText="1"/>
      <protection hidden="1"/>
    </xf>
    <xf numFmtId="9" fontId="44" fillId="9" borderId="7" xfId="1" applyFont="1" applyFill="1" applyBorder="1" applyAlignment="1" applyProtection="1">
      <alignment horizontal="center" vertical="center" wrapText="1"/>
      <protection hidden="1"/>
    </xf>
    <xf numFmtId="0" fontId="36" fillId="9" borderId="7" xfId="1" applyNumberFormat="1" applyFont="1" applyFill="1" applyBorder="1" applyAlignment="1" applyProtection="1">
      <alignment horizontal="center" vertical="center" wrapText="1"/>
      <protection hidden="1"/>
    </xf>
    <xf numFmtId="10" fontId="36" fillId="2" borderId="7" xfId="1" applyNumberFormat="1" applyFont="1" applyFill="1" applyBorder="1" applyAlignment="1" applyProtection="1">
      <alignment horizontal="center" vertical="center" wrapText="1"/>
      <protection hidden="1"/>
    </xf>
    <xf numFmtId="3" fontId="44" fillId="2" borderId="7" xfId="1" applyNumberFormat="1" applyFont="1" applyFill="1" applyBorder="1" applyAlignment="1" applyProtection="1">
      <alignment horizontal="center" vertical="center" wrapText="1"/>
      <protection hidden="1"/>
    </xf>
    <xf numFmtId="9" fontId="44" fillId="2" borderId="7" xfId="1" applyFont="1" applyFill="1" applyBorder="1" applyAlignment="1" applyProtection="1">
      <alignment horizontal="center" vertical="center" wrapText="1"/>
      <protection hidden="1"/>
    </xf>
    <xf numFmtId="14" fontId="36" fillId="9" borderId="7" xfId="1" applyNumberFormat="1" applyFont="1" applyFill="1" applyBorder="1" applyAlignment="1" applyProtection="1">
      <alignment horizontal="left" vertical="center" wrapText="1"/>
      <protection hidden="1"/>
    </xf>
    <xf numFmtId="0" fontId="36" fillId="2" borderId="7" xfId="1" applyNumberFormat="1" applyFont="1" applyFill="1" applyBorder="1" applyAlignment="1" applyProtection="1">
      <alignment horizontal="center" vertical="center" wrapText="1"/>
      <protection hidden="1"/>
    </xf>
    <xf numFmtId="9" fontId="11" fillId="9" borderId="7" xfId="1" applyFont="1" applyFill="1" applyBorder="1" applyAlignment="1" applyProtection="1">
      <alignment horizontal="left" vertical="center" wrapText="1"/>
      <protection hidden="1"/>
    </xf>
    <xf numFmtId="3" fontId="36" fillId="9" borderId="1" xfId="1" applyNumberFormat="1" applyFont="1" applyFill="1" applyBorder="1" applyAlignment="1" applyProtection="1">
      <alignment horizontal="center" vertical="center" wrapText="1"/>
      <protection hidden="1"/>
    </xf>
    <xf numFmtId="4" fontId="36" fillId="9" borderId="1" xfId="1" applyNumberFormat="1" applyFont="1" applyFill="1" applyBorder="1" applyAlignment="1" applyProtection="1">
      <alignment horizontal="center" vertical="center" wrapText="1"/>
      <protection hidden="1"/>
    </xf>
    <xf numFmtId="10" fontId="11" fillId="2" borderId="1" xfId="1" applyNumberFormat="1" applyFont="1" applyFill="1" applyBorder="1" applyAlignment="1" applyProtection="1">
      <alignment horizontal="center" vertical="center" wrapText="1"/>
      <protection hidden="1"/>
    </xf>
    <xf numFmtId="10" fontId="36" fillId="2" borderId="1" xfId="1" applyNumberFormat="1" applyFont="1" applyFill="1" applyBorder="1" applyAlignment="1" applyProtection="1">
      <alignment horizontal="center" vertical="center" wrapText="1"/>
      <protection hidden="1"/>
    </xf>
    <xf numFmtId="10" fontId="36" fillId="2" borderId="1" xfId="21" applyNumberFormat="1" applyFont="1" applyFill="1" applyBorder="1" applyAlignment="1" applyProtection="1">
      <alignment horizontal="center" vertical="center" wrapText="1"/>
      <protection hidden="1"/>
    </xf>
    <xf numFmtId="169" fontId="36" fillId="2" borderId="1" xfId="0" applyNumberFormat="1" applyFont="1" applyFill="1" applyBorder="1" applyAlignment="1" applyProtection="1">
      <alignment horizontal="center" vertical="center" wrapText="1"/>
      <protection hidden="1"/>
    </xf>
    <xf numFmtId="9" fontId="36" fillId="2" borderId="1" xfId="21" applyNumberFormat="1" applyFont="1" applyFill="1" applyBorder="1" applyAlignment="1" applyProtection="1">
      <alignment horizontal="center" vertical="center" wrapText="1"/>
      <protection hidden="1"/>
    </xf>
    <xf numFmtId="0" fontId="11" fillId="2" borderId="37" xfId="0" applyFont="1" applyFill="1" applyBorder="1" applyAlignment="1" applyProtection="1">
      <alignment horizontal="center" vertical="center" wrapText="1"/>
      <protection hidden="1"/>
    </xf>
    <xf numFmtId="9" fontId="36" fillId="0" borderId="37" xfId="1" applyFont="1" applyFill="1" applyBorder="1" applyAlignment="1" applyProtection="1">
      <alignment vertical="center" wrapText="1"/>
      <protection hidden="1"/>
    </xf>
    <xf numFmtId="9" fontId="15" fillId="0" borderId="7" xfId="1" applyFont="1" applyFill="1" applyBorder="1" applyAlignment="1" applyProtection="1">
      <alignment horizontal="left" vertical="center" wrapText="1"/>
      <protection hidden="1"/>
    </xf>
    <xf numFmtId="9" fontId="11" fillId="0" borderId="37" xfId="1" applyFont="1" applyFill="1" applyBorder="1" applyAlignment="1" applyProtection="1">
      <alignment vertical="center" wrapText="1"/>
      <protection hidden="1"/>
    </xf>
    <xf numFmtId="1" fontId="11" fillId="0" borderId="7" xfId="1" applyNumberFormat="1" applyFont="1" applyFill="1" applyBorder="1" applyAlignment="1" applyProtection="1">
      <alignment horizontal="center" vertical="center" wrapText="1"/>
      <protection hidden="1"/>
    </xf>
    <xf numFmtId="3" fontId="11" fillId="0" borderId="29" xfId="1" applyNumberFormat="1" applyFont="1" applyFill="1" applyBorder="1" applyAlignment="1" applyProtection="1">
      <alignment horizontal="left" vertical="center" wrapText="1"/>
      <protection hidden="1"/>
    </xf>
    <xf numFmtId="9" fontId="11" fillId="0" borderId="7" xfId="1" applyFont="1" applyFill="1" applyBorder="1" applyAlignment="1" applyProtection="1">
      <alignment vertical="center" wrapText="1"/>
      <protection hidden="1"/>
    </xf>
    <xf numFmtId="9" fontId="38" fillId="0" borderId="37" xfId="1" applyFont="1" applyFill="1" applyBorder="1" applyAlignment="1" applyProtection="1">
      <alignment horizontal="left" vertical="center" wrapText="1"/>
      <protection hidden="1"/>
    </xf>
    <xf numFmtId="9" fontId="38" fillId="0" borderId="7" xfId="1" applyFont="1" applyFill="1" applyBorder="1" applyAlignment="1" applyProtection="1">
      <alignment horizontal="left" vertical="center" wrapText="1"/>
      <protection hidden="1"/>
    </xf>
    <xf numFmtId="170" fontId="36" fillId="2" borderId="1" xfId="23" applyNumberFormat="1" applyFont="1" applyFill="1" applyBorder="1" applyAlignment="1" applyProtection="1">
      <alignment horizontal="center" vertical="center" wrapText="1"/>
      <protection hidden="1"/>
    </xf>
    <xf numFmtId="0" fontId="11" fillId="16" borderId="7" xfId="0" applyFont="1" applyFill="1" applyBorder="1" applyAlignment="1">
      <alignment horizontal="center" vertical="center" wrapText="1"/>
    </xf>
    <xf numFmtId="9" fontId="11" fillId="0" borderId="7" xfId="20" applyFont="1" applyFill="1" applyBorder="1" applyAlignment="1" applyProtection="1">
      <alignment horizontal="center" vertical="center"/>
      <protection hidden="1"/>
    </xf>
    <xf numFmtId="3" fontId="48" fillId="2" borderId="1" xfId="0" applyNumberFormat="1" applyFont="1" applyFill="1" applyBorder="1" applyAlignment="1" applyProtection="1">
      <alignment horizontal="center" vertical="center" wrapText="1"/>
      <protection hidden="1"/>
    </xf>
    <xf numFmtId="0" fontId="48" fillId="2" borderId="1" xfId="0" applyFont="1" applyFill="1" applyBorder="1" applyAlignment="1" applyProtection="1">
      <alignment horizontal="center" vertical="center" wrapText="1"/>
      <protection hidden="1"/>
    </xf>
    <xf numFmtId="9" fontId="11" fillId="16" borderId="7" xfId="20" applyFont="1" applyFill="1" applyBorder="1" applyAlignment="1" applyProtection="1">
      <alignment horizontal="center" vertical="center"/>
      <protection hidden="1"/>
    </xf>
    <xf numFmtId="9" fontId="48" fillId="0" borderId="37" xfId="1" applyFont="1" applyFill="1" applyBorder="1" applyAlignment="1" applyProtection="1">
      <alignment horizontal="left" vertical="center" wrapText="1"/>
      <protection hidden="1"/>
    </xf>
    <xf numFmtId="9" fontId="48" fillId="0" borderId="29" xfId="1" applyFont="1" applyFill="1" applyBorder="1" applyAlignment="1" applyProtection="1">
      <alignment horizontal="left" vertical="center" wrapText="1"/>
      <protection hidden="1"/>
    </xf>
    <xf numFmtId="9" fontId="36" fillId="2" borderId="7" xfId="0" applyNumberFormat="1" applyFont="1" applyFill="1" applyBorder="1" applyAlignment="1" applyProtection="1">
      <alignment horizontal="center" vertical="center" wrapText="1"/>
      <protection hidden="1"/>
    </xf>
    <xf numFmtId="0" fontId="11" fillId="0" borderId="7" xfId="1" applyNumberFormat="1" applyFont="1" applyFill="1" applyBorder="1" applyAlignment="1" applyProtection="1">
      <alignment horizontal="center" vertical="center" wrapText="1"/>
      <protection hidden="1"/>
    </xf>
    <xf numFmtId="9" fontId="11" fillId="0" borderId="29" xfId="1" applyFont="1" applyFill="1" applyBorder="1" applyAlignment="1" applyProtection="1">
      <alignment horizontal="left" vertical="center" wrapText="1"/>
      <protection hidden="1"/>
    </xf>
    <xf numFmtId="0" fontId="36" fillId="2" borderId="7" xfId="0" applyFont="1" applyFill="1" applyBorder="1" applyAlignment="1" applyProtection="1">
      <alignment horizontal="center" vertical="center" wrapText="1"/>
      <protection hidden="1"/>
    </xf>
    <xf numFmtId="9" fontId="51" fillId="0" borderId="7" xfId="1" applyFont="1" applyFill="1" applyBorder="1" applyAlignment="1" applyProtection="1">
      <alignment horizontal="center" vertical="center" wrapText="1"/>
      <protection hidden="1"/>
    </xf>
    <xf numFmtId="0" fontId="11" fillId="2" borderId="7" xfId="0" applyFont="1" applyFill="1" applyBorder="1" applyAlignment="1" applyProtection="1">
      <alignment horizontal="justify" vertical="center" wrapText="1"/>
      <protection hidden="1"/>
    </xf>
    <xf numFmtId="9" fontId="11" fillId="0" borderId="37" xfId="1" applyFont="1" applyFill="1" applyBorder="1" applyAlignment="1" applyProtection="1">
      <alignment horizontal="justify" vertical="center" wrapText="1"/>
      <protection hidden="1"/>
    </xf>
    <xf numFmtId="0" fontId="36" fillId="2" borderId="40" xfId="0" applyFont="1" applyFill="1" applyBorder="1" applyAlignment="1" applyProtection="1">
      <alignment horizontal="center" vertical="center"/>
      <protection hidden="1"/>
    </xf>
    <xf numFmtId="1" fontId="36" fillId="2" borderId="40" xfId="0" applyNumberFormat="1" applyFont="1" applyFill="1" applyBorder="1" applyAlignment="1" applyProtection="1">
      <alignment horizontal="center" vertical="center"/>
      <protection hidden="1"/>
    </xf>
    <xf numFmtId="1" fontId="36" fillId="0" borderId="7" xfId="1" applyNumberFormat="1" applyFont="1" applyFill="1" applyBorder="1" applyAlignment="1" applyProtection="1">
      <alignment horizontal="center" vertical="center" wrapText="1"/>
      <protection hidden="1"/>
    </xf>
    <xf numFmtId="14" fontId="11" fillId="2" borderId="7" xfId="0" applyNumberFormat="1" applyFont="1" applyFill="1" applyBorder="1" applyAlignment="1" applyProtection="1">
      <alignment horizontal="left" vertical="center" wrapText="1"/>
      <protection hidden="1"/>
    </xf>
    <xf numFmtId="3" fontId="44" fillId="0" borderId="7" xfId="1" applyNumberFormat="1" applyFont="1" applyFill="1" applyBorder="1" applyAlignment="1" applyProtection="1">
      <alignment horizontal="left" vertical="top"/>
      <protection hidden="1"/>
    </xf>
    <xf numFmtId="9" fontId="44" fillId="0" borderId="7" xfId="1" applyFont="1" applyFill="1" applyBorder="1" applyAlignment="1" applyProtection="1">
      <alignment horizontal="left" vertical="top"/>
      <protection hidden="1"/>
    </xf>
    <xf numFmtId="9" fontId="44" fillId="0" borderId="37" xfId="1" applyFont="1" applyFill="1" applyBorder="1" applyAlignment="1" applyProtection="1">
      <alignment horizontal="left" vertical="top"/>
      <protection hidden="1"/>
    </xf>
    <xf numFmtId="3" fontId="44" fillId="0" borderId="29" xfId="1" applyNumberFormat="1" applyFont="1" applyFill="1" applyBorder="1" applyAlignment="1" applyProtection="1">
      <alignment horizontal="left" vertical="top"/>
      <protection hidden="1"/>
    </xf>
    <xf numFmtId="3" fontId="44" fillId="0" borderId="7" xfId="1" applyNumberFormat="1" applyFont="1" applyFill="1" applyBorder="1" applyAlignment="1" applyProtection="1">
      <alignment horizontal="left" vertical="center" wrapText="1"/>
      <protection hidden="1"/>
    </xf>
    <xf numFmtId="9" fontId="44" fillId="0" borderId="7" xfId="1" applyFont="1" applyFill="1" applyBorder="1" applyAlignment="1" applyProtection="1">
      <alignment horizontal="left" vertical="center" wrapText="1"/>
      <protection hidden="1"/>
    </xf>
    <xf numFmtId="3" fontId="44" fillId="0" borderId="29" xfId="1" applyNumberFormat="1" applyFont="1" applyFill="1" applyBorder="1" applyAlignment="1" applyProtection="1">
      <alignment horizontal="left" vertical="center" wrapText="1"/>
      <protection hidden="1"/>
    </xf>
    <xf numFmtId="9" fontId="11" fillId="2" borderId="7" xfId="0" applyNumberFormat="1" applyFont="1" applyFill="1" applyBorder="1" applyAlignment="1" applyProtection="1">
      <alignment horizontal="center" vertical="center" wrapText="1"/>
      <protection hidden="1"/>
    </xf>
    <xf numFmtId="9" fontId="11" fillId="2" borderId="37" xfId="0" applyNumberFormat="1" applyFont="1" applyFill="1" applyBorder="1" applyAlignment="1" applyProtection="1">
      <alignment horizontal="center" vertical="center" wrapText="1"/>
      <protection hidden="1"/>
    </xf>
    <xf numFmtId="9" fontId="11" fillId="0" borderId="1" xfId="1" applyFont="1" applyFill="1" applyBorder="1" applyAlignment="1" applyProtection="1">
      <alignment horizontal="justify" vertical="center" wrapText="1"/>
      <protection hidden="1"/>
    </xf>
    <xf numFmtId="0" fontId="36" fillId="0" borderId="7" xfId="1" applyNumberFormat="1" applyFont="1" applyFill="1" applyBorder="1" applyAlignment="1" applyProtection="1">
      <alignment horizontal="left" vertical="center" wrapText="1"/>
      <protection hidden="1"/>
    </xf>
    <xf numFmtId="0" fontId="11" fillId="2" borderId="7" xfId="16" applyNumberFormat="1" applyFont="1" applyFill="1" applyBorder="1" applyAlignment="1" applyProtection="1">
      <alignment horizontal="left" vertical="center" wrapText="1"/>
      <protection locked="0" hidden="1"/>
    </xf>
    <xf numFmtId="3" fontId="36" fillId="2" borderId="7" xfId="1" applyNumberFormat="1" applyFont="1" applyFill="1" applyBorder="1" applyAlignment="1" applyProtection="1">
      <alignment horizontal="left" vertical="center" wrapText="1"/>
      <protection hidden="1"/>
    </xf>
    <xf numFmtId="0" fontId="11" fillId="0" borderId="7" xfId="16" applyNumberFormat="1" applyFont="1" applyFill="1" applyBorder="1" applyAlignment="1" applyProtection="1">
      <alignment horizontal="left" vertical="center" wrapText="1"/>
      <protection locked="0" hidden="1"/>
    </xf>
    <xf numFmtId="9" fontId="36" fillId="0" borderId="37" xfId="1" applyFont="1" applyFill="1" applyBorder="1" applyAlignment="1" applyProtection="1">
      <alignment horizontal="justify" vertical="center"/>
      <protection hidden="1"/>
    </xf>
    <xf numFmtId="169" fontId="36" fillId="0" borderId="1" xfId="0" applyNumberFormat="1" applyFont="1" applyBorder="1" applyAlignment="1" applyProtection="1">
      <alignment horizontal="center" vertical="center" wrapText="1"/>
      <protection hidden="1"/>
    </xf>
    <xf numFmtId="0" fontId="36" fillId="0" borderId="7" xfId="0" applyFont="1" applyBorder="1" applyAlignment="1" applyProtection="1">
      <alignment horizontal="center" vertical="center"/>
      <protection hidden="1"/>
    </xf>
    <xf numFmtId="0" fontId="36" fillId="2" borderId="7" xfId="0" applyFont="1" applyFill="1" applyBorder="1" applyAlignment="1" applyProtection="1">
      <alignment horizontal="center" vertical="center"/>
      <protection hidden="1"/>
    </xf>
    <xf numFmtId="9" fontId="36" fillId="0" borderId="7" xfId="1" applyFont="1" applyFill="1" applyBorder="1" applyAlignment="1" applyProtection="1">
      <alignment horizontal="justify" vertical="center"/>
      <protection hidden="1"/>
    </xf>
    <xf numFmtId="165" fontId="11" fillId="10" borderId="7" xfId="0" applyNumberFormat="1" applyFont="1" applyFill="1" applyBorder="1" applyAlignment="1">
      <alignment horizontal="center" vertical="center" wrapText="1"/>
    </xf>
    <xf numFmtId="0" fontId="36" fillId="0" borderId="37" xfId="1" applyNumberFormat="1" applyFont="1" applyFill="1" applyBorder="1" applyAlignment="1" applyProtection="1">
      <alignment horizontal="left" vertical="center" wrapText="1"/>
      <protection hidden="1"/>
    </xf>
    <xf numFmtId="9" fontId="25" fillId="0" borderId="37" xfId="1" applyFont="1" applyFill="1" applyBorder="1" applyAlignment="1" applyProtection="1">
      <alignment horizontal="left" vertical="center" wrapText="1"/>
      <protection hidden="1"/>
    </xf>
    <xf numFmtId="3" fontId="25" fillId="0" borderId="7" xfId="0" applyNumberFormat="1" applyFont="1" applyBorder="1" applyAlignment="1">
      <alignment horizontal="center" vertical="center" wrapText="1"/>
    </xf>
    <xf numFmtId="3" fontId="25" fillId="0" borderId="29" xfId="0" applyNumberFormat="1" applyFont="1" applyBorder="1" applyAlignment="1">
      <alignment horizontal="center" vertical="center" wrapText="1"/>
    </xf>
    <xf numFmtId="9" fontId="36" fillId="0" borderId="7" xfId="1" applyFont="1" applyBorder="1" applyAlignment="1" applyProtection="1">
      <alignment horizontal="center" vertical="center" wrapText="1"/>
      <protection hidden="1"/>
    </xf>
    <xf numFmtId="0" fontId="0" fillId="0" borderId="0" xfId="0" applyAlignment="1">
      <alignment horizontal="justify" vertical="center" wrapText="1"/>
    </xf>
    <xf numFmtId="0" fontId="36" fillId="0" borderId="0" xfId="0" applyFont="1" applyAlignment="1">
      <alignment horizontal="justify" vertical="center" wrapText="1"/>
    </xf>
    <xf numFmtId="0" fontId="11" fillId="2" borderId="7" xfId="0" applyFont="1" applyFill="1" applyBorder="1" applyAlignment="1" applyProtection="1">
      <alignment horizontal="left" vertical="center"/>
      <protection hidden="1"/>
    </xf>
    <xf numFmtId="14" fontId="11" fillId="0" borderId="7" xfId="0" applyNumberFormat="1" applyFont="1" applyBorder="1" applyAlignment="1" applyProtection="1">
      <alignment horizontal="left" vertical="center" wrapText="1"/>
      <protection hidden="1"/>
    </xf>
    <xf numFmtId="9" fontId="11" fillId="0" borderId="7" xfId="0" applyNumberFormat="1" applyFont="1" applyBorder="1" applyAlignment="1" applyProtection="1">
      <alignment horizontal="center" vertical="center" wrapText="1"/>
      <protection hidden="1"/>
    </xf>
    <xf numFmtId="3" fontId="50" fillId="0" borderId="29" xfId="1" applyNumberFormat="1" applyFont="1" applyFill="1" applyBorder="1" applyAlignment="1" applyProtection="1">
      <alignment horizontal="center" vertical="center" wrapText="1"/>
      <protection hidden="1"/>
    </xf>
    <xf numFmtId="3" fontId="50" fillId="0" borderId="7" xfId="1" applyNumberFormat="1" applyFont="1" applyFill="1" applyBorder="1" applyAlignment="1" applyProtection="1">
      <alignment horizontal="center" vertical="center" wrapText="1"/>
      <protection hidden="1"/>
    </xf>
    <xf numFmtId="9" fontId="50" fillId="0" borderId="7" xfId="1" applyFont="1" applyFill="1" applyBorder="1" applyAlignment="1" applyProtection="1">
      <alignment horizontal="center" vertical="center" wrapText="1"/>
      <protection hidden="1"/>
    </xf>
    <xf numFmtId="0" fontId="11" fillId="0" borderId="7" xfId="0" applyFont="1" applyBorder="1" applyAlignment="1" applyProtection="1">
      <alignment vertical="center" wrapText="1"/>
      <protection hidden="1"/>
    </xf>
    <xf numFmtId="3" fontId="36" fillId="0" borderId="30" xfId="1" applyNumberFormat="1" applyFont="1" applyFill="1" applyBorder="1" applyAlignment="1" applyProtection="1">
      <alignment horizontal="center" vertical="center" wrapText="1"/>
      <protection hidden="1"/>
    </xf>
    <xf numFmtId="3" fontId="36" fillId="0" borderId="25" xfId="1" applyNumberFormat="1" applyFont="1" applyFill="1" applyBorder="1" applyAlignment="1" applyProtection="1">
      <alignment horizontal="center" vertical="center" wrapText="1"/>
      <protection hidden="1"/>
    </xf>
    <xf numFmtId="9" fontId="36" fillId="0" borderId="25" xfId="1" applyFont="1" applyFill="1" applyBorder="1" applyAlignment="1" applyProtection="1">
      <alignment horizontal="center" vertical="center" wrapText="1"/>
      <protection hidden="1"/>
    </xf>
    <xf numFmtId="0" fontId="36" fillId="0" borderId="0" xfId="0" applyFont="1" applyAlignment="1">
      <alignment vertical="center" wrapText="1"/>
    </xf>
    <xf numFmtId="0" fontId="11" fillId="2" borderId="29" xfId="0" applyFont="1" applyFill="1" applyBorder="1" applyAlignment="1" applyProtection="1">
      <alignment horizontal="center" vertical="center"/>
      <protection hidden="1"/>
    </xf>
    <xf numFmtId="1" fontId="36" fillId="0" borderId="37" xfId="1" applyNumberFormat="1" applyFont="1" applyFill="1" applyBorder="1" applyAlignment="1" applyProtection="1">
      <alignment horizontal="center" vertical="center" wrapText="1"/>
      <protection hidden="1"/>
    </xf>
    <xf numFmtId="3" fontId="36" fillId="0" borderId="7" xfId="1" applyNumberFormat="1" applyFont="1" applyFill="1" applyBorder="1" applyAlignment="1" applyProtection="1">
      <alignment horizontal="center" vertical="top" wrapText="1"/>
      <protection hidden="1"/>
    </xf>
    <xf numFmtId="14" fontId="36" fillId="0" borderId="7" xfId="1" applyNumberFormat="1" applyFont="1" applyFill="1" applyBorder="1" applyAlignment="1" applyProtection="1">
      <alignment horizontal="justify" vertical="center" wrapText="1"/>
      <protection hidden="1"/>
    </xf>
    <xf numFmtId="0" fontId="36" fillId="0" borderId="37" xfId="1" applyNumberFormat="1" applyFont="1" applyFill="1" applyBorder="1" applyAlignment="1" applyProtection="1">
      <alignment vertical="center" wrapText="1"/>
      <protection hidden="1"/>
    </xf>
    <xf numFmtId="0" fontId="25" fillId="0" borderId="37" xfId="0" applyFont="1" applyBorder="1" applyAlignment="1">
      <alignment vertical="center" wrapText="1"/>
    </xf>
    <xf numFmtId="9" fontId="36" fillId="0" borderId="41" xfId="1" applyFont="1" applyFill="1" applyBorder="1" applyAlignment="1" applyProtection="1">
      <alignment horizontal="left" vertical="center" wrapText="1"/>
      <protection hidden="1"/>
    </xf>
    <xf numFmtId="9" fontId="36" fillId="0" borderId="42" xfId="1" applyFont="1" applyFill="1" applyBorder="1" applyAlignment="1" applyProtection="1">
      <alignment horizontal="left" vertical="center" wrapText="1"/>
      <protection hidden="1"/>
    </xf>
    <xf numFmtId="0" fontId="25" fillId="0" borderId="25" xfId="0" applyFont="1" applyBorder="1" applyAlignment="1">
      <alignment horizontal="left" vertical="center" wrapText="1"/>
    </xf>
    <xf numFmtId="9" fontId="36" fillId="0" borderId="43" xfId="1" applyFont="1" applyFill="1" applyBorder="1" applyAlignment="1" applyProtection="1">
      <alignment horizontal="left" vertical="center" wrapText="1"/>
      <protection hidden="1"/>
    </xf>
    <xf numFmtId="9" fontId="36" fillId="0" borderId="44" xfId="1" applyFont="1" applyFill="1" applyBorder="1" applyAlignment="1" applyProtection="1">
      <alignment horizontal="left" vertical="center" wrapText="1"/>
      <protection hidden="1"/>
    </xf>
    <xf numFmtId="9" fontId="36" fillId="2" borderId="37" xfId="1" applyFont="1" applyFill="1" applyBorder="1" applyAlignment="1" applyProtection="1">
      <alignment horizontal="left" vertical="center" wrapText="1"/>
      <protection hidden="1"/>
    </xf>
    <xf numFmtId="9" fontId="11" fillId="0" borderId="37" xfId="1" applyFont="1" applyFill="1" applyBorder="1" applyAlignment="1" applyProtection="1">
      <alignment horizontal="left" vertical="top" wrapText="1"/>
      <protection hidden="1"/>
    </xf>
    <xf numFmtId="9" fontId="36" fillId="0" borderId="37" xfId="1" applyFont="1" applyFill="1" applyBorder="1" applyAlignment="1" applyProtection="1">
      <alignment vertical="top" wrapText="1"/>
      <protection hidden="1"/>
    </xf>
    <xf numFmtId="9" fontId="36" fillId="0" borderId="30" xfId="1" applyFont="1" applyFill="1" applyBorder="1" applyAlignment="1" applyProtection="1">
      <alignment horizontal="left" vertical="center" wrapText="1"/>
      <protection hidden="1"/>
    </xf>
    <xf numFmtId="9" fontId="11" fillId="2" borderId="7" xfId="1" applyFont="1" applyFill="1" applyBorder="1" applyAlignment="1" applyProtection="1">
      <alignment vertical="center" wrapText="1"/>
      <protection hidden="1"/>
    </xf>
    <xf numFmtId="9" fontId="11" fillId="2" borderId="37" xfId="1" applyFont="1" applyFill="1" applyBorder="1" applyAlignment="1" applyProtection="1">
      <alignment horizontal="left" vertical="center" wrapText="1"/>
      <protection hidden="1"/>
    </xf>
    <xf numFmtId="9" fontId="44" fillId="0" borderId="37" xfId="1" applyFont="1" applyFill="1" applyBorder="1" applyAlignment="1" applyProtection="1">
      <alignment horizontal="center" vertical="center" wrapText="1"/>
      <protection hidden="1"/>
    </xf>
    <xf numFmtId="9" fontId="44" fillId="0" borderId="37" xfId="1" applyFont="1" applyFill="1" applyBorder="1" applyAlignment="1" applyProtection="1">
      <alignment horizontal="left" vertical="center" wrapText="1"/>
      <protection hidden="1"/>
    </xf>
    <xf numFmtId="0" fontId="36" fillId="11" borderId="7" xfId="0" applyFont="1" applyFill="1" applyBorder="1" applyAlignment="1">
      <alignment horizontal="center" vertical="center" wrapText="1"/>
    </xf>
    <xf numFmtId="0" fontId="36" fillId="11" borderId="7" xfId="0" applyFont="1" applyFill="1" applyBorder="1" applyAlignment="1">
      <alignment horizontal="left" vertical="center" wrapText="1"/>
    </xf>
    <xf numFmtId="0" fontId="36" fillId="11" borderId="33" xfId="0" applyFont="1" applyFill="1" applyBorder="1" applyAlignment="1">
      <alignment horizontal="left" vertical="center" wrapText="1"/>
    </xf>
    <xf numFmtId="0" fontId="36" fillId="11" borderId="33" xfId="0" applyFont="1" applyFill="1" applyBorder="1" applyAlignment="1">
      <alignment horizontal="center" vertical="center" wrapText="1"/>
    </xf>
    <xf numFmtId="14" fontId="36" fillId="2" borderId="7" xfId="17" applyNumberFormat="1" applyFont="1" applyFill="1" applyBorder="1" applyAlignment="1" applyProtection="1">
      <alignment horizontal="center" vertical="center" wrapText="1"/>
      <protection hidden="1"/>
    </xf>
    <xf numFmtId="0" fontId="36" fillId="2" borderId="33" xfId="0" applyFont="1" applyFill="1" applyBorder="1" applyAlignment="1">
      <alignment horizontal="left" vertical="center" wrapText="1"/>
    </xf>
    <xf numFmtId="0" fontId="36" fillId="2" borderId="33" xfId="0" applyFont="1" applyFill="1" applyBorder="1" applyAlignment="1">
      <alignment horizontal="center" vertical="center"/>
    </xf>
    <xf numFmtId="0" fontId="36" fillId="11" borderId="33" xfId="0" applyFont="1" applyFill="1" applyBorder="1" applyAlignment="1">
      <alignment horizontal="center" vertical="center"/>
    </xf>
    <xf numFmtId="9" fontId="36" fillId="11" borderId="33" xfId="0" applyNumberFormat="1" applyFont="1" applyFill="1" applyBorder="1" applyAlignment="1">
      <alignment horizontal="center" vertical="center" wrapText="1"/>
    </xf>
    <xf numFmtId="3" fontId="44" fillId="2" borderId="29" xfId="1" applyNumberFormat="1" applyFont="1" applyFill="1" applyBorder="1" applyAlignment="1" applyProtection="1">
      <alignment horizontal="center" vertical="center" wrapText="1"/>
      <protection hidden="1"/>
    </xf>
    <xf numFmtId="0" fontId="25" fillId="10" borderId="7" xfId="0" applyFont="1" applyFill="1" applyBorder="1" applyAlignment="1">
      <alignment horizontal="center" vertical="center" wrapText="1"/>
    </xf>
    <xf numFmtId="3" fontId="25" fillId="10" borderId="7" xfId="0" applyNumberFormat="1" applyFont="1" applyFill="1" applyBorder="1" applyAlignment="1">
      <alignment horizontal="center" vertical="center" wrapText="1"/>
    </xf>
    <xf numFmtId="9" fontId="25" fillId="10" borderId="7" xfId="0" applyNumberFormat="1" applyFont="1" applyFill="1" applyBorder="1" applyAlignment="1">
      <alignment horizontal="center" vertical="center" wrapText="1"/>
    </xf>
    <xf numFmtId="0" fontId="25" fillId="10" borderId="33" xfId="0" applyFont="1" applyFill="1" applyBorder="1" applyAlignment="1">
      <alignment horizontal="left" vertical="center" wrapText="1"/>
    </xf>
    <xf numFmtId="9" fontId="36" fillId="2" borderId="7" xfId="18" applyFont="1" applyFill="1" applyBorder="1" applyAlignment="1" applyProtection="1">
      <alignment horizontal="center" vertical="center" wrapText="1"/>
      <protection hidden="1"/>
    </xf>
    <xf numFmtId="0" fontId="36" fillId="0" borderId="7" xfId="0" applyFont="1" applyBorder="1" applyAlignment="1">
      <alignment horizontal="left" vertical="center" wrapText="1"/>
    </xf>
    <xf numFmtId="0" fontId="36" fillId="0" borderId="33" xfId="0" applyFont="1" applyBorder="1" applyAlignment="1">
      <alignment horizontal="left" vertical="center" wrapText="1"/>
    </xf>
    <xf numFmtId="0" fontId="36" fillId="0" borderId="33" xfId="0" applyFont="1" applyBorder="1" applyAlignment="1">
      <alignment horizontal="center" vertical="center" wrapText="1"/>
    </xf>
    <xf numFmtId="14" fontId="36" fillId="0" borderId="7" xfId="17" applyNumberFormat="1" applyFont="1" applyBorder="1" applyAlignment="1" applyProtection="1">
      <alignment horizontal="center" vertical="center" wrapText="1"/>
      <protection hidden="1"/>
    </xf>
    <xf numFmtId="0" fontId="36" fillId="0" borderId="33" xfId="0" applyFont="1" applyBorder="1" applyAlignment="1">
      <alignment horizontal="center" vertical="center"/>
    </xf>
    <xf numFmtId="9" fontId="36" fillId="0" borderId="33" xfId="0" applyNumberFormat="1" applyFont="1" applyBorder="1" applyAlignment="1">
      <alignment horizontal="center" vertical="center" wrapText="1"/>
    </xf>
    <xf numFmtId="0" fontId="25" fillId="10" borderId="7" xfId="0" applyFont="1" applyFill="1" applyBorder="1" applyAlignment="1">
      <alignment horizontal="left" vertical="center" wrapText="1"/>
    </xf>
    <xf numFmtId="0" fontId="36" fillId="10" borderId="7" xfId="0" applyFont="1" applyFill="1" applyBorder="1" applyAlignment="1">
      <alignment horizontal="left" vertical="center" wrapText="1"/>
    </xf>
    <xf numFmtId="0" fontId="25" fillId="10" borderId="28" xfId="0" applyFont="1" applyFill="1" applyBorder="1" applyAlignment="1">
      <alignment horizontal="justify" vertical="center" wrapText="1"/>
    </xf>
    <xf numFmtId="3" fontId="50" fillId="2" borderId="7" xfId="1" applyNumberFormat="1" applyFont="1" applyFill="1" applyBorder="1" applyAlignment="1" applyProtection="1">
      <alignment horizontal="center" vertical="center" wrapText="1"/>
      <protection hidden="1"/>
    </xf>
    <xf numFmtId="9" fontId="50" fillId="2" borderId="7" xfId="18" applyFont="1" applyFill="1" applyBorder="1" applyAlignment="1" applyProtection="1">
      <alignment horizontal="center" vertical="center" wrapText="1"/>
      <protection hidden="1"/>
    </xf>
    <xf numFmtId="3" fontId="36" fillId="2" borderId="29" xfId="1" applyNumberFormat="1" applyFont="1" applyFill="1" applyBorder="1" applyAlignment="1" applyProtection="1">
      <alignment horizontal="center" vertical="center" wrapText="1"/>
      <protection hidden="1"/>
    </xf>
    <xf numFmtId="0" fontId="36" fillId="10" borderId="7" xfId="0" applyFont="1" applyFill="1" applyBorder="1" applyAlignment="1">
      <alignment horizontal="center" vertical="center" wrapText="1"/>
    </xf>
    <xf numFmtId="0" fontId="36" fillId="10" borderId="33" xfId="0" applyFont="1" applyFill="1" applyBorder="1" applyAlignment="1">
      <alignment horizontal="center" vertical="center" wrapText="1"/>
    </xf>
    <xf numFmtId="0" fontId="36" fillId="10" borderId="33" xfId="0" applyFont="1" applyFill="1" applyBorder="1" applyAlignment="1">
      <alignment horizontal="left" vertical="center" wrapText="1"/>
    </xf>
    <xf numFmtId="0" fontId="36" fillId="10" borderId="33" xfId="0" applyFont="1" applyFill="1" applyBorder="1" applyAlignment="1">
      <alignment horizontal="center" vertical="center"/>
    </xf>
    <xf numFmtId="9" fontId="36" fillId="10" borderId="33" xfId="0" applyNumberFormat="1" applyFont="1" applyFill="1" applyBorder="1" applyAlignment="1">
      <alignment horizontal="center" vertical="center" wrapText="1"/>
    </xf>
    <xf numFmtId="9" fontId="44" fillId="0" borderId="7" xfId="1" applyFont="1" applyFill="1" applyBorder="1" applyAlignment="1" applyProtection="1">
      <alignment vertical="center" wrapText="1"/>
      <protection hidden="1"/>
    </xf>
    <xf numFmtId="9" fontId="11" fillId="10" borderId="7" xfId="0" applyNumberFormat="1" applyFont="1" applyFill="1" applyBorder="1" applyAlignment="1" applyProtection="1">
      <alignment horizontal="center" vertical="center" wrapText="1"/>
      <protection hidden="1"/>
    </xf>
    <xf numFmtId="0" fontId="11" fillId="10" borderId="29" xfId="0" applyFont="1" applyFill="1" applyBorder="1" applyAlignment="1" applyProtection="1">
      <alignment horizontal="center" vertical="center" wrapText="1"/>
      <protection hidden="1"/>
    </xf>
    <xf numFmtId="9" fontId="11" fillId="10" borderId="29" xfId="0" applyNumberFormat="1" applyFont="1" applyFill="1" applyBorder="1" applyAlignment="1" applyProtection="1">
      <alignment horizontal="center" vertical="center" wrapText="1"/>
      <protection hidden="1"/>
    </xf>
    <xf numFmtId="9" fontId="36" fillId="0" borderId="7" xfId="1" applyFont="1" applyFill="1" applyBorder="1" applyAlignment="1" applyProtection="1">
      <alignment horizontal="left" vertical="top" wrapText="1"/>
      <protection hidden="1"/>
    </xf>
    <xf numFmtId="14" fontId="11" fillId="2" borderId="7" xfId="0" applyNumberFormat="1" applyFont="1" applyFill="1" applyBorder="1" applyAlignment="1" applyProtection="1">
      <alignment horizontal="center" vertical="center"/>
      <protection hidden="1"/>
    </xf>
    <xf numFmtId="9" fontId="45" fillId="0" borderId="29" xfId="1" applyFont="1" applyFill="1" applyBorder="1" applyAlignment="1" applyProtection="1">
      <alignment horizontal="left" vertical="center" wrapText="1"/>
      <protection hidden="1"/>
    </xf>
    <xf numFmtId="0" fontId="36" fillId="2" borderId="0" xfId="0" applyFont="1" applyFill="1" applyAlignment="1" applyProtection="1">
      <alignment horizontal="left" vertical="center"/>
      <protection hidden="1"/>
    </xf>
    <xf numFmtId="9" fontId="36" fillId="2" borderId="0" xfId="1" applyFont="1" applyFill="1" applyAlignment="1" applyProtection="1">
      <alignment horizontal="center" vertical="center"/>
      <protection hidden="1"/>
    </xf>
    <xf numFmtId="0" fontId="36" fillId="2" borderId="0" xfId="0" applyFont="1" applyFill="1" applyAlignment="1" applyProtection="1">
      <alignment vertical="center"/>
      <protection hidden="1"/>
    </xf>
    <xf numFmtId="0" fontId="4" fillId="16" borderId="1" xfId="12" applyFont="1" applyFill="1" applyBorder="1" applyAlignment="1" applyProtection="1">
      <alignment horizontal="center"/>
      <protection locked="0"/>
    </xf>
    <xf numFmtId="0" fontId="4" fillId="16" borderId="10" xfId="12" applyFont="1" applyFill="1" applyBorder="1" applyAlignment="1" applyProtection="1">
      <alignment horizontal="center" vertical="center" wrapText="1"/>
      <protection locked="0"/>
    </xf>
    <xf numFmtId="0" fontId="4" fillId="16" borderId="9" xfId="12" applyFont="1" applyFill="1" applyBorder="1" applyAlignment="1" applyProtection="1">
      <alignment horizontal="center" vertical="center" wrapText="1"/>
      <protection locked="0"/>
    </xf>
    <xf numFmtId="0" fontId="4" fillId="16" borderId="11" xfId="12" applyFont="1" applyFill="1" applyBorder="1" applyAlignment="1" applyProtection="1">
      <alignment horizontal="center" vertical="center" wrapText="1"/>
      <protection locked="0"/>
    </xf>
    <xf numFmtId="0" fontId="4" fillId="16" borderId="1" xfId="12" applyFont="1" applyFill="1" applyBorder="1" applyAlignment="1" applyProtection="1">
      <alignment vertical="center"/>
      <protection locked="0"/>
    </xf>
    <xf numFmtId="0" fontId="4" fillId="16" borderId="1" xfId="12" applyFont="1" applyFill="1" applyBorder="1" applyAlignment="1" applyProtection="1">
      <alignment horizontal="left" vertical="center"/>
      <protection locked="0"/>
    </xf>
    <xf numFmtId="0" fontId="4" fillId="16" borderId="0" xfId="12" applyFont="1" applyFill="1" applyProtection="1">
      <protection locked="0"/>
    </xf>
    <xf numFmtId="0" fontId="24" fillId="0" borderId="0" xfId="12" applyProtection="1">
      <protection locked="0"/>
    </xf>
    <xf numFmtId="0" fontId="4" fillId="16" borderId="12" xfId="12" applyFont="1" applyFill="1" applyBorder="1" applyAlignment="1" applyProtection="1">
      <alignment horizontal="center" vertical="center" wrapText="1"/>
      <protection locked="0"/>
    </xf>
    <xf numFmtId="0" fontId="4" fillId="16" borderId="0" xfId="12" applyFont="1" applyFill="1" applyAlignment="1" applyProtection="1">
      <alignment horizontal="center" vertical="center" wrapText="1"/>
      <protection locked="0"/>
    </xf>
    <xf numFmtId="0" fontId="4" fillId="16" borderId="5" xfId="12" applyFont="1" applyFill="1" applyBorder="1" applyAlignment="1" applyProtection="1">
      <alignment horizontal="center" vertical="center" wrapText="1"/>
      <protection locked="0"/>
    </xf>
    <xf numFmtId="0" fontId="4" fillId="16" borderId="26" xfId="12" applyFont="1" applyFill="1" applyBorder="1" applyAlignment="1" applyProtection="1">
      <alignment horizontal="center" vertical="center" wrapText="1"/>
      <protection locked="0"/>
    </xf>
    <xf numFmtId="0" fontId="4" fillId="16" borderId="8" xfId="12" applyFont="1" applyFill="1" applyBorder="1" applyAlignment="1" applyProtection="1">
      <alignment horizontal="center" vertical="center" wrapText="1"/>
      <protection locked="0"/>
    </xf>
    <xf numFmtId="0" fontId="4" fillId="16" borderId="27" xfId="12" applyFont="1" applyFill="1" applyBorder="1" applyAlignment="1" applyProtection="1">
      <alignment horizontal="center" vertical="center" wrapText="1"/>
      <protection locked="0"/>
    </xf>
    <xf numFmtId="0" fontId="14" fillId="16" borderId="0" xfId="12" applyFont="1" applyFill="1" applyAlignment="1" applyProtection="1">
      <alignment horizontal="center" vertical="top"/>
      <protection locked="0"/>
    </xf>
    <xf numFmtId="0" fontId="14" fillId="16" borderId="0" xfId="12" applyFont="1" applyFill="1" applyAlignment="1" applyProtection="1">
      <alignment horizontal="center" vertical="top"/>
      <protection locked="0"/>
    </xf>
    <xf numFmtId="0" fontId="14" fillId="16" borderId="0" xfId="12" applyFont="1" applyFill="1" applyAlignment="1" applyProtection="1">
      <alignment horizontal="right" vertical="top"/>
      <protection locked="0"/>
    </xf>
    <xf numFmtId="0" fontId="14" fillId="2" borderId="8" xfId="12" applyFont="1" applyFill="1" applyBorder="1"/>
    <xf numFmtId="0" fontId="14" fillId="2" borderId="0" xfId="12" applyFont="1" applyFill="1"/>
    <xf numFmtId="0" fontId="14" fillId="13" borderId="3" xfId="12" applyFont="1" applyFill="1" applyBorder="1" applyAlignment="1" applyProtection="1">
      <alignment horizontal="center" vertical="center"/>
      <protection locked="0"/>
    </xf>
    <xf numFmtId="0" fontId="14" fillId="13" borderId="4" xfId="12" applyFont="1" applyFill="1" applyBorder="1" applyAlignment="1" applyProtection="1">
      <alignment horizontal="center" vertical="center"/>
      <protection locked="0"/>
    </xf>
    <xf numFmtId="0" fontId="14" fillId="13" borderId="2" xfId="12" applyFont="1" applyFill="1" applyBorder="1" applyAlignment="1" applyProtection="1">
      <alignment horizontal="center" vertical="center"/>
      <protection locked="0"/>
    </xf>
    <xf numFmtId="0" fontId="14" fillId="14" borderId="3" xfId="12" applyFont="1" applyFill="1" applyBorder="1" applyAlignment="1" applyProtection="1">
      <alignment horizontal="center" vertical="center"/>
      <protection locked="0"/>
    </xf>
    <xf numFmtId="0" fontId="14" fillId="14" borderId="4" xfId="12" applyFont="1" applyFill="1" applyBorder="1" applyAlignment="1" applyProtection="1">
      <alignment horizontal="center" vertical="center"/>
      <protection locked="0"/>
    </xf>
    <xf numFmtId="0" fontId="14" fillId="14" borderId="2" xfId="12" applyFont="1" applyFill="1" applyBorder="1" applyAlignment="1" applyProtection="1">
      <alignment horizontal="center" vertical="center"/>
      <protection locked="0"/>
    </xf>
    <xf numFmtId="0" fontId="14" fillId="15" borderId="3" xfId="12" applyFont="1" applyFill="1" applyBorder="1" applyAlignment="1" applyProtection="1">
      <alignment horizontal="center" vertical="center"/>
      <protection locked="0"/>
    </xf>
    <xf numFmtId="0" fontId="14" fillId="15" borderId="4" xfId="12" applyFont="1" applyFill="1" applyBorder="1" applyAlignment="1" applyProtection="1">
      <alignment horizontal="center" vertical="center"/>
      <protection locked="0"/>
    </xf>
    <xf numFmtId="0" fontId="14" fillId="15" borderId="2" xfId="12" applyFont="1" applyFill="1" applyBorder="1" applyAlignment="1" applyProtection="1">
      <alignment horizontal="center" vertical="center"/>
      <protection locked="0"/>
    </xf>
    <xf numFmtId="0" fontId="14" fillId="0" borderId="18" xfId="12" applyFont="1" applyBorder="1" applyAlignment="1" applyProtection="1">
      <alignment horizontal="center" vertical="center" wrapText="1"/>
      <protection locked="0"/>
    </xf>
    <xf numFmtId="0" fontId="14" fillId="16" borderId="32" xfId="12" applyFont="1" applyFill="1" applyBorder="1" applyAlignment="1" applyProtection="1">
      <alignment horizontal="center" vertical="center" wrapText="1"/>
      <protection locked="0"/>
    </xf>
    <xf numFmtId="0" fontId="14" fillId="16" borderId="3" xfId="12" applyFont="1" applyFill="1" applyBorder="1" applyAlignment="1" applyProtection="1">
      <alignment horizontal="center" vertical="center"/>
      <protection locked="0"/>
    </xf>
    <xf numFmtId="0" fontId="14" fillId="16" borderId="4" xfId="12" applyFont="1" applyFill="1" applyBorder="1" applyAlignment="1" applyProtection="1">
      <alignment horizontal="center" vertical="center"/>
      <protection locked="0"/>
    </xf>
    <xf numFmtId="0" fontId="14" fillId="2" borderId="1" xfId="12" applyFont="1" applyFill="1" applyBorder="1" applyAlignment="1" applyProtection="1">
      <alignment horizontal="center" vertical="center" wrapText="1"/>
      <protection locked="0"/>
    </xf>
    <xf numFmtId="0" fontId="14" fillId="16" borderId="1" xfId="12" applyFont="1" applyFill="1" applyBorder="1" applyAlignment="1" applyProtection="1">
      <alignment horizontal="center" vertical="center"/>
      <protection locked="0"/>
    </xf>
    <xf numFmtId="0" fontId="14" fillId="16" borderId="18" xfId="12" applyFont="1" applyFill="1" applyBorder="1" applyAlignment="1" applyProtection="1">
      <alignment horizontal="center" vertical="center" wrapText="1"/>
      <protection locked="0"/>
    </xf>
    <xf numFmtId="0" fontId="14" fillId="16" borderId="2" xfId="12" applyFont="1" applyFill="1" applyBorder="1" applyAlignment="1" applyProtection="1">
      <alignment horizontal="center" vertical="center"/>
      <protection locked="0"/>
    </xf>
    <xf numFmtId="0" fontId="14" fillId="16" borderId="26" xfId="12" applyFont="1" applyFill="1" applyBorder="1" applyAlignment="1" applyProtection="1">
      <alignment horizontal="center" vertical="center"/>
      <protection locked="0"/>
    </xf>
    <xf numFmtId="0" fontId="14" fillId="16" borderId="8" xfId="12" applyFont="1" applyFill="1" applyBorder="1" applyAlignment="1" applyProtection="1">
      <alignment horizontal="center" vertical="center"/>
      <protection locked="0"/>
    </xf>
    <xf numFmtId="0" fontId="14" fillId="16" borderId="27" xfId="12" applyFont="1" applyFill="1" applyBorder="1" applyAlignment="1" applyProtection="1">
      <alignment horizontal="center" vertical="center"/>
      <protection locked="0"/>
    </xf>
    <xf numFmtId="0" fontId="4" fillId="16" borderId="0" xfId="12" applyFont="1" applyFill="1" applyAlignment="1" applyProtection="1">
      <alignment vertical="center"/>
      <protection locked="0"/>
    </xf>
    <xf numFmtId="0" fontId="14" fillId="0" borderId="32" xfId="12" applyFont="1" applyBorder="1" applyAlignment="1" applyProtection="1">
      <alignment horizontal="center" vertical="center" wrapText="1"/>
      <protection locked="0"/>
    </xf>
    <xf numFmtId="0" fontId="14" fillId="2" borderId="1" xfId="12" applyFont="1" applyFill="1" applyBorder="1" applyAlignment="1" applyProtection="1">
      <alignment horizontal="center" vertical="center" wrapText="1"/>
      <protection locked="0"/>
    </xf>
    <xf numFmtId="0" fontId="14" fillId="16" borderId="1" xfId="12" applyFont="1" applyFill="1" applyBorder="1" applyAlignment="1" applyProtection="1">
      <alignment horizontal="center" vertical="center" wrapText="1"/>
      <protection locked="0"/>
    </xf>
    <xf numFmtId="0" fontId="14" fillId="0" borderId="1" xfId="12" applyFont="1" applyBorder="1" applyAlignment="1" applyProtection="1">
      <alignment horizontal="center" vertical="center" wrapText="1"/>
      <protection locked="0"/>
    </xf>
    <xf numFmtId="0" fontId="14" fillId="5" borderId="1" xfId="12" applyFont="1" applyFill="1" applyBorder="1" applyAlignment="1" applyProtection="1">
      <alignment horizontal="center" vertical="center" wrapText="1"/>
      <protection locked="0"/>
    </xf>
    <xf numFmtId="0" fontId="4" fillId="16" borderId="18" xfId="12" applyFont="1" applyFill="1" applyBorder="1" applyAlignment="1" applyProtection="1">
      <alignment vertical="center" wrapText="1"/>
      <protection locked="0"/>
    </xf>
    <xf numFmtId="0" fontId="4" fillId="0" borderId="18" xfId="12" applyFont="1" applyBorder="1" applyAlignment="1" applyProtection="1">
      <alignment horizontal="center" vertical="center" wrapText="1"/>
      <protection locked="0"/>
    </xf>
    <xf numFmtId="0" fontId="4" fillId="16" borderId="18" xfId="12" applyFont="1" applyFill="1" applyBorder="1" applyAlignment="1" applyProtection="1">
      <alignment horizontal="center" vertical="center" wrapText="1"/>
      <protection locked="0"/>
    </xf>
    <xf numFmtId="0" fontId="4" fillId="16" borderId="18" xfId="12" applyFont="1" applyFill="1" applyBorder="1" applyAlignment="1" applyProtection="1">
      <alignment horizontal="left" vertical="center" wrapText="1"/>
      <protection locked="0"/>
    </xf>
    <xf numFmtId="0" fontId="4" fillId="17" borderId="18" xfId="12" applyFont="1" applyFill="1" applyBorder="1" applyAlignment="1">
      <alignment horizontal="center" vertical="center"/>
    </xf>
    <xf numFmtId="0" fontId="4" fillId="16" borderId="32" xfId="12" applyFont="1" applyFill="1" applyBorder="1" applyAlignment="1" applyProtection="1">
      <alignment vertical="center" wrapText="1"/>
      <protection locked="0"/>
    </xf>
    <xf numFmtId="0" fontId="4" fillId="16" borderId="32" xfId="12" applyFont="1" applyFill="1" applyBorder="1" applyAlignment="1" applyProtection="1">
      <alignment horizontal="center" vertical="center" wrapText="1"/>
      <protection locked="0"/>
    </xf>
    <xf numFmtId="0" fontId="4" fillId="18" borderId="18" xfId="12" applyFont="1" applyFill="1" applyBorder="1" applyAlignment="1">
      <alignment horizontal="center" vertical="center"/>
    </xf>
    <xf numFmtId="0" fontId="4" fillId="0" borderId="18" xfId="12" applyFont="1" applyBorder="1" applyAlignment="1" applyProtection="1">
      <alignment horizontal="center" vertical="center"/>
      <protection locked="0"/>
    </xf>
    <xf numFmtId="0" fontId="4" fillId="10" borderId="32" xfId="12" applyFont="1" applyFill="1" applyBorder="1" applyAlignment="1">
      <alignment horizontal="justify" vertical="center" wrapText="1"/>
    </xf>
    <xf numFmtId="0" fontId="4" fillId="0" borderId="1" xfId="12" applyFont="1" applyBorder="1" applyAlignment="1" applyProtection="1">
      <alignment horizontal="center" vertical="center" wrapText="1"/>
      <protection locked="0"/>
    </xf>
    <xf numFmtId="14" fontId="4" fillId="0" borderId="1" xfId="12" applyNumberFormat="1" applyFont="1" applyBorder="1" applyAlignment="1" applyProtection="1">
      <alignment horizontal="center" vertical="center" wrapText="1"/>
      <protection locked="0"/>
    </xf>
    <xf numFmtId="14" fontId="4" fillId="16" borderId="32" xfId="12" applyNumberFormat="1" applyFont="1" applyFill="1" applyBorder="1" applyAlignment="1" applyProtection="1">
      <alignment horizontal="center" vertical="center" wrapText="1"/>
      <protection locked="0"/>
    </xf>
    <xf numFmtId="9" fontId="4" fillId="16" borderId="1" xfId="10" applyFont="1" applyFill="1" applyBorder="1" applyAlignment="1" applyProtection="1">
      <alignment horizontal="center" vertical="center" wrapText="1"/>
      <protection locked="0"/>
    </xf>
    <xf numFmtId="14" fontId="4" fillId="16" borderId="1" xfId="10" applyNumberFormat="1" applyFont="1" applyFill="1" applyBorder="1" applyAlignment="1" applyProtection="1">
      <alignment horizontal="left" vertical="center" wrapText="1"/>
      <protection locked="0"/>
    </xf>
    <xf numFmtId="14" fontId="4" fillId="16" borderId="18" xfId="10" applyNumberFormat="1" applyFont="1" applyFill="1" applyBorder="1" applyAlignment="1" applyProtection="1">
      <alignment horizontal="center" vertical="center" wrapText="1"/>
      <protection locked="0"/>
    </xf>
    <xf numFmtId="9" fontId="4" fillId="16" borderId="1" xfId="10" applyFont="1" applyFill="1" applyBorder="1" applyAlignment="1" applyProtection="1">
      <alignment horizontal="left" vertical="center" wrapText="1"/>
      <protection locked="0"/>
    </xf>
    <xf numFmtId="14" fontId="4" fillId="0" borderId="32" xfId="12" applyNumberFormat="1" applyFont="1" applyBorder="1" applyAlignment="1" applyProtection="1">
      <alignment horizontal="center" vertical="center" wrapText="1"/>
      <protection locked="0"/>
    </xf>
    <xf numFmtId="9" fontId="4" fillId="0" borderId="1" xfId="10" applyFont="1" applyFill="1" applyBorder="1" applyAlignment="1" applyProtection="1">
      <alignment horizontal="center" vertical="center" wrapText="1"/>
      <protection locked="0"/>
    </xf>
    <xf numFmtId="14" fontId="4" fillId="16" borderId="1" xfId="10" applyNumberFormat="1" applyFont="1" applyFill="1" applyBorder="1" applyAlignment="1" applyProtection="1">
      <alignment horizontal="center" vertical="center" wrapText="1"/>
      <protection locked="0"/>
    </xf>
    <xf numFmtId="0" fontId="4" fillId="0" borderId="1" xfId="12" applyFont="1" applyBorder="1" applyAlignment="1" applyProtection="1">
      <alignment vertical="center" wrapText="1"/>
      <protection locked="0"/>
    </xf>
    <xf numFmtId="0" fontId="4" fillId="16" borderId="1" xfId="12" applyFont="1" applyFill="1" applyBorder="1" applyAlignment="1" applyProtection="1">
      <alignment vertical="center" wrapText="1"/>
      <protection locked="0"/>
    </xf>
    <xf numFmtId="14" fontId="4" fillId="16" borderId="1" xfId="12" applyNumberFormat="1" applyFont="1" applyFill="1" applyBorder="1" applyAlignment="1" applyProtection="1">
      <alignment horizontal="center" vertical="center"/>
      <protection locked="0"/>
    </xf>
    <xf numFmtId="9" fontId="4" fillId="16" borderId="1" xfId="12" applyNumberFormat="1" applyFont="1" applyFill="1" applyBorder="1" applyAlignment="1" applyProtection="1">
      <alignment horizontal="center" vertical="center"/>
      <protection locked="0"/>
    </xf>
    <xf numFmtId="0" fontId="14" fillId="16" borderId="0" xfId="12" applyFont="1" applyFill="1" applyProtection="1">
      <protection locked="0"/>
    </xf>
    <xf numFmtId="0" fontId="4" fillId="16" borderId="6" xfId="12" applyFont="1" applyFill="1" applyBorder="1" applyAlignment="1" applyProtection="1">
      <alignment vertical="center" wrapText="1"/>
      <protection locked="0"/>
    </xf>
    <xf numFmtId="0" fontId="4" fillId="0" borderId="32" xfId="12" applyFont="1" applyBorder="1" applyAlignment="1" applyProtection="1">
      <alignment horizontal="center" vertical="center" wrapText="1"/>
      <protection locked="0"/>
    </xf>
    <xf numFmtId="0" fontId="4" fillId="16" borderId="32" xfId="12" applyFont="1" applyFill="1" applyBorder="1" applyAlignment="1" applyProtection="1">
      <alignment horizontal="center" vertical="center" wrapText="1"/>
      <protection locked="0"/>
    </xf>
    <xf numFmtId="0" fontId="4" fillId="16" borderId="32" xfId="12" applyFont="1" applyFill="1" applyBorder="1" applyAlignment="1" applyProtection="1">
      <alignment horizontal="left" vertical="center" wrapText="1"/>
      <protection locked="0"/>
    </xf>
    <xf numFmtId="0" fontId="4" fillId="17" borderId="32" xfId="12" applyFont="1" applyFill="1" applyBorder="1" applyAlignment="1">
      <alignment horizontal="center" vertical="center"/>
    </xf>
    <xf numFmtId="0" fontId="4" fillId="18" borderId="32" xfId="12" applyFont="1" applyFill="1" applyBorder="1" applyAlignment="1">
      <alignment horizontal="center" vertical="center"/>
    </xf>
    <xf numFmtId="0" fontId="4" fillId="0" borderId="32" xfId="12" applyFont="1" applyBorder="1" applyAlignment="1" applyProtection="1">
      <alignment horizontal="center" vertical="center"/>
      <protection locked="0"/>
    </xf>
    <xf numFmtId="14" fontId="4" fillId="16" borderId="32" xfId="10" applyNumberFormat="1" applyFont="1" applyFill="1" applyBorder="1" applyAlignment="1" applyProtection="1">
      <alignment horizontal="center" vertical="center" wrapText="1"/>
      <protection locked="0"/>
    </xf>
    <xf numFmtId="0" fontId="4" fillId="10" borderId="18" xfId="12" applyFont="1" applyFill="1" applyBorder="1" applyAlignment="1">
      <alignment horizontal="left" vertical="center" wrapText="1"/>
    </xf>
    <xf numFmtId="0" fontId="4" fillId="16" borderId="32" xfId="12" applyFont="1" applyFill="1" applyBorder="1" applyAlignment="1" applyProtection="1">
      <alignment vertical="center" wrapText="1"/>
      <protection locked="0"/>
    </xf>
    <xf numFmtId="0" fontId="4" fillId="0" borderId="32" xfId="12" applyFont="1" applyBorder="1" applyAlignment="1" applyProtection="1">
      <alignment horizontal="center" vertical="center" wrapText="1"/>
      <protection locked="0"/>
    </xf>
    <xf numFmtId="0" fontId="4" fillId="16" borderId="32" xfId="12" applyFont="1" applyFill="1" applyBorder="1" applyAlignment="1" applyProtection="1">
      <alignment horizontal="left" vertical="center" wrapText="1"/>
      <protection locked="0"/>
    </xf>
    <xf numFmtId="0" fontId="14" fillId="16" borderId="32" xfId="12" applyFont="1" applyFill="1" applyBorder="1" applyAlignment="1" applyProtection="1">
      <alignment horizontal="center" vertical="center" wrapText="1"/>
      <protection locked="0"/>
    </xf>
    <xf numFmtId="0" fontId="4" fillId="4" borderId="1" xfId="12" applyFont="1" applyFill="1" applyBorder="1" applyAlignment="1">
      <alignment horizontal="center" vertical="center"/>
    </xf>
    <xf numFmtId="0" fontId="4" fillId="18" borderId="6" xfId="12" applyFont="1" applyFill="1" applyBorder="1" applyAlignment="1">
      <alignment horizontal="center" vertical="center"/>
    </xf>
    <xf numFmtId="0" fontId="4" fillId="0" borderId="32" xfId="12" applyFont="1" applyBorder="1" applyAlignment="1" applyProtection="1">
      <alignment horizontal="center" vertical="center"/>
      <protection locked="0"/>
    </xf>
    <xf numFmtId="9" fontId="4" fillId="0" borderId="1" xfId="12" applyNumberFormat="1" applyFont="1" applyBorder="1" applyAlignment="1" applyProtection="1">
      <alignment horizontal="center" vertical="center" wrapText="1"/>
      <protection locked="0"/>
    </xf>
    <xf numFmtId="14" fontId="4" fillId="16" borderId="32" xfId="12" applyNumberFormat="1" applyFont="1" applyFill="1" applyBorder="1" applyAlignment="1" applyProtection="1">
      <alignment vertical="center" wrapText="1"/>
      <protection locked="0"/>
    </xf>
    <xf numFmtId="14" fontId="4" fillId="10" borderId="1" xfId="12" applyNumberFormat="1" applyFont="1" applyFill="1" applyBorder="1" applyAlignment="1">
      <alignment horizontal="left" vertical="center" wrapText="1"/>
    </xf>
    <xf numFmtId="0" fontId="4" fillId="16" borderId="1" xfId="12" applyFont="1" applyFill="1" applyBorder="1" applyAlignment="1" applyProtection="1">
      <alignment horizontal="justify" vertical="center" wrapText="1"/>
      <protection locked="0"/>
    </xf>
    <xf numFmtId="0" fontId="4" fillId="16" borderId="32" xfId="12" applyFont="1" applyFill="1" applyBorder="1" applyAlignment="1">
      <alignment vertical="center" wrapText="1"/>
    </xf>
    <xf numFmtId="0" fontId="4" fillId="17" borderId="1" xfId="12" applyFont="1" applyFill="1" applyBorder="1" applyAlignment="1">
      <alignment horizontal="center" vertical="center"/>
    </xf>
    <xf numFmtId="0" fontId="4" fillId="12" borderId="1" xfId="12" applyFont="1" applyFill="1" applyBorder="1" applyAlignment="1">
      <alignment horizontal="center" vertical="center"/>
    </xf>
    <xf numFmtId="14" fontId="4" fillId="16" borderId="32" xfId="10" applyNumberFormat="1" applyFont="1" applyFill="1" applyBorder="1" applyAlignment="1" applyProtection="1">
      <alignment vertical="center" wrapText="1"/>
      <protection locked="0"/>
    </xf>
    <xf numFmtId="9" fontId="4" fillId="16" borderId="32" xfId="10" applyFont="1" applyFill="1" applyBorder="1" applyAlignment="1" applyProtection="1">
      <alignment vertical="center" wrapText="1"/>
      <protection locked="0"/>
    </xf>
    <xf numFmtId="14" fontId="4" fillId="0" borderId="32" xfId="10" applyNumberFormat="1" applyFont="1" applyFill="1" applyBorder="1" applyAlignment="1" applyProtection="1">
      <alignment vertical="center" wrapText="1"/>
      <protection locked="0"/>
    </xf>
    <xf numFmtId="9" fontId="4" fillId="0" borderId="32" xfId="10" applyFont="1" applyFill="1" applyBorder="1" applyAlignment="1" applyProtection="1">
      <alignment vertical="center" wrapText="1"/>
      <protection locked="0"/>
    </xf>
    <xf numFmtId="0" fontId="4" fillId="0" borderId="32" xfId="12" applyFont="1" applyBorder="1" applyAlignment="1" applyProtection="1">
      <alignment vertical="center" wrapText="1"/>
      <protection locked="0"/>
    </xf>
    <xf numFmtId="14" fontId="4" fillId="16" borderId="32" xfId="10" applyNumberFormat="1" applyFont="1" applyFill="1" applyBorder="1" applyAlignment="1" applyProtection="1">
      <alignment horizontal="center" vertical="center" wrapText="1"/>
      <protection locked="0"/>
    </xf>
    <xf numFmtId="9" fontId="4" fillId="16" borderId="32" xfId="10" applyFont="1" applyFill="1" applyBorder="1" applyAlignment="1" applyProtection="1">
      <alignment horizontal="center" vertical="center" wrapText="1"/>
      <protection locked="0"/>
    </xf>
    <xf numFmtId="9" fontId="4" fillId="0" borderId="32" xfId="10" applyFont="1" applyFill="1" applyBorder="1" applyAlignment="1" applyProtection="1">
      <alignment horizontal="center" vertical="center" wrapText="1"/>
      <protection locked="0"/>
    </xf>
    <xf numFmtId="0" fontId="4" fillId="0" borderId="32" xfId="3" applyBorder="1" applyAlignment="1" applyProtection="1">
      <alignment vertical="center" wrapText="1"/>
      <protection locked="0"/>
    </xf>
    <xf numFmtId="0" fontId="4" fillId="16" borderId="32" xfId="3" applyFill="1" applyBorder="1" applyAlignment="1" applyProtection="1">
      <alignment horizontal="center" vertical="center" wrapText="1"/>
      <protection locked="0"/>
    </xf>
    <xf numFmtId="0" fontId="4" fillId="16" borderId="32" xfId="3" applyFill="1" applyBorder="1" applyAlignment="1" applyProtection="1">
      <alignment vertical="center" wrapText="1"/>
      <protection locked="0"/>
    </xf>
    <xf numFmtId="0" fontId="4" fillId="16" borderId="32" xfId="12" applyFont="1" applyFill="1" applyBorder="1" applyAlignment="1">
      <alignment horizontal="center" vertical="center" wrapText="1"/>
    </xf>
    <xf numFmtId="0" fontId="4" fillId="17" borderId="32" xfId="12" applyFont="1" applyFill="1" applyBorder="1" applyAlignment="1" applyProtection="1">
      <alignment horizontal="center" vertical="center" wrapText="1"/>
      <protection locked="0"/>
    </xf>
    <xf numFmtId="0" fontId="4" fillId="18" borderId="1" xfId="12" applyFont="1" applyFill="1" applyBorder="1" applyAlignment="1" applyProtection="1">
      <alignment horizontal="center" vertical="center"/>
      <protection locked="0"/>
    </xf>
    <xf numFmtId="9" fontId="4" fillId="16" borderId="32" xfId="12" applyNumberFormat="1" applyFont="1" applyFill="1" applyBorder="1" applyAlignment="1" applyProtection="1">
      <alignment horizontal="center" vertical="center" wrapText="1"/>
      <protection locked="0"/>
    </xf>
    <xf numFmtId="0" fontId="14" fillId="0" borderId="32" xfId="12" applyFont="1" applyBorder="1" applyAlignment="1" applyProtection="1">
      <alignment horizontal="center" vertical="center" wrapText="1"/>
      <protection locked="0"/>
    </xf>
    <xf numFmtId="0" fontId="4" fillId="18" borderId="1" xfId="12" applyFont="1" applyFill="1" applyBorder="1" applyAlignment="1">
      <alignment horizontal="center" vertical="center"/>
    </xf>
    <xf numFmtId="9" fontId="4" fillId="16" borderId="32" xfId="12" applyNumberFormat="1" applyFont="1" applyFill="1" applyBorder="1" applyAlignment="1" applyProtection="1">
      <alignment vertical="center" wrapText="1"/>
      <protection locked="0"/>
    </xf>
    <xf numFmtId="0" fontId="4" fillId="0" borderId="32" xfId="3" applyBorder="1" applyAlignment="1" applyProtection="1">
      <alignment horizontal="center" vertical="center" wrapText="1"/>
      <protection locked="0"/>
    </xf>
    <xf numFmtId="0" fontId="13" fillId="16" borderId="32" xfId="12" applyFont="1" applyFill="1" applyBorder="1" applyAlignment="1" applyProtection="1">
      <alignment vertical="center" wrapText="1"/>
      <protection locked="0"/>
    </xf>
    <xf numFmtId="0" fontId="4" fillId="16" borderId="1" xfId="12" applyFont="1" applyFill="1" applyBorder="1" applyAlignment="1" applyProtection="1">
      <alignment vertical="center" wrapText="1"/>
      <protection locked="0"/>
    </xf>
    <xf numFmtId="0" fontId="4" fillId="16" borderId="1" xfId="12" applyFont="1" applyFill="1" applyBorder="1" applyAlignment="1" applyProtection="1">
      <alignment horizontal="center" vertical="center" wrapText="1"/>
      <protection locked="0"/>
    </xf>
    <xf numFmtId="0" fontId="14" fillId="16" borderId="1" xfId="12" applyFont="1" applyFill="1" applyBorder="1" applyAlignment="1" applyProtection="1">
      <alignment horizontal="center" vertical="center" wrapText="1"/>
      <protection locked="0"/>
    </xf>
    <xf numFmtId="0" fontId="4" fillId="16" borderId="1" xfId="12" applyFont="1" applyFill="1" applyBorder="1" applyAlignment="1">
      <alignment horizontal="center" vertical="center" wrapText="1"/>
    </xf>
    <xf numFmtId="0" fontId="4" fillId="17" borderId="1" xfId="12" applyFont="1" applyFill="1" applyBorder="1" applyAlignment="1" applyProtection="1">
      <alignment horizontal="center" vertical="center"/>
      <protection locked="0"/>
    </xf>
    <xf numFmtId="0" fontId="4" fillId="16" borderId="1" xfId="12" applyFont="1" applyFill="1" applyBorder="1" applyAlignment="1" applyProtection="1">
      <alignment horizontal="center" vertical="center" wrapText="1"/>
      <protection locked="0"/>
    </xf>
    <xf numFmtId="0" fontId="4" fillId="12" borderId="1" xfId="12" applyFont="1" applyFill="1" applyBorder="1" applyAlignment="1" applyProtection="1">
      <alignment horizontal="center" vertical="center"/>
      <protection locked="0"/>
    </xf>
    <xf numFmtId="0" fontId="4" fillId="0" borderId="1" xfId="12" applyFont="1" applyBorder="1" applyAlignment="1" applyProtection="1">
      <alignment horizontal="center" vertical="center"/>
      <protection locked="0"/>
    </xf>
    <xf numFmtId="14" fontId="4" fillId="16" borderId="1" xfId="12" applyNumberFormat="1" applyFont="1" applyFill="1" applyBorder="1" applyAlignment="1" applyProtection="1">
      <alignment horizontal="center" vertical="center" wrapText="1"/>
      <protection locked="0"/>
    </xf>
    <xf numFmtId="14" fontId="4" fillId="0" borderId="1" xfId="10" applyNumberFormat="1" applyFont="1" applyFill="1" applyBorder="1" applyAlignment="1" applyProtection="1">
      <alignment horizontal="center" vertical="center" wrapText="1"/>
      <protection locked="0"/>
    </xf>
    <xf numFmtId="0" fontId="4" fillId="10" borderId="1" xfId="12" applyFont="1" applyFill="1" applyBorder="1" applyAlignment="1">
      <alignment vertical="center" wrapText="1"/>
    </xf>
    <xf numFmtId="9" fontId="4" fillId="16" borderId="1" xfId="12" applyNumberFormat="1" applyFont="1" applyFill="1" applyBorder="1" applyAlignment="1" applyProtection="1">
      <alignment horizontal="center" vertical="center" wrapText="1"/>
      <protection locked="0"/>
    </xf>
    <xf numFmtId="14" fontId="4" fillId="16" borderId="1" xfId="12" applyNumberFormat="1" applyFont="1" applyFill="1" applyBorder="1" applyAlignment="1" applyProtection="1">
      <alignment horizontal="left" vertical="center" wrapText="1"/>
      <protection locked="0"/>
    </xf>
    <xf numFmtId="0" fontId="4" fillId="16" borderId="18" xfId="12" applyFont="1" applyFill="1" applyBorder="1" applyAlignment="1">
      <alignment horizontal="center" vertical="center" wrapText="1"/>
    </xf>
    <xf numFmtId="0" fontId="4" fillId="12" borderId="18" xfId="12" applyFont="1" applyFill="1" applyBorder="1" applyAlignment="1" applyProtection="1">
      <alignment horizontal="center" vertical="center"/>
      <protection locked="0"/>
    </xf>
    <xf numFmtId="0" fontId="4" fillId="16" borderId="32" xfId="12" applyFont="1" applyFill="1" applyBorder="1" applyAlignment="1" applyProtection="1">
      <alignment horizontal="justify" vertical="center" wrapText="1"/>
      <protection locked="0"/>
    </xf>
    <xf numFmtId="0" fontId="4" fillId="16" borderId="32" xfId="12" applyFont="1" applyFill="1" applyBorder="1" applyAlignment="1">
      <alignment horizontal="center" vertical="center" wrapText="1"/>
    </xf>
    <xf numFmtId="0" fontId="4" fillId="12" borderId="32" xfId="12" applyFont="1" applyFill="1" applyBorder="1" applyAlignment="1" applyProtection="1">
      <alignment horizontal="center" vertical="center"/>
      <protection locked="0"/>
    </xf>
    <xf numFmtId="0" fontId="4" fillId="4" borderId="32" xfId="12" applyFont="1" applyFill="1" applyBorder="1" applyAlignment="1" applyProtection="1">
      <alignment horizontal="center" vertical="center" wrapText="1"/>
      <protection locked="0"/>
    </xf>
    <xf numFmtId="0" fontId="4" fillId="16" borderId="32" xfId="12" applyFont="1" applyFill="1" applyBorder="1" applyAlignment="1" applyProtection="1">
      <alignment horizontal="justify" vertical="top" wrapText="1"/>
      <protection locked="0"/>
    </xf>
    <xf numFmtId="0" fontId="4" fillId="16" borderId="1" xfId="12" applyFont="1" applyFill="1" applyBorder="1" applyAlignment="1">
      <alignment vertical="center" wrapText="1"/>
    </xf>
    <xf numFmtId="0" fontId="4" fillId="4" borderId="1" xfId="12" applyFont="1" applyFill="1" applyBorder="1" applyAlignment="1" applyProtection="1">
      <alignment horizontal="center" vertical="center" wrapText="1"/>
      <protection locked="0"/>
    </xf>
    <xf numFmtId="0" fontId="4" fillId="0" borderId="32" xfId="12" applyFont="1" applyBorder="1" applyAlignment="1">
      <alignment vertical="center" wrapText="1"/>
    </xf>
    <xf numFmtId="14" fontId="4" fillId="16" borderId="32" xfId="10" applyNumberFormat="1" applyFill="1" applyBorder="1" applyAlignment="1" applyProtection="1">
      <alignment vertical="center" wrapText="1"/>
      <protection locked="0"/>
    </xf>
    <xf numFmtId="9" fontId="4" fillId="16" borderId="32" xfId="10" applyFill="1" applyBorder="1" applyAlignment="1" applyProtection="1">
      <alignment vertical="center" wrapText="1"/>
      <protection locked="0"/>
    </xf>
    <xf numFmtId="0" fontId="13" fillId="16" borderId="32" xfId="3" applyFont="1" applyFill="1" applyBorder="1" applyAlignment="1" applyProtection="1">
      <alignment vertical="center" wrapText="1"/>
      <protection locked="0"/>
    </xf>
    <xf numFmtId="0" fontId="4" fillId="0" borderId="18" xfId="12" applyFont="1" applyBorder="1" applyAlignment="1">
      <alignment horizontal="center" vertical="center" wrapText="1"/>
    </xf>
    <xf numFmtId="0" fontId="4" fillId="4" borderId="18" xfId="12" applyFont="1" applyFill="1" applyBorder="1" applyAlignment="1" applyProtection="1">
      <alignment horizontal="center" vertical="center" wrapText="1"/>
      <protection locked="0"/>
    </xf>
    <xf numFmtId="0" fontId="4" fillId="17" borderId="18" xfId="12" applyFont="1" applyFill="1" applyBorder="1" applyAlignment="1" applyProtection="1">
      <alignment horizontal="center" vertical="center"/>
      <protection locked="0"/>
    </xf>
    <xf numFmtId="0" fontId="4" fillId="16" borderId="18" xfId="3" applyFill="1" applyBorder="1" applyAlignment="1" applyProtection="1">
      <alignment horizontal="center" vertical="center" wrapText="1"/>
      <protection locked="0"/>
    </xf>
    <xf numFmtId="0" fontId="4" fillId="0" borderId="32" xfId="12" applyFont="1" applyBorder="1" applyAlignment="1">
      <alignment horizontal="center" vertical="center" wrapText="1"/>
    </xf>
    <xf numFmtId="0" fontId="4" fillId="4" borderId="32" xfId="12" applyFont="1" applyFill="1" applyBorder="1" applyAlignment="1" applyProtection="1">
      <alignment horizontal="center" vertical="center" wrapText="1"/>
      <protection locked="0"/>
    </xf>
    <xf numFmtId="0" fontId="4" fillId="17" borderId="32" xfId="12" applyFont="1" applyFill="1" applyBorder="1" applyAlignment="1" applyProtection="1">
      <alignment horizontal="center" vertical="center"/>
      <protection locked="0"/>
    </xf>
    <xf numFmtId="0" fontId="4" fillId="16" borderId="32" xfId="3" applyFill="1" applyBorder="1" applyAlignment="1" applyProtection="1">
      <alignment horizontal="center" vertical="center" wrapText="1"/>
      <protection locked="0"/>
    </xf>
    <xf numFmtId="0" fontId="4" fillId="0" borderId="18" xfId="12" applyFont="1" applyBorder="1" applyAlignment="1" applyProtection="1">
      <alignment vertical="center" wrapText="1"/>
      <protection locked="0"/>
    </xf>
    <xf numFmtId="0" fontId="4" fillId="0" borderId="1" xfId="12" applyFont="1" applyBorder="1" applyAlignment="1" applyProtection="1">
      <alignment horizontal="center" vertical="center" wrapText="1"/>
      <protection locked="0"/>
    </xf>
    <xf numFmtId="0" fontId="4" fillId="0" borderId="6" xfId="12" applyFont="1" applyBorder="1" applyAlignment="1" applyProtection="1">
      <alignment vertical="center" wrapText="1"/>
      <protection locked="0"/>
    </xf>
    <xf numFmtId="0" fontId="4" fillId="16" borderId="6" xfId="12" applyFont="1" applyFill="1" applyBorder="1" applyAlignment="1" applyProtection="1">
      <alignment horizontal="center" vertical="center" wrapText="1"/>
      <protection locked="0"/>
    </xf>
    <xf numFmtId="0" fontId="14" fillId="0" borderId="6" xfId="12" applyFont="1" applyBorder="1" applyAlignment="1" applyProtection="1">
      <alignment horizontal="center" vertical="center" wrapText="1"/>
      <protection locked="0"/>
    </xf>
    <xf numFmtId="0" fontId="4" fillId="16" borderId="6" xfId="12" applyFont="1" applyFill="1" applyBorder="1" applyAlignment="1">
      <alignment horizontal="center" vertical="center" wrapText="1"/>
    </xf>
    <xf numFmtId="0" fontId="4" fillId="17" borderId="6" xfId="12" applyFont="1" applyFill="1" applyBorder="1" applyAlignment="1">
      <alignment horizontal="center" vertical="center"/>
    </xf>
    <xf numFmtId="0" fontId="4" fillId="0" borderId="6" xfId="12" applyFont="1" applyBorder="1" applyAlignment="1" applyProtection="1">
      <alignment horizontal="center" vertical="center"/>
      <protection locked="0"/>
    </xf>
    <xf numFmtId="0" fontId="4" fillId="0" borderId="32" xfId="12" applyFont="1" applyBorder="1" applyAlignment="1" applyProtection="1">
      <alignment vertical="center" wrapText="1"/>
      <protection locked="0"/>
    </xf>
    <xf numFmtId="0" fontId="4" fillId="0" borderId="6" xfId="12" applyFont="1" applyBorder="1" applyAlignment="1" applyProtection="1">
      <alignment vertical="center" wrapText="1"/>
      <protection locked="0"/>
    </xf>
    <xf numFmtId="0" fontId="14" fillId="0" borderId="6" xfId="12" applyFont="1" applyBorder="1" applyAlignment="1" applyProtection="1">
      <alignment horizontal="center" vertical="center" wrapText="1"/>
      <protection locked="0"/>
    </xf>
    <xf numFmtId="0" fontId="4" fillId="0" borderId="1" xfId="13" applyBorder="1" applyAlignment="1">
      <alignment horizontal="left" vertical="center" wrapText="1"/>
    </xf>
    <xf numFmtId="0" fontId="4" fillId="2" borderId="1" xfId="12" applyFont="1" applyFill="1" applyBorder="1" applyAlignment="1">
      <alignment vertical="center" wrapText="1"/>
    </xf>
    <xf numFmtId="0" fontId="14" fillId="0" borderId="1" xfId="12" applyFont="1" applyBorder="1" applyAlignment="1">
      <alignment horizontal="center" vertical="center" wrapText="1"/>
    </xf>
    <xf numFmtId="0" fontId="4" fillId="2" borderId="32" xfId="12" applyFont="1" applyFill="1" applyBorder="1" applyAlignment="1" applyProtection="1">
      <alignment horizontal="justify" vertical="center" wrapText="1"/>
      <protection locked="0"/>
    </xf>
    <xf numFmtId="14" fontId="4" fillId="16" borderId="32" xfId="12" applyNumberFormat="1" applyFont="1" applyFill="1" applyBorder="1" applyAlignment="1" applyProtection="1">
      <alignment horizontal="left" vertical="center" wrapText="1"/>
      <protection locked="0"/>
    </xf>
    <xf numFmtId="0" fontId="4" fillId="2" borderId="1" xfId="12" applyFont="1" applyFill="1" applyBorder="1" applyAlignment="1" applyProtection="1">
      <alignment horizontal="center" vertical="center" wrapText="1"/>
      <protection locked="0"/>
    </xf>
    <xf numFmtId="0" fontId="4" fillId="2" borderId="1" xfId="12" applyFont="1" applyFill="1" applyBorder="1" applyAlignment="1" applyProtection="1">
      <alignment vertical="center" wrapText="1"/>
      <protection locked="0"/>
    </xf>
    <xf numFmtId="0" fontId="14" fillId="2" borderId="32" xfId="12" applyFont="1" applyFill="1" applyBorder="1" applyAlignment="1" applyProtection="1">
      <alignment horizontal="center" vertical="center" wrapText="1"/>
      <protection locked="0"/>
    </xf>
    <xf numFmtId="0" fontId="4" fillId="2" borderId="32" xfId="12" applyFont="1" applyFill="1" applyBorder="1" applyAlignment="1" applyProtection="1">
      <alignment vertical="center" wrapText="1"/>
      <protection locked="0"/>
    </xf>
    <xf numFmtId="0" fontId="4" fillId="2" borderId="32" xfId="12" applyFont="1" applyFill="1" applyBorder="1" applyAlignment="1">
      <alignment vertical="center" wrapText="1"/>
    </xf>
    <xf numFmtId="0" fontId="31" fillId="2" borderId="32" xfId="12" applyFont="1" applyFill="1" applyBorder="1" applyAlignment="1" applyProtection="1">
      <alignment horizontal="justify" vertical="center" wrapText="1"/>
      <protection locked="0"/>
    </xf>
    <xf numFmtId="0" fontId="4" fillId="12" borderId="18" xfId="12" applyFont="1" applyFill="1" applyBorder="1" applyAlignment="1" applyProtection="1">
      <alignment horizontal="center" vertical="center"/>
      <protection locked="0"/>
    </xf>
    <xf numFmtId="0" fontId="4" fillId="0" borderId="1" xfId="12" applyFont="1" applyBorder="1" applyAlignment="1" applyProtection="1">
      <alignment horizontal="center" vertical="center"/>
      <protection locked="0"/>
    </xf>
    <xf numFmtId="0" fontId="31" fillId="16" borderId="32" xfId="12" applyFont="1" applyFill="1" applyBorder="1" applyAlignment="1" applyProtection="1">
      <alignment horizontal="center" vertical="center" wrapText="1"/>
      <protection locked="0"/>
    </xf>
    <xf numFmtId="1" fontId="31" fillId="16" borderId="32" xfId="12" applyNumberFormat="1" applyFont="1" applyFill="1" applyBorder="1" applyAlignment="1" applyProtection="1">
      <alignment horizontal="center" vertical="center" wrapText="1"/>
      <protection locked="0"/>
    </xf>
    <xf numFmtId="0" fontId="4" fillId="16" borderId="6" xfId="12" applyFont="1" applyFill="1" applyBorder="1" applyAlignment="1" applyProtection="1">
      <alignment horizontal="center" vertical="center" wrapText="1"/>
      <protection locked="0"/>
    </xf>
    <xf numFmtId="0" fontId="4" fillId="2" borderId="32" xfId="12" applyFont="1" applyFill="1" applyBorder="1" applyAlignment="1" applyProtection="1">
      <alignment horizontal="center" vertical="center" wrapText="1"/>
      <protection locked="0"/>
    </xf>
    <xf numFmtId="0" fontId="4" fillId="12" borderId="1" xfId="12" applyFont="1" applyFill="1" applyBorder="1" applyAlignment="1" applyProtection="1">
      <alignment horizontal="center" vertical="center"/>
      <protection locked="0"/>
    </xf>
    <xf numFmtId="9" fontId="31" fillId="16" borderId="32" xfId="12" applyNumberFormat="1" applyFont="1" applyFill="1" applyBorder="1" applyAlignment="1" applyProtection="1">
      <alignment horizontal="center" vertical="center" wrapText="1"/>
      <protection locked="0"/>
    </xf>
    <xf numFmtId="0" fontId="4" fillId="16" borderId="32" xfId="3" applyFill="1" applyBorder="1" applyAlignment="1" applyProtection="1">
      <alignment horizontal="left" vertical="center" wrapText="1"/>
      <protection locked="0"/>
    </xf>
    <xf numFmtId="0" fontId="31" fillId="16" borderId="32" xfId="12" applyFont="1" applyFill="1" applyBorder="1" applyAlignment="1" applyProtection="1">
      <alignment vertical="center" wrapText="1"/>
      <protection locked="0"/>
    </xf>
    <xf numFmtId="0" fontId="14" fillId="16" borderId="8" xfId="12" applyFont="1" applyFill="1" applyBorder="1" applyProtection="1">
      <protection locked="0"/>
    </xf>
    <xf numFmtId="0" fontId="4" fillId="16" borderId="2" xfId="12" applyFont="1" applyFill="1" applyBorder="1" applyAlignment="1" applyProtection="1">
      <alignment horizontal="center" vertical="center"/>
      <protection locked="0"/>
    </xf>
    <xf numFmtId="0" fontId="4" fillId="16" borderId="1" xfId="12" applyFont="1" applyFill="1" applyBorder="1" applyAlignment="1" applyProtection="1">
      <alignment horizontal="left" vertical="center" wrapText="1"/>
      <protection locked="0"/>
    </xf>
    <xf numFmtId="0" fontId="4" fillId="3" borderId="18" xfId="12" applyFont="1" applyFill="1" applyBorder="1" applyAlignment="1">
      <alignment horizontal="center" vertical="center"/>
    </xf>
    <xf numFmtId="0" fontId="31" fillId="16" borderId="32" xfId="12" applyFont="1" applyFill="1" applyBorder="1" applyAlignment="1" applyProtection="1">
      <alignment horizontal="left" vertical="center" wrapText="1"/>
      <protection locked="0"/>
    </xf>
    <xf numFmtId="0" fontId="31" fillId="3" borderId="18" xfId="12" applyFont="1" applyFill="1" applyBorder="1" applyAlignment="1">
      <alignment horizontal="center" vertical="center"/>
    </xf>
    <xf numFmtId="0" fontId="31" fillId="0" borderId="32" xfId="12" applyFont="1" applyBorder="1" applyAlignment="1" applyProtection="1">
      <alignment horizontal="center" vertical="center"/>
      <protection locked="0"/>
    </xf>
    <xf numFmtId="9" fontId="4" fillId="0" borderId="32" xfId="12" applyNumberFormat="1" applyFont="1" applyBorder="1" applyAlignment="1" applyProtection="1">
      <alignment horizontal="center" vertical="center" wrapText="1"/>
      <protection locked="0"/>
    </xf>
    <xf numFmtId="14" fontId="31" fillId="16" borderId="32" xfId="12" applyNumberFormat="1" applyFont="1" applyFill="1" applyBorder="1" applyAlignment="1" applyProtection="1">
      <alignment horizontal="center" vertical="center" wrapText="1"/>
      <protection locked="0"/>
    </xf>
    <xf numFmtId="0" fontId="4" fillId="0" borderId="32" xfId="12" applyFont="1" applyBorder="1" applyAlignment="1" applyProtection="1">
      <alignment horizontal="left" vertical="center" wrapText="1"/>
      <protection locked="0"/>
    </xf>
    <xf numFmtId="0" fontId="4" fillId="2" borderId="1" xfId="12" applyFont="1" applyFill="1" applyBorder="1" applyAlignment="1" applyProtection="1">
      <alignment horizontal="center" vertical="center" wrapText="1"/>
      <protection locked="0"/>
    </xf>
    <xf numFmtId="0" fontId="4" fillId="16" borderId="18" xfId="12" applyFont="1" applyFill="1" applyBorder="1" applyAlignment="1" applyProtection="1">
      <alignment horizontal="center" vertical="center"/>
      <protection locked="0"/>
    </xf>
    <xf numFmtId="0" fontId="4" fillId="3" borderId="18" xfId="12" applyFont="1" applyFill="1" applyBorder="1" applyAlignment="1">
      <alignment horizontal="center" vertical="center"/>
    </xf>
    <xf numFmtId="0" fontId="31" fillId="16" borderId="18" xfId="12" applyFont="1" applyFill="1" applyBorder="1" applyAlignment="1" applyProtection="1">
      <alignment horizontal="center" vertical="center" wrapText="1"/>
      <protection locked="0"/>
    </xf>
    <xf numFmtId="0" fontId="31" fillId="3" borderId="18" xfId="12" applyFont="1" applyFill="1" applyBorder="1" applyAlignment="1">
      <alignment horizontal="center" vertical="center"/>
    </xf>
    <xf numFmtId="0" fontId="31" fillId="0" borderId="18" xfId="12" applyFont="1" applyBorder="1" applyAlignment="1" applyProtection="1">
      <alignment horizontal="center" vertical="center"/>
      <protection locked="0"/>
    </xf>
    <xf numFmtId="0" fontId="4" fillId="16" borderId="45" xfId="12" applyFont="1" applyFill="1" applyBorder="1" applyAlignment="1" applyProtection="1">
      <alignment horizontal="center" vertical="center" wrapText="1"/>
      <protection locked="0"/>
    </xf>
    <xf numFmtId="0" fontId="4" fillId="16" borderId="32" xfId="12" applyFont="1" applyFill="1" applyBorder="1" applyAlignment="1" applyProtection="1">
      <alignment horizontal="center" vertical="center"/>
      <protection locked="0"/>
    </xf>
    <xf numFmtId="0" fontId="4" fillId="3" borderId="32" xfId="12" applyFont="1" applyFill="1" applyBorder="1" applyAlignment="1">
      <alignment horizontal="center" vertical="center"/>
    </xf>
    <xf numFmtId="0" fontId="31" fillId="16" borderId="32" xfId="12" applyFont="1" applyFill="1" applyBorder="1" applyAlignment="1" applyProtection="1">
      <alignment horizontal="center" vertical="center" wrapText="1"/>
      <protection locked="0"/>
    </xf>
    <xf numFmtId="0" fontId="31" fillId="3" borderId="32" xfId="12" applyFont="1" applyFill="1" applyBorder="1" applyAlignment="1">
      <alignment horizontal="center" vertical="center"/>
    </xf>
    <xf numFmtId="0" fontId="31" fillId="0" borderId="32" xfId="12" applyFont="1" applyBorder="1" applyAlignment="1" applyProtection="1">
      <alignment horizontal="center" vertical="center"/>
      <protection locked="0"/>
    </xf>
    <xf numFmtId="0" fontId="4" fillId="16" borderId="46" xfId="12" applyFont="1" applyFill="1" applyBorder="1" applyAlignment="1" applyProtection="1">
      <alignment horizontal="center" vertical="center" wrapText="1"/>
      <protection locked="0"/>
    </xf>
    <xf numFmtId="14" fontId="4" fillId="0" borderId="31" xfId="10" applyNumberFormat="1" applyFont="1" applyFill="1" applyBorder="1" applyAlignment="1" applyProtection="1">
      <alignment vertical="center" wrapText="1"/>
      <protection locked="0"/>
    </xf>
    <xf numFmtId="0" fontId="4" fillId="16" borderId="2" xfId="12" applyFont="1" applyFill="1" applyBorder="1" applyAlignment="1" applyProtection="1">
      <alignment horizontal="center" vertical="center"/>
      <protection locked="0"/>
    </xf>
    <xf numFmtId="0" fontId="21" fillId="16" borderId="32" xfId="12" applyFont="1" applyFill="1" applyBorder="1" applyAlignment="1" applyProtection="1">
      <alignment horizontal="center" vertical="center" wrapText="1"/>
      <protection locked="0"/>
    </xf>
    <xf numFmtId="0" fontId="31" fillId="0" borderId="32" xfId="12" applyFont="1" applyBorder="1" applyAlignment="1" applyProtection="1">
      <alignment horizontal="left" vertical="center" wrapText="1"/>
      <protection locked="0"/>
    </xf>
    <xf numFmtId="0" fontId="57" fillId="16" borderId="32" xfId="12" applyFont="1" applyFill="1" applyBorder="1" applyAlignment="1" applyProtection="1">
      <alignment horizontal="center" vertical="center" wrapText="1"/>
      <protection locked="0"/>
    </xf>
    <xf numFmtId="0" fontId="4" fillId="16" borderId="32" xfId="3" applyFill="1" applyBorder="1" applyAlignment="1" applyProtection="1">
      <alignment horizontal="justify" vertical="center" wrapText="1"/>
      <protection locked="0"/>
    </xf>
    <xf numFmtId="0" fontId="14" fillId="16" borderId="6" xfId="12" applyFont="1" applyFill="1" applyBorder="1" applyAlignment="1" applyProtection="1">
      <alignment horizontal="center" vertical="center" wrapText="1"/>
      <protection locked="0"/>
    </xf>
    <xf numFmtId="0" fontId="4" fillId="17" borderId="6" xfId="12" applyFont="1" applyFill="1" applyBorder="1" applyAlignment="1" applyProtection="1">
      <alignment horizontal="center" vertical="center"/>
      <protection locked="0"/>
    </xf>
    <xf numFmtId="0" fontId="4" fillId="16" borderId="6" xfId="3" applyFill="1" applyBorder="1" applyAlignment="1" applyProtection="1">
      <alignment horizontal="center" vertical="center" wrapText="1"/>
      <protection locked="0"/>
    </xf>
    <xf numFmtId="0" fontId="4" fillId="17" borderId="1" xfId="12" applyFont="1" applyFill="1" applyBorder="1" applyAlignment="1" applyProtection="1">
      <alignment horizontal="center" vertical="center"/>
      <protection locked="0"/>
    </xf>
    <xf numFmtId="0" fontId="11" fillId="17" borderId="1" xfId="12" applyFont="1" applyFill="1" applyBorder="1" applyAlignment="1">
      <alignment horizontal="center" vertical="center"/>
    </xf>
    <xf numFmtId="0" fontId="11" fillId="4" borderId="1" xfId="12" applyFont="1" applyFill="1" applyBorder="1" applyAlignment="1">
      <alignment horizontal="center" vertical="center"/>
    </xf>
    <xf numFmtId="10" fontId="4" fillId="0" borderId="32" xfId="10" applyNumberFormat="1" applyFont="1" applyFill="1" applyBorder="1" applyAlignment="1" applyProtection="1">
      <alignment vertical="center" wrapText="1"/>
      <protection locked="0"/>
    </xf>
    <xf numFmtId="0" fontId="4" fillId="4" borderId="18" xfId="12" applyFont="1" applyFill="1" applyBorder="1" applyAlignment="1">
      <alignment horizontal="center" vertical="center"/>
    </xf>
    <xf numFmtId="0" fontId="4" fillId="16" borderId="6" xfId="12" applyFont="1" applyFill="1" applyBorder="1" applyAlignment="1" applyProtection="1">
      <alignment horizontal="left" vertical="center" wrapText="1"/>
      <protection locked="0"/>
    </xf>
    <xf numFmtId="0" fontId="4" fillId="4" borderId="6" xfId="12" applyFont="1" applyFill="1" applyBorder="1" applyAlignment="1">
      <alignment horizontal="center" vertical="center"/>
    </xf>
    <xf numFmtId="0" fontId="4" fillId="18" borderId="6" xfId="12" applyFont="1" applyFill="1" applyBorder="1" applyAlignment="1">
      <alignment horizontal="center" vertical="center"/>
    </xf>
    <xf numFmtId="0" fontId="4" fillId="0" borderId="6" xfId="12" applyFont="1" applyBorder="1" applyAlignment="1" applyProtection="1">
      <alignment horizontal="center" vertical="center" wrapText="1"/>
      <protection locked="0"/>
    </xf>
    <xf numFmtId="0" fontId="4" fillId="4" borderId="32" xfId="12" applyFont="1" applyFill="1" applyBorder="1" applyAlignment="1">
      <alignment horizontal="center" vertical="center"/>
    </xf>
    <xf numFmtId="0" fontId="4" fillId="12" borderId="18" xfId="12" applyFont="1" applyFill="1" applyBorder="1" applyAlignment="1">
      <alignment horizontal="center" vertical="center"/>
    </xf>
    <xf numFmtId="0" fontId="4" fillId="12" borderId="6" xfId="12" applyFont="1" applyFill="1" applyBorder="1" applyAlignment="1">
      <alignment horizontal="center" vertical="center"/>
    </xf>
    <xf numFmtId="0" fontId="4" fillId="12" borderId="32" xfId="12" applyFont="1" applyFill="1" applyBorder="1" applyAlignment="1">
      <alignment horizontal="center" vertical="center"/>
    </xf>
    <xf numFmtId="0" fontId="63" fillId="16" borderId="18" xfId="12" applyFont="1" applyFill="1" applyBorder="1" applyAlignment="1" applyProtection="1">
      <alignment horizontal="center" vertical="center" wrapText="1"/>
      <protection locked="0"/>
    </xf>
    <xf numFmtId="0" fontId="31" fillId="2" borderId="32" xfId="12" applyFont="1" applyFill="1" applyBorder="1" applyAlignment="1" applyProtection="1">
      <alignment horizontal="center" vertical="center" wrapText="1"/>
      <protection locked="0"/>
    </xf>
    <xf numFmtId="0" fontId="31" fillId="2" borderId="18" xfId="12" applyFont="1" applyFill="1" applyBorder="1" applyAlignment="1" applyProtection="1">
      <alignment horizontal="center" vertical="center" wrapText="1"/>
      <protection locked="0"/>
    </xf>
    <xf numFmtId="0" fontId="31" fillId="12" borderId="18" xfId="12" applyFont="1" applyFill="1" applyBorder="1" applyAlignment="1">
      <alignment horizontal="center" vertical="center"/>
    </xf>
    <xf numFmtId="9" fontId="31" fillId="2" borderId="32" xfId="12" applyNumberFormat="1" applyFont="1" applyFill="1" applyBorder="1" applyAlignment="1" applyProtection="1">
      <alignment vertical="center" wrapText="1"/>
      <protection locked="0"/>
    </xf>
    <xf numFmtId="0" fontId="63" fillId="16" borderId="6" xfId="12" applyFont="1" applyFill="1" applyBorder="1" applyAlignment="1" applyProtection="1">
      <alignment horizontal="center" vertical="center" wrapText="1"/>
      <protection locked="0"/>
    </xf>
    <xf numFmtId="0" fontId="31" fillId="2" borderId="6" xfId="12" applyFont="1" applyFill="1" applyBorder="1" applyAlignment="1" applyProtection="1">
      <alignment horizontal="center" vertical="center" wrapText="1"/>
      <protection locked="0"/>
    </xf>
    <xf numFmtId="0" fontId="31" fillId="12" borderId="6" xfId="12" applyFont="1" applyFill="1" applyBorder="1" applyAlignment="1">
      <alignment horizontal="center" vertical="center"/>
    </xf>
    <xf numFmtId="0" fontId="31" fillId="0" borderId="6" xfId="12" applyFont="1" applyBorder="1" applyAlignment="1" applyProtection="1">
      <alignment horizontal="center" vertical="center"/>
      <protection locked="0"/>
    </xf>
    <xf numFmtId="0" fontId="31" fillId="0" borderId="32" xfId="12" applyFont="1" applyBorder="1" applyAlignment="1" applyProtection="1">
      <alignment horizontal="justify" vertical="center" wrapText="1"/>
      <protection locked="0"/>
    </xf>
    <xf numFmtId="0" fontId="31" fillId="2" borderId="32" xfId="12" applyFont="1" applyFill="1" applyBorder="1" applyAlignment="1" applyProtection="1">
      <alignment horizontal="left" vertical="center" wrapText="1"/>
      <protection locked="0"/>
    </xf>
    <xf numFmtId="9" fontId="4" fillId="16" borderId="32" xfId="10" applyFont="1" applyFill="1" applyBorder="1" applyAlignment="1" applyProtection="1">
      <alignment horizontal="right" vertical="center" wrapText="1"/>
      <protection locked="0"/>
    </xf>
    <xf numFmtId="0" fontId="63" fillId="16" borderId="32" xfId="12" applyFont="1" applyFill="1" applyBorder="1" applyAlignment="1" applyProtection="1">
      <alignment horizontal="center" vertical="center" wrapText="1"/>
      <protection locked="0"/>
    </xf>
    <xf numFmtId="0" fontId="31" fillId="2" borderId="32" xfId="12" applyFont="1" applyFill="1" applyBorder="1" applyAlignment="1" applyProtection="1">
      <alignment horizontal="center" vertical="center" wrapText="1"/>
      <protection locked="0"/>
    </xf>
    <xf numFmtId="0" fontId="31" fillId="12" borderId="32" xfId="12" applyFont="1" applyFill="1" applyBorder="1" applyAlignment="1">
      <alignment horizontal="center" vertical="center"/>
    </xf>
    <xf numFmtId="0" fontId="4" fillId="19" borderId="6" xfId="12" applyFont="1" applyFill="1" applyBorder="1" applyAlignment="1">
      <alignment vertical="center" wrapText="1"/>
    </xf>
    <xf numFmtId="0" fontId="4" fillId="19" borderId="12" xfId="12" applyFont="1" applyFill="1" applyBorder="1" applyAlignment="1">
      <alignment vertical="center" wrapText="1"/>
    </xf>
    <xf numFmtId="0" fontId="4" fillId="19" borderId="6" xfId="12" applyFont="1" applyFill="1" applyBorder="1" applyAlignment="1">
      <alignment horizontal="center" vertical="center" wrapText="1"/>
    </xf>
    <xf numFmtId="0" fontId="4" fillId="19" borderId="18" xfId="12" applyFont="1" applyFill="1" applyBorder="1" applyAlignment="1">
      <alignment horizontal="center" vertical="center" wrapText="1"/>
    </xf>
    <xf numFmtId="0" fontId="4" fillId="19" borderId="2" xfId="12" applyFont="1" applyFill="1" applyBorder="1" applyAlignment="1">
      <alignment vertical="center" wrapText="1"/>
    </xf>
    <xf numFmtId="0" fontId="14" fillId="19" borderId="18" xfId="12" applyFont="1" applyFill="1" applyBorder="1" applyAlignment="1">
      <alignment horizontal="center" vertical="center" wrapText="1"/>
    </xf>
    <xf numFmtId="0" fontId="4" fillId="19" borderId="18" xfId="12" applyFont="1" applyFill="1" applyBorder="1" applyAlignment="1">
      <alignment vertical="center" wrapText="1"/>
    </xf>
    <xf numFmtId="0" fontId="4" fillId="20" borderId="18" xfId="12" applyFont="1" applyFill="1" applyBorder="1" applyAlignment="1">
      <alignment horizontal="center" vertical="center"/>
    </xf>
    <xf numFmtId="0" fontId="4" fillId="19" borderId="1" xfId="12" applyFont="1" applyFill="1" applyBorder="1" applyAlignment="1">
      <alignment vertical="center" wrapText="1"/>
    </xf>
    <xf numFmtId="0" fontId="4" fillId="19" borderId="1" xfId="12" applyFont="1" applyFill="1" applyBorder="1" applyAlignment="1">
      <alignment horizontal="center" vertical="center" wrapText="1"/>
    </xf>
    <xf numFmtId="0" fontId="4" fillId="21" borderId="18" xfId="12" applyFont="1" applyFill="1" applyBorder="1" applyAlignment="1">
      <alignment horizontal="center" vertical="center"/>
    </xf>
    <xf numFmtId="0" fontId="4" fillId="9" borderId="3" xfId="12" applyFont="1" applyFill="1" applyBorder="1" applyAlignment="1">
      <alignment vertical="center" wrapText="1"/>
    </xf>
    <xf numFmtId="9" fontId="4" fillId="19" borderId="1" xfId="10" applyFont="1" applyFill="1" applyBorder="1" applyAlignment="1">
      <alignment vertical="center" wrapText="1"/>
    </xf>
    <xf numFmtId="14" fontId="4" fillId="10" borderId="31" xfId="12" applyNumberFormat="1" applyFont="1" applyFill="1" applyBorder="1" applyAlignment="1">
      <alignment horizontal="center" vertical="center" wrapText="1"/>
    </xf>
    <xf numFmtId="14" fontId="4" fillId="19" borderId="1" xfId="12" applyNumberFormat="1" applyFont="1" applyFill="1" applyBorder="1" applyAlignment="1">
      <alignment vertical="center" wrapText="1"/>
    </xf>
    <xf numFmtId="9" fontId="4" fillId="19" borderId="1" xfId="12" applyNumberFormat="1" applyFont="1" applyFill="1" applyBorder="1" applyAlignment="1">
      <alignment vertical="center" wrapText="1"/>
    </xf>
    <xf numFmtId="0" fontId="4" fillId="16" borderId="26" xfId="12" applyFont="1" applyFill="1" applyBorder="1" applyAlignment="1" applyProtection="1">
      <alignment horizontal="left" vertical="center" wrapText="1"/>
      <protection locked="0"/>
    </xf>
    <xf numFmtId="0" fontId="4" fillId="10" borderId="47" xfId="12" applyFont="1" applyFill="1" applyBorder="1" applyAlignment="1">
      <alignment vertical="center" wrapText="1"/>
    </xf>
    <xf numFmtId="9" fontId="4" fillId="19" borderId="1" xfId="12" applyNumberFormat="1" applyFont="1" applyFill="1" applyBorder="1" applyAlignment="1">
      <alignment horizontal="center" vertical="center" wrapText="1"/>
    </xf>
    <xf numFmtId="9" fontId="31" fillId="0" borderId="1" xfId="10" applyFont="1" applyFill="1" applyBorder="1" applyAlignment="1" applyProtection="1">
      <alignment horizontal="left" vertical="center" wrapText="1"/>
      <protection hidden="1"/>
    </xf>
    <xf numFmtId="0" fontId="4" fillId="10" borderId="48" xfId="12" applyFont="1" applyFill="1" applyBorder="1" applyAlignment="1">
      <alignment vertical="center" wrapText="1"/>
    </xf>
    <xf numFmtId="14" fontId="4" fillId="10" borderId="1" xfId="12" applyNumberFormat="1" applyFont="1" applyFill="1" applyBorder="1" applyAlignment="1">
      <alignment horizontal="center" vertical="center" wrapText="1"/>
    </xf>
    <xf numFmtId="9" fontId="4" fillId="10" borderId="1" xfId="12" applyNumberFormat="1" applyFont="1" applyFill="1" applyBorder="1" applyAlignment="1">
      <alignment horizontal="center" vertical="center" wrapText="1"/>
    </xf>
    <xf numFmtId="14" fontId="4" fillId="16" borderId="48" xfId="10" applyNumberFormat="1" applyFont="1" applyFill="1" applyBorder="1" applyAlignment="1" applyProtection="1">
      <alignment vertical="center" wrapText="1"/>
      <protection locked="0"/>
    </xf>
    <xf numFmtId="14" fontId="4" fillId="16" borderId="47" xfId="10" applyNumberFormat="1" applyFont="1" applyFill="1" applyBorder="1" applyAlignment="1" applyProtection="1">
      <alignment vertical="center" wrapText="1"/>
      <protection locked="0"/>
    </xf>
    <xf numFmtId="9" fontId="4" fillId="10" borderId="1" xfId="3" applyNumberFormat="1" applyFill="1" applyBorder="1" applyAlignment="1">
      <alignment horizontal="center" vertical="center" wrapText="1"/>
    </xf>
    <xf numFmtId="0" fontId="4" fillId="10" borderId="1" xfId="3" applyFill="1" applyBorder="1" applyAlignment="1">
      <alignment vertical="center" wrapText="1"/>
    </xf>
    <xf numFmtId="0" fontId="4" fillId="16" borderId="31" xfId="3" applyFill="1" applyBorder="1" applyAlignment="1" applyProtection="1">
      <alignment vertical="center" wrapText="1"/>
      <protection locked="0"/>
    </xf>
    <xf numFmtId="0" fontId="14" fillId="19" borderId="6" xfId="12" applyFont="1" applyFill="1" applyBorder="1" applyAlignment="1">
      <alignment horizontal="center" vertical="center" wrapText="1"/>
    </xf>
    <xf numFmtId="0" fontId="4" fillId="20" borderId="6" xfId="12" applyFont="1" applyFill="1" applyBorder="1" applyAlignment="1">
      <alignment horizontal="center" vertical="center"/>
    </xf>
    <xf numFmtId="0" fontId="4" fillId="19" borderId="11" xfId="12" applyFont="1" applyFill="1" applyBorder="1" applyAlignment="1">
      <alignment vertical="center" wrapText="1"/>
    </xf>
    <xf numFmtId="0" fontId="4" fillId="19" borderId="18" xfId="12" applyFont="1" applyFill="1" applyBorder="1" applyAlignment="1">
      <alignment horizontal="center" vertical="center" wrapText="1"/>
    </xf>
    <xf numFmtId="0" fontId="4" fillId="21" borderId="6" xfId="12" applyFont="1" applyFill="1" applyBorder="1" applyAlignment="1">
      <alignment horizontal="center" vertical="center"/>
    </xf>
    <xf numFmtId="0" fontId="4" fillId="19" borderId="18" xfId="12" applyFont="1" applyFill="1" applyBorder="1" applyAlignment="1">
      <alignment vertical="center" wrapText="1"/>
    </xf>
    <xf numFmtId="9" fontId="4" fillId="19" borderId="18" xfId="10" applyFont="1" applyFill="1" applyBorder="1" applyAlignment="1">
      <alignment vertical="center" wrapText="1"/>
    </xf>
    <xf numFmtId="14" fontId="4" fillId="10" borderId="48" xfId="12" quotePrefix="1" applyNumberFormat="1" applyFont="1" applyFill="1" applyBorder="1" applyAlignment="1">
      <alignment horizontal="center" vertical="center" wrapText="1"/>
    </xf>
    <xf numFmtId="14" fontId="4" fillId="10" borderId="48" xfId="12" applyNumberFormat="1" applyFont="1" applyFill="1" applyBorder="1" applyAlignment="1">
      <alignment horizontal="center" vertical="center" wrapText="1"/>
    </xf>
    <xf numFmtId="9" fontId="4" fillId="0" borderId="37" xfId="14" applyFont="1" applyFill="1" applyBorder="1" applyAlignment="1" applyProtection="1">
      <alignment horizontal="left" vertical="center" wrapText="1"/>
      <protection hidden="1"/>
    </xf>
    <xf numFmtId="0" fontId="4" fillId="10" borderId="49" xfId="12" applyFont="1" applyFill="1" applyBorder="1" applyAlignment="1">
      <alignment vertical="center" wrapText="1"/>
    </xf>
    <xf numFmtId="14" fontId="4" fillId="19" borderId="18" xfId="12" applyNumberFormat="1" applyFont="1" applyFill="1" applyBorder="1" applyAlignment="1">
      <alignment vertical="center" wrapText="1"/>
    </xf>
    <xf numFmtId="9" fontId="4" fillId="19" borderId="10" xfId="12" applyNumberFormat="1" applyFont="1" applyFill="1" applyBorder="1" applyAlignment="1">
      <alignment horizontal="center" vertical="center" wrapText="1"/>
    </xf>
    <xf numFmtId="0" fontId="4" fillId="10" borderId="18" xfId="12" applyFont="1" applyFill="1" applyBorder="1" applyAlignment="1">
      <alignment vertical="center" wrapText="1"/>
    </xf>
    <xf numFmtId="14" fontId="4" fillId="16" borderId="49" xfId="10" applyNumberFormat="1" applyFont="1" applyFill="1" applyBorder="1" applyAlignment="1" applyProtection="1">
      <alignment vertical="center" wrapText="1"/>
      <protection locked="0"/>
    </xf>
    <xf numFmtId="0" fontId="4" fillId="10" borderId="18" xfId="3" applyFill="1" applyBorder="1" applyAlignment="1">
      <alignment vertical="center" wrapText="1"/>
    </xf>
    <xf numFmtId="0" fontId="4" fillId="19" borderId="32" xfId="12" applyFont="1" applyFill="1" applyBorder="1" applyAlignment="1">
      <alignment vertical="center" wrapText="1"/>
    </xf>
    <xf numFmtId="0" fontId="4" fillId="19" borderId="26" xfId="12" applyFont="1" applyFill="1" applyBorder="1" applyAlignment="1">
      <alignment vertical="center" wrapText="1"/>
    </xf>
    <xf numFmtId="0" fontId="4" fillId="19" borderId="32" xfId="12" applyFont="1" applyFill="1" applyBorder="1" applyAlignment="1">
      <alignment horizontal="center" vertical="center" wrapText="1"/>
    </xf>
    <xf numFmtId="0" fontId="4" fillId="0" borderId="1" xfId="12" applyFont="1" applyBorder="1" applyAlignment="1">
      <alignment vertical="center" wrapText="1"/>
    </xf>
    <xf numFmtId="0" fontId="14" fillId="19" borderId="32" xfId="12" applyFont="1" applyFill="1" applyBorder="1" applyAlignment="1">
      <alignment horizontal="center" vertical="center" wrapText="1"/>
    </xf>
    <xf numFmtId="0" fontId="4" fillId="20" borderId="32" xfId="12" applyFont="1" applyFill="1" applyBorder="1" applyAlignment="1">
      <alignment horizontal="center" vertical="center"/>
    </xf>
    <xf numFmtId="0" fontId="4" fillId="21" borderId="32" xfId="12" applyFont="1" applyFill="1" applyBorder="1" applyAlignment="1">
      <alignment horizontal="center" vertical="center"/>
    </xf>
    <xf numFmtId="14" fontId="4" fillId="9" borderId="3" xfId="12" applyNumberFormat="1" applyFont="1" applyFill="1" applyBorder="1" applyAlignment="1">
      <alignment vertical="center" wrapText="1"/>
    </xf>
    <xf numFmtId="0" fontId="4" fillId="10" borderId="2" xfId="12" applyFont="1" applyFill="1" applyBorder="1" applyAlignment="1">
      <alignment vertical="center" wrapText="1"/>
    </xf>
    <xf numFmtId="9" fontId="4" fillId="9" borderId="3" xfId="12" applyNumberFormat="1" applyFont="1" applyFill="1" applyBorder="1" applyAlignment="1">
      <alignment horizontal="center" vertical="center" wrapText="1"/>
    </xf>
    <xf numFmtId="0" fontId="31" fillId="0" borderId="1" xfId="12" applyFont="1" applyBorder="1" applyAlignment="1">
      <alignment vertical="center" wrapText="1"/>
    </xf>
    <xf numFmtId="14" fontId="4" fillId="16" borderId="1" xfId="10" applyNumberFormat="1" applyFont="1" applyFill="1" applyBorder="1" applyAlignment="1" applyProtection="1">
      <alignment vertical="center" wrapText="1"/>
      <protection locked="0"/>
    </xf>
    <xf numFmtId="0" fontId="4" fillId="16" borderId="9" xfId="12" applyFont="1" applyFill="1" applyBorder="1" applyAlignment="1" applyProtection="1">
      <alignment vertical="center" wrapText="1"/>
      <protection locked="0"/>
    </xf>
    <xf numFmtId="0" fontId="4" fillId="16" borderId="10" xfId="12" applyFont="1" applyFill="1" applyBorder="1" applyAlignment="1" applyProtection="1">
      <alignment vertical="center" wrapText="1"/>
      <protection locked="0"/>
    </xf>
    <xf numFmtId="0" fontId="4" fillId="16" borderId="18" xfId="12" applyFont="1" applyFill="1" applyBorder="1" applyAlignment="1" applyProtection="1">
      <alignment horizontal="center" vertical="center" wrapText="1"/>
      <protection locked="0"/>
    </xf>
    <xf numFmtId="0" fontId="4" fillId="16" borderId="18" xfId="12" applyFont="1" applyFill="1" applyBorder="1" applyAlignment="1" applyProtection="1">
      <alignment vertical="center" wrapText="1"/>
      <protection locked="0"/>
    </xf>
    <xf numFmtId="0" fontId="14" fillId="16" borderId="18" xfId="12" applyFont="1" applyFill="1" applyBorder="1" applyAlignment="1" applyProtection="1">
      <alignment horizontal="center" vertical="center" wrapText="1"/>
      <protection locked="0"/>
    </xf>
    <xf numFmtId="0" fontId="4" fillId="16" borderId="18" xfId="12" applyFont="1" applyFill="1" applyBorder="1" applyAlignment="1">
      <alignment horizontal="center" vertical="center" wrapText="1"/>
    </xf>
    <xf numFmtId="0" fontId="4" fillId="4" borderId="18" xfId="12" applyFont="1" applyFill="1" applyBorder="1" applyAlignment="1" applyProtection="1">
      <alignment horizontal="center" vertical="center" wrapText="1"/>
      <protection locked="0"/>
    </xf>
    <xf numFmtId="0" fontId="4" fillId="18" borderId="18" xfId="12" applyFont="1" applyFill="1" applyBorder="1" applyAlignment="1">
      <alignment horizontal="center" vertical="center"/>
    </xf>
    <xf numFmtId="0" fontId="4" fillId="0" borderId="18" xfId="12" applyFont="1" applyBorder="1" applyAlignment="1" applyProtection="1">
      <alignment horizontal="center" vertical="center"/>
      <protection locked="0"/>
    </xf>
    <xf numFmtId="0" fontId="4" fillId="16" borderId="18" xfId="12" applyFont="1" applyFill="1" applyBorder="1" applyAlignment="1" applyProtection="1">
      <alignment horizontal="left" vertical="center" wrapText="1"/>
      <protection locked="0"/>
    </xf>
    <xf numFmtId="14" fontId="4" fillId="16" borderId="18" xfId="12" applyNumberFormat="1" applyFont="1" applyFill="1" applyBorder="1" applyAlignment="1" applyProtection="1">
      <alignment horizontal="center" vertical="center" wrapText="1"/>
      <protection locked="0"/>
    </xf>
    <xf numFmtId="14" fontId="4" fillId="16" borderId="18" xfId="10" applyNumberFormat="1" applyFont="1" applyFill="1" applyBorder="1" applyAlignment="1" applyProtection="1">
      <alignment horizontal="center" vertical="center" wrapText="1"/>
      <protection locked="0"/>
    </xf>
    <xf numFmtId="9" fontId="4" fillId="16" borderId="18" xfId="10" applyFont="1" applyFill="1" applyBorder="1" applyAlignment="1" applyProtection="1">
      <alignment horizontal="center" vertical="center" wrapText="1"/>
      <protection locked="0"/>
    </xf>
    <xf numFmtId="0" fontId="4" fillId="16" borderId="8" xfId="12" applyFont="1" applyFill="1" applyBorder="1" applyAlignment="1" applyProtection="1">
      <alignment vertical="center" wrapText="1"/>
      <protection locked="0"/>
    </xf>
    <xf numFmtId="0" fontId="4" fillId="16" borderId="26" xfId="12" applyFont="1" applyFill="1" applyBorder="1" applyAlignment="1" applyProtection="1">
      <alignment vertical="center" wrapText="1"/>
      <protection locked="0"/>
    </xf>
    <xf numFmtId="0" fontId="4" fillId="16" borderId="1" xfId="12" applyFont="1" applyFill="1" applyBorder="1" applyAlignment="1">
      <alignment horizontal="center" vertical="center" wrapText="1"/>
    </xf>
    <xf numFmtId="0" fontId="4" fillId="12" borderId="1" xfId="12" applyFont="1" applyFill="1" applyBorder="1" applyAlignment="1" applyProtection="1">
      <alignment horizontal="center" vertical="center" wrapText="1"/>
      <protection locked="0"/>
    </xf>
    <xf numFmtId="0" fontId="19" fillId="16" borderId="1" xfId="12" applyFont="1" applyFill="1" applyBorder="1" applyAlignment="1" applyProtection="1">
      <alignment vertical="center" wrapText="1"/>
      <protection locked="0"/>
    </xf>
    <xf numFmtId="0" fontId="4" fillId="16" borderId="8" xfId="12" applyFont="1" applyFill="1" applyBorder="1" applyProtection="1">
      <protection locked="0"/>
    </xf>
    <xf numFmtId="9" fontId="4" fillId="16" borderId="32" xfId="12" applyNumberFormat="1" applyFont="1" applyFill="1" applyBorder="1" applyAlignment="1">
      <alignment horizontal="center" vertical="center" wrapText="1"/>
    </xf>
    <xf numFmtId="0" fontId="4" fillId="12" borderId="32" xfId="12" applyFont="1" applyFill="1" applyBorder="1" applyAlignment="1" applyProtection="1">
      <alignment horizontal="center" vertical="center" wrapText="1"/>
      <protection locked="0"/>
    </xf>
    <xf numFmtId="0" fontId="4" fillId="0" borderId="32" xfId="13" applyBorder="1" applyAlignment="1" applyProtection="1">
      <alignment vertical="center" wrapText="1"/>
      <protection locked="0"/>
    </xf>
    <xf numFmtId="0" fontId="4" fillId="16" borderId="32" xfId="13" applyFill="1" applyBorder="1" applyAlignment="1" applyProtection="1">
      <alignment horizontal="center" vertical="center" wrapText="1"/>
      <protection locked="0"/>
    </xf>
    <xf numFmtId="0" fontId="4" fillId="16" borderId="32" xfId="13" applyFill="1" applyBorder="1" applyAlignment="1" applyProtection="1">
      <alignment horizontal="left" vertical="center" wrapText="1"/>
      <protection locked="0"/>
    </xf>
    <xf numFmtId="0" fontId="4" fillId="0" borderId="32" xfId="12" applyFont="1" applyBorder="1" applyAlignment="1" applyProtection="1">
      <alignment horizontal="justify" vertical="center" wrapText="1"/>
      <protection locked="0"/>
    </xf>
    <xf numFmtId="0" fontId="4" fillId="0" borderId="1" xfId="12" applyFont="1" applyBorder="1" applyAlignment="1" applyProtection="1">
      <alignment horizontal="left" vertical="center" wrapText="1"/>
      <protection locked="0"/>
    </xf>
    <xf numFmtId="0" fontId="4" fillId="0" borderId="1" xfId="12" applyFont="1" applyBorder="1" applyAlignment="1" applyProtection="1">
      <alignment horizontal="justify" vertical="center" wrapText="1"/>
      <protection locked="0"/>
    </xf>
    <xf numFmtId="0" fontId="21" fillId="0" borderId="1" xfId="12" applyFont="1" applyBorder="1" applyAlignment="1" applyProtection="1">
      <alignment horizontal="center" vertical="center" wrapText="1"/>
      <protection locked="0"/>
    </xf>
  </cellXfs>
  <cellStyles count="24">
    <cellStyle name="Incorrecto" xfId="6" builtinId="27"/>
    <cellStyle name="Millares" xfId="21" builtinId="3"/>
    <cellStyle name="Millares [0]" xfId="22" builtinId="6"/>
    <cellStyle name="Millares [0] 2" xfId="2" xr:uid="{00000000-0005-0000-0000-000001000000}"/>
    <cellStyle name="Millares [0] 2 2" xfId="5" xr:uid="{00000000-0005-0000-0000-000002000000}"/>
    <cellStyle name="Millares 2" xfId="16" xr:uid="{7620D841-32C1-4134-A615-274801802398}"/>
    <cellStyle name="Moneda" xfId="23" builtinId="4"/>
    <cellStyle name="Moneda 2" xfId="15" xr:uid="{1B0EA26E-0ADF-4C30-889B-BB879B86CBA5}"/>
    <cellStyle name="Neutral" xfId="7" builtinId="28"/>
    <cellStyle name="Normal" xfId="0" builtinId="0"/>
    <cellStyle name="Normal 18" xfId="4" xr:uid="{00000000-0005-0000-0000-000005000000}"/>
    <cellStyle name="Normal 2" xfId="3" xr:uid="{00000000-0005-0000-0000-000006000000}"/>
    <cellStyle name="Normal 2 2" xfId="13" xr:uid="{12DF4A2B-E002-4EF5-94C3-44A6F394DB3A}"/>
    <cellStyle name="Normal 3" xfId="9" xr:uid="{46B4797E-C512-412F-8BEE-7DEC7BA78D8F}"/>
    <cellStyle name="Normal 4" xfId="12" xr:uid="{B33A532C-0949-4F57-ABAC-CE4614E31039}"/>
    <cellStyle name="Normal 4 2" xfId="11" xr:uid="{FFF57552-5767-4C8D-89BC-98A73DF153BF}"/>
    <cellStyle name="Normal 7 2" xfId="17" xr:uid="{9082AB36-50AF-490D-81BE-991DD761A941}"/>
    <cellStyle name="Porcentaje" xfId="1" builtinId="5"/>
    <cellStyle name="Porcentaje 2" xfId="10" xr:uid="{F5BDEDE8-A5C7-4B5D-A84C-583206C3769E}"/>
    <cellStyle name="Porcentaje 2 2" xfId="14" xr:uid="{F8F61858-E842-4E11-AFA6-7243FB89B48D}"/>
    <cellStyle name="Porcentaje 2 2 2" xfId="20" xr:uid="{BBFC4CB8-8EA1-423B-8E5A-355DADCA0329}"/>
    <cellStyle name="Porcentaje 2 3" xfId="19" xr:uid="{8A376563-9867-4867-A548-5D1F6E61AFF4}"/>
    <cellStyle name="Porcentaje 3" xfId="8" xr:uid="{4DC293BE-51FD-4A80-BDE1-B124A042B82F}"/>
    <cellStyle name="Porcentaje 5 2" xfId="18" xr:uid="{8718FC7B-48C1-4ED6-B0B5-FB813CCEF55E}"/>
  </cellStyles>
  <dxfs count="73">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ont>
        <strike val="0"/>
        <outline val="0"/>
        <shadow val="0"/>
        <vertAlign val="baseline"/>
        <name val="Arial"/>
        <family val="2"/>
        <scheme val="none"/>
      </font>
      <fill>
        <patternFill>
          <bgColor theme="0"/>
        </patternFill>
      </fill>
      <alignment vertical="center" textRotation="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3" formatCode="0%"/>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right style="hair">
          <color indexed="64"/>
        </right>
        <top style="hair">
          <color indexed="64"/>
        </top>
        <bottom style="hair">
          <color indexed="64"/>
        </bottom>
      </border>
      <protection locked="1"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1"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0"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3" formatCode="0%"/>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strike val="0"/>
        <outline val="0"/>
        <shadow val="0"/>
        <vertAlign val="baseline"/>
        <name val="Arial"/>
        <family val="2"/>
        <scheme val="none"/>
      </font>
      <fill>
        <patternFill>
          <bgColor theme="0"/>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right style="hair">
          <color indexed="64"/>
        </right>
        <top style="hair">
          <color indexed="64"/>
        </top>
        <bottom style="hair">
          <color indexed="64"/>
        </bottom>
      </border>
      <protection locked="1" hidden="0"/>
    </dxf>
    <dxf>
      <font>
        <strike val="0"/>
        <outline val="0"/>
        <shadow val="0"/>
        <vertAlign val="baseline"/>
        <name val="Arial"/>
        <family val="2"/>
        <scheme val="none"/>
      </font>
      <fill>
        <patternFill>
          <bgColor theme="0"/>
        </patternFill>
      </fill>
      <alignment vertical="center" textRotation="0" wrapText="1" indent="0" justifyLastLine="0" shrinkToFit="0" readingOrder="0"/>
      <protection locked="1"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numFmt numFmtId="13" formatCode="0%"/>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strike val="0"/>
        <outline val="0"/>
        <shadow val="0"/>
        <vertAlign val="baseline"/>
        <name val="Arial"/>
        <family val="2"/>
        <scheme val="none"/>
      </font>
      <fill>
        <patternFill>
          <bgColor theme="0"/>
        </patternFill>
      </fill>
      <alignment vertical="center" textRotation="0" wrapText="1" indent="0" justifyLastLine="0" shrinkToFit="0" readingOrder="0"/>
      <protection locked="1" hidden="0"/>
    </dxf>
    <dxf>
      <font>
        <b val="0"/>
        <i val="0"/>
        <strike val="0"/>
        <condense val="0"/>
        <extend val="0"/>
        <outline val="0"/>
        <shadow val="0"/>
        <u val="none"/>
        <vertAlign val="baseline"/>
        <sz val="8"/>
        <color theme="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numFmt numFmtId="13" formatCode="0%"/>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numFmt numFmtId="13" formatCode="0%"/>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numFmt numFmtId="19" formatCode="d/mm/yyyy"/>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theme="1"/>
        <name val="Arial"/>
        <family val="2"/>
        <scheme val="none"/>
      </font>
      <numFmt numFmtId="19" formatCode="d/mm/yyyy"/>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8"/>
        <color auto="1"/>
        <name val="Arial"/>
        <family val="2"/>
        <scheme val="none"/>
      </font>
      <fill>
        <patternFill>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ttom style="hair">
          <color indexed="64"/>
        </bottom>
      </border>
    </dxf>
    <dxf>
      <font>
        <b val="0"/>
        <i val="0"/>
        <sz val="20"/>
        <name val="Bodoni MT Condensed"/>
        <family val="1"/>
        <scheme val="none"/>
      </font>
      <fill>
        <gradientFill degree="90">
          <stop position="0">
            <color theme="0"/>
          </stop>
          <stop position="1">
            <color theme="8" tint="0.40000610370189521"/>
          </stop>
        </gradientFill>
      </fill>
    </dxf>
    <dxf>
      <font>
        <sz val="16"/>
        <color auto="1"/>
        <name val="Bahnschrift SemiBold Condensed"/>
        <family val="2"/>
        <scheme val="none"/>
      </font>
      <fill>
        <patternFill>
          <bgColor theme="9" tint="0.79998168889431442"/>
        </patternFill>
      </fill>
      <border diagonalUp="1">
        <left style="thin">
          <color auto="1"/>
        </left>
        <right style="thin">
          <color auto="1"/>
        </right>
        <top style="thin">
          <color auto="1"/>
        </top>
        <bottom style="thin">
          <color auto="1"/>
        </bottom>
        <diagonal style="thin">
          <color auto="1"/>
        </diagonal>
      </border>
    </dxf>
  </dxfs>
  <tableStyles count="2" defaultTableStyle="TableStyleMedium2" defaultPivotStyle="PivotStyleLight16">
    <tableStyle name="Estilo de segmentación de datos 1" pivot="0" table="0" count="1" xr9:uid="{27484193-84B6-4B70-A817-937131CF41A1}">
      <tableStyleElement type="wholeTable" dxfId="72"/>
    </tableStyle>
    <tableStyle name="Estilo de segmentación de datos 2" pivot="0" table="0" count="1" xr9:uid="{542C7AFC-31D6-4FB6-92F6-32E26163400E}">
      <tableStyleElement type="wholeTable" dxfId="71"/>
    </tableStyle>
  </tableStyles>
  <extLst>
    <ext xmlns:x14="http://schemas.microsoft.com/office/spreadsheetml/2009/9/main" uri="{EB79DEF2-80B8-43e5-95BD-54CBDDF9020C}">
      <x14:slicerStyles defaultSlicerStyle="Estilo de segmentación de datos 1">
        <x14:slicerStyle name="Estilo de segmentación de datos 1"/>
        <x14:slicerStyle name="Estilo de segmentación de datos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customXml" Target="../customXml/item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[8]Grafica!$C$3</c:f>
              <c:strCache>
                <c:ptCount val="1"/>
                <c:pt idx="0">
                  <c:v>Avance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[8]Grafica!$B$4:$B$7</c:f>
              <c:strCache>
                <c:ptCount val="4"/>
                <c:pt idx="0">
                  <c:v>1 trimestre</c:v>
                </c:pt>
                <c:pt idx="1">
                  <c:v>1 semestre</c:v>
                </c:pt>
                <c:pt idx="2">
                  <c:v>2 semestre</c:v>
                </c:pt>
                <c:pt idx="3">
                  <c:v>Vigencia</c:v>
                </c:pt>
              </c:strCache>
            </c:strRef>
          </c:cat>
          <c:val>
            <c:numRef>
              <c:f>[8]Grafica!$C$4:$C$7</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0614-4E3D-9E34-1A795E5F8B3A}"/>
            </c:ext>
          </c:extLst>
        </c:ser>
        <c:ser>
          <c:idx val="1"/>
          <c:order val="1"/>
          <c:tx>
            <c:strRef>
              <c:f>[8]Grafica!$D$3</c:f>
              <c:strCache>
                <c:ptCount val="1"/>
                <c:pt idx="0">
                  <c:v>Meta</c:v>
                </c:pt>
              </c:strCache>
            </c:strRef>
          </c:tx>
          <c:spPr>
            <a:solidFill>
              <a:schemeClr val="bg1">
                <a:lumMod val="75000"/>
              </a:schemeClr>
            </a:solidFill>
            <a:ln>
              <a:noFill/>
            </a:ln>
            <a:effectLst/>
          </c:spPr>
          <c:invertIfNegative val="0"/>
          <c:cat>
            <c:strRef>
              <c:f>[8]Grafica!$B$4:$B$7</c:f>
              <c:strCache>
                <c:ptCount val="4"/>
                <c:pt idx="0">
                  <c:v>1 trimestre</c:v>
                </c:pt>
                <c:pt idx="1">
                  <c:v>1 semestre</c:v>
                </c:pt>
                <c:pt idx="2">
                  <c:v>2 semestre</c:v>
                </c:pt>
                <c:pt idx="3">
                  <c:v>Vigencia</c:v>
                </c:pt>
              </c:strCache>
            </c:strRef>
          </c:cat>
          <c:val>
            <c:numRef>
              <c:f>[8]Grafica!$D$4:$D$7</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1-0614-4E3D-9E34-1A795E5F8B3A}"/>
            </c:ext>
          </c:extLst>
        </c:ser>
        <c:dLbls>
          <c:showLegendKey val="0"/>
          <c:showVal val="0"/>
          <c:showCatName val="0"/>
          <c:showSerName val="0"/>
          <c:showPercent val="0"/>
          <c:showBubbleSize val="0"/>
        </c:dLbls>
        <c:gapWidth val="219"/>
        <c:overlap val="-27"/>
        <c:axId val="165335952"/>
        <c:axId val="165336344"/>
      </c:barChart>
      <c:catAx>
        <c:axId val="165335952"/>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336344"/>
        <c:crosses val="autoZero"/>
        <c:auto val="1"/>
        <c:lblAlgn val="ctr"/>
        <c:lblOffset val="100"/>
        <c:noMultiLvlLbl val="0"/>
      </c:catAx>
      <c:valAx>
        <c:axId val="165336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335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'[11]INDICADORES GESTION'!$CB$6</c:f>
              <c:strCache>
                <c:ptCount val="1"/>
                <c:pt idx="0">
                  <c:v>Avance</c:v>
                </c:pt>
              </c:strCache>
            </c:strRef>
          </c:tx>
          <c:spPr>
            <a:solidFill>
              <a:schemeClr val="accent6"/>
            </a:solidFill>
          </c:spPr>
          <c:invertIfNegative val="0"/>
          <c:dPt>
            <c:idx val="1"/>
            <c:invertIfNegative val="0"/>
            <c:bubble3D val="0"/>
            <c:spPr>
              <a:solidFill>
                <a:srgbClr val="FFC000"/>
              </a:solidFill>
            </c:spPr>
            <c:extLst>
              <c:ext xmlns:c16="http://schemas.microsoft.com/office/drawing/2014/chart" uri="{C3380CC4-5D6E-409C-BE32-E72D297353CC}">
                <c16:uniqueId val="{00000001-2D10-4F51-B523-684F678B3800}"/>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'[11]INDICADORES GESTION'!$CA$7:$CA$9</c:f>
              <c:strCache>
                <c:ptCount val="3"/>
                <c:pt idx="0">
                  <c:v>Semestre 1</c:v>
                </c:pt>
                <c:pt idx="1">
                  <c:v>Semestre 2</c:v>
                </c:pt>
                <c:pt idx="2">
                  <c:v>Vigencia</c:v>
                </c:pt>
              </c:strCache>
            </c:strRef>
          </c:cat>
          <c:val>
            <c:numRef>
              <c:f>'[11]INDICADORES GESTION'!$CB$7:$CB$9</c:f>
              <c:numCache>
                <c:formatCode>General</c:formatCode>
                <c:ptCount val="3"/>
                <c:pt idx="0">
                  <c:v>1</c:v>
                </c:pt>
                <c:pt idx="1">
                  <c:v>0.7</c:v>
                </c:pt>
                <c:pt idx="2">
                  <c:v>1</c:v>
                </c:pt>
              </c:numCache>
            </c:numRef>
          </c:val>
          <c:extLst>
            <c:ext xmlns:c16="http://schemas.microsoft.com/office/drawing/2014/chart" uri="{C3380CC4-5D6E-409C-BE32-E72D297353CC}">
              <c16:uniqueId val="{00000002-2D10-4F51-B523-684F678B3800}"/>
            </c:ext>
          </c:extLst>
        </c:ser>
        <c:ser>
          <c:idx val="1"/>
          <c:order val="1"/>
          <c:tx>
            <c:strRef>
              <c:f>'[11]INDICADORES GESTION'!$CC$6</c:f>
              <c:strCache>
                <c:ptCount val="1"/>
                <c:pt idx="0">
                  <c:v>Meta</c:v>
                </c:pt>
              </c:strCache>
            </c:strRef>
          </c:tx>
          <c:spPr>
            <a:solidFill>
              <a:schemeClr val="bg1">
                <a:lumMod val="75000"/>
              </a:schemeClr>
            </a:solidFill>
          </c:spPr>
          <c:invertIfNegative val="0"/>
          <c:cat>
            <c:strRef>
              <c:f>'[11]INDICADORES GESTION'!$CA$7:$CA$9</c:f>
              <c:strCache>
                <c:ptCount val="3"/>
                <c:pt idx="0">
                  <c:v>Semestre 1</c:v>
                </c:pt>
                <c:pt idx="1">
                  <c:v>Semestre 2</c:v>
                </c:pt>
                <c:pt idx="2">
                  <c:v>Vigencia</c:v>
                </c:pt>
              </c:strCache>
            </c:strRef>
          </c:cat>
          <c:val>
            <c:numRef>
              <c:f>'[11]INDICADORES GESTION'!$CC$7:$CC$9</c:f>
              <c:numCache>
                <c:formatCode>General</c:formatCode>
                <c:ptCount val="3"/>
                <c:pt idx="0">
                  <c:v>0.85</c:v>
                </c:pt>
                <c:pt idx="1">
                  <c:v>0.85</c:v>
                </c:pt>
                <c:pt idx="2">
                  <c:v>1</c:v>
                </c:pt>
              </c:numCache>
            </c:numRef>
          </c:val>
          <c:extLst>
            <c:ext xmlns:c16="http://schemas.microsoft.com/office/drawing/2014/chart" uri="{C3380CC4-5D6E-409C-BE32-E72D297353CC}">
              <c16:uniqueId val="{00000003-2D10-4F51-B523-684F678B3800}"/>
            </c:ext>
          </c:extLst>
        </c:ser>
        <c:dLbls>
          <c:showLegendKey val="0"/>
          <c:showVal val="0"/>
          <c:showCatName val="0"/>
          <c:showSerName val="0"/>
          <c:showPercent val="0"/>
          <c:showBubbleSize val="0"/>
        </c:dLbls>
        <c:gapWidth val="150"/>
        <c:axId val="205001088"/>
        <c:axId val="205002624"/>
      </c:barChart>
      <c:catAx>
        <c:axId val="205001088"/>
        <c:scaling>
          <c:orientation val="minMax"/>
        </c:scaling>
        <c:delete val="0"/>
        <c:axPos val="b"/>
        <c:numFmt formatCode="General" sourceLinked="0"/>
        <c:majorTickMark val="out"/>
        <c:minorTickMark val="none"/>
        <c:tickLblPos val="nextTo"/>
        <c:crossAx val="205002624"/>
        <c:crosses val="autoZero"/>
        <c:auto val="1"/>
        <c:lblAlgn val="ctr"/>
        <c:lblOffset val="100"/>
        <c:noMultiLvlLbl val="0"/>
      </c:catAx>
      <c:valAx>
        <c:axId val="205002624"/>
        <c:scaling>
          <c:orientation val="minMax"/>
        </c:scaling>
        <c:delete val="0"/>
        <c:axPos val="l"/>
        <c:numFmt formatCode="0%" sourceLinked="0"/>
        <c:majorTickMark val="out"/>
        <c:minorTickMark val="none"/>
        <c:tickLblPos val="nextTo"/>
        <c:crossAx val="20500108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'[12]INDICADORES GESTION'!$CF$2</c:f>
              <c:strCache>
                <c:ptCount val="1"/>
                <c:pt idx="0">
                  <c:v>Avance</c:v>
                </c:pt>
              </c:strCache>
            </c:strRef>
          </c:tx>
          <c:spPr>
            <a:solidFill>
              <a:schemeClr val="accent6"/>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'[12]INDICADORES GESTION'!$CE$3:$CE$5</c:f>
              <c:strCache>
                <c:ptCount val="3"/>
                <c:pt idx="0">
                  <c:v>Semestre 1</c:v>
                </c:pt>
                <c:pt idx="1">
                  <c:v>Semestre 2</c:v>
                </c:pt>
                <c:pt idx="2">
                  <c:v>Vigencia</c:v>
                </c:pt>
              </c:strCache>
            </c:strRef>
          </c:cat>
          <c:val>
            <c:numRef>
              <c:f>'[12]INDICADORES GESTION'!$CF$3:$CF$5</c:f>
              <c:numCache>
                <c:formatCode>General</c:formatCode>
                <c:ptCount val="3"/>
                <c:pt idx="0">
                  <c:v>0.967741935483871</c:v>
                </c:pt>
                <c:pt idx="1">
                  <c:v>0.95019157088122608</c:v>
                </c:pt>
                <c:pt idx="2">
                  <c:v>0.95673076923076927</c:v>
                </c:pt>
              </c:numCache>
            </c:numRef>
          </c:val>
          <c:extLst>
            <c:ext xmlns:c16="http://schemas.microsoft.com/office/drawing/2014/chart" uri="{C3380CC4-5D6E-409C-BE32-E72D297353CC}">
              <c16:uniqueId val="{00000000-BD32-4340-8132-F1E022777BC9}"/>
            </c:ext>
          </c:extLst>
        </c:ser>
        <c:ser>
          <c:idx val="1"/>
          <c:order val="1"/>
          <c:tx>
            <c:strRef>
              <c:f>'[12]INDICADORES GESTION'!$CG$2</c:f>
              <c:strCache>
                <c:ptCount val="1"/>
                <c:pt idx="0">
                  <c:v>Meta</c:v>
                </c:pt>
              </c:strCache>
            </c:strRef>
          </c:tx>
          <c:spPr>
            <a:solidFill>
              <a:schemeClr val="bg1">
                <a:lumMod val="75000"/>
              </a:schemeClr>
            </a:solidFill>
          </c:spPr>
          <c:invertIfNegative val="0"/>
          <c:cat>
            <c:strRef>
              <c:f>'[12]INDICADORES GESTION'!$CE$3:$CE$5</c:f>
              <c:strCache>
                <c:ptCount val="3"/>
                <c:pt idx="0">
                  <c:v>Semestre 1</c:v>
                </c:pt>
                <c:pt idx="1">
                  <c:v>Semestre 2</c:v>
                </c:pt>
                <c:pt idx="2">
                  <c:v>Vigencia</c:v>
                </c:pt>
              </c:strCache>
            </c:strRef>
          </c:cat>
          <c:val>
            <c:numRef>
              <c:f>'[12]INDICADORES GESTION'!$CG$3:$CG$5</c:f>
              <c:numCache>
                <c:formatCode>General</c:formatCode>
                <c:ptCount val="3"/>
                <c:pt idx="0">
                  <c:v>1</c:v>
                </c:pt>
                <c:pt idx="1">
                  <c:v>1</c:v>
                </c:pt>
                <c:pt idx="2">
                  <c:v>1</c:v>
                </c:pt>
              </c:numCache>
            </c:numRef>
          </c:val>
          <c:extLst>
            <c:ext xmlns:c16="http://schemas.microsoft.com/office/drawing/2014/chart" uri="{C3380CC4-5D6E-409C-BE32-E72D297353CC}">
              <c16:uniqueId val="{00000001-BD32-4340-8132-F1E022777BC9}"/>
            </c:ext>
          </c:extLst>
        </c:ser>
        <c:dLbls>
          <c:showLegendKey val="0"/>
          <c:showVal val="0"/>
          <c:showCatName val="0"/>
          <c:showSerName val="0"/>
          <c:showPercent val="0"/>
          <c:showBubbleSize val="0"/>
        </c:dLbls>
        <c:gapWidth val="150"/>
        <c:axId val="136222208"/>
        <c:axId val="136223744"/>
      </c:barChart>
      <c:catAx>
        <c:axId val="136222208"/>
        <c:scaling>
          <c:orientation val="minMax"/>
        </c:scaling>
        <c:delete val="0"/>
        <c:axPos val="b"/>
        <c:numFmt formatCode="General" sourceLinked="0"/>
        <c:majorTickMark val="out"/>
        <c:minorTickMark val="none"/>
        <c:tickLblPos val="nextTo"/>
        <c:crossAx val="136223744"/>
        <c:crosses val="autoZero"/>
        <c:auto val="1"/>
        <c:lblAlgn val="ctr"/>
        <c:lblOffset val="100"/>
        <c:noMultiLvlLbl val="0"/>
      </c:catAx>
      <c:valAx>
        <c:axId val="136223744"/>
        <c:scaling>
          <c:orientation val="minMax"/>
        </c:scaling>
        <c:delete val="0"/>
        <c:axPos val="l"/>
        <c:numFmt formatCode="0%" sourceLinked="0"/>
        <c:majorTickMark val="out"/>
        <c:minorTickMark val="none"/>
        <c:tickLblPos val="nextTo"/>
        <c:crossAx val="13622220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[13]Grafica!$C$3</c:f>
              <c:strCache>
                <c:ptCount val="1"/>
                <c:pt idx="0">
                  <c:v>Avance</c:v>
                </c:pt>
              </c:strCache>
            </c:strRef>
          </c:tx>
          <c:spPr>
            <a:solidFill>
              <a:schemeClr val="accent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51C-41FA-A532-2C0A263F719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[13]Grafica!$B$4:$B$16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[13]Grafica!$C$4:$C$16</c:f>
              <c:numCache>
                <c:formatCode>General</c:formatCode>
                <c:ptCount val="13"/>
                <c:pt idx="0">
                  <c:v>0.84375</c:v>
                </c:pt>
                <c:pt idx="1">
                  <c:v>0.97435897435897434</c:v>
                </c:pt>
                <c:pt idx="2">
                  <c:v>1.0769230769230769</c:v>
                </c:pt>
                <c:pt idx="3">
                  <c:v>1.0588235294117647</c:v>
                </c:pt>
                <c:pt idx="4">
                  <c:v>1</c:v>
                </c:pt>
                <c:pt idx="5">
                  <c:v>0.94915254237288138</c:v>
                </c:pt>
                <c:pt idx="6">
                  <c:v>1</c:v>
                </c:pt>
                <c:pt idx="7">
                  <c:v>1.0571428571428572</c:v>
                </c:pt>
                <c:pt idx="8">
                  <c:v>1</c:v>
                </c:pt>
                <c:pt idx="9">
                  <c:v>1.0588235294117647</c:v>
                </c:pt>
                <c:pt idx="10">
                  <c:v>1.1333333333333333</c:v>
                </c:pt>
                <c:pt idx="11">
                  <c:v>1</c:v>
                </c:pt>
                <c:pt idx="12">
                  <c:v>1.1111111111111112</c:v>
                </c:pt>
              </c:numCache>
            </c:numRef>
          </c:val>
          <c:extLst>
            <c:ext xmlns:c16="http://schemas.microsoft.com/office/drawing/2014/chart" uri="{C3380CC4-5D6E-409C-BE32-E72D297353CC}">
              <c16:uniqueId val="{00000002-A51C-41FA-A532-2C0A263F719A}"/>
            </c:ext>
          </c:extLst>
        </c:ser>
        <c:ser>
          <c:idx val="1"/>
          <c:order val="1"/>
          <c:tx>
            <c:strRef>
              <c:f>[13]Grafica!$D$3</c:f>
              <c:strCache>
                <c:ptCount val="1"/>
                <c:pt idx="0">
                  <c:v>Meta</c:v>
                </c:pt>
              </c:strCache>
            </c:strRef>
          </c:tx>
          <c:spPr>
            <a:solidFill>
              <a:schemeClr val="bg1">
                <a:lumMod val="75000"/>
              </a:schemeClr>
            </a:solidFill>
            <a:ln>
              <a:noFill/>
            </a:ln>
            <a:effectLst/>
          </c:spPr>
          <c:invertIfNegative val="0"/>
          <c:cat>
            <c:strRef>
              <c:f>[13]Grafica!$B$4:$B$16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[13]Grafica!$D$4:$D$16</c:f>
              <c:numCache>
                <c:formatCode>General</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3-A51C-41FA-A532-2C0A263F719A}"/>
            </c:ext>
          </c:extLst>
        </c:ser>
        <c:dLbls>
          <c:showLegendKey val="0"/>
          <c:showVal val="0"/>
          <c:showCatName val="0"/>
          <c:showSerName val="0"/>
          <c:showPercent val="0"/>
          <c:showBubbleSize val="0"/>
        </c:dLbls>
        <c:gapWidth val="219"/>
        <c:overlap val="-27"/>
        <c:axId val="1935227360"/>
        <c:axId val="1935224864"/>
      </c:barChart>
      <c:catAx>
        <c:axId val="1935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5224864"/>
        <c:crosses val="autoZero"/>
        <c:auto val="1"/>
        <c:lblAlgn val="ctr"/>
        <c:lblOffset val="100"/>
        <c:noMultiLvlLbl val="0"/>
      </c:catAx>
      <c:valAx>
        <c:axId val="1935224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5227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'[14]INDICADORES GESTION'!$CF$1</c:f>
              <c:strCache>
                <c:ptCount val="1"/>
                <c:pt idx="0">
                  <c:v>Avance</c:v>
                </c:pt>
              </c:strCache>
            </c:strRef>
          </c:tx>
          <c:spPr>
            <a:solidFill>
              <a:schemeClr val="accent6"/>
            </a:solidFill>
          </c:spPr>
          <c:invertIfNegative val="0"/>
          <c:dPt>
            <c:idx val="0"/>
            <c:invertIfNegative val="0"/>
            <c:bubble3D val="0"/>
            <c:spPr>
              <a:solidFill>
                <a:srgbClr val="FF0000"/>
              </a:solidFill>
            </c:spPr>
            <c:extLst>
              <c:ext xmlns:c16="http://schemas.microsoft.com/office/drawing/2014/chart" uri="{C3380CC4-5D6E-409C-BE32-E72D297353CC}">
                <c16:uniqueId val="{00000001-C0C0-41EE-849F-C809C209E56A}"/>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'[14]INDICADORES GESTION'!$CE$2:$CE$6</c:f>
              <c:strCache>
                <c:ptCount val="5"/>
                <c:pt idx="0">
                  <c:v>Trimestre 1</c:v>
                </c:pt>
                <c:pt idx="1">
                  <c:v>Trimestre 2</c:v>
                </c:pt>
                <c:pt idx="2">
                  <c:v>Trimestre 3</c:v>
                </c:pt>
                <c:pt idx="3">
                  <c:v>Trimestre 4</c:v>
                </c:pt>
                <c:pt idx="4">
                  <c:v>Vigencia</c:v>
                </c:pt>
              </c:strCache>
            </c:strRef>
          </c:cat>
          <c:val>
            <c:numRef>
              <c:f>'[14]INDICADORES GESTION'!$CF$2:$CF$6</c:f>
              <c:numCache>
                <c:formatCode>General</c:formatCode>
                <c:ptCount val="5"/>
                <c:pt idx="0">
                  <c:v>0.63636363636363635</c:v>
                </c:pt>
                <c:pt idx="1">
                  <c:v>0.86842105263157898</c:v>
                </c:pt>
                <c:pt idx="2">
                  <c:v>0.93103448275862066</c:v>
                </c:pt>
                <c:pt idx="3">
                  <c:v>0.97790055248618779</c:v>
                </c:pt>
                <c:pt idx="4">
                  <c:v>1.0865561694290975</c:v>
                </c:pt>
              </c:numCache>
            </c:numRef>
          </c:val>
          <c:extLst>
            <c:ext xmlns:c16="http://schemas.microsoft.com/office/drawing/2014/chart" uri="{C3380CC4-5D6E-409C-BE32-E72D297353CC}">
              <c16:uniqueId val="{00000002-C0C0-41EE-849F-C809C209E56A}"/>
            </c:ext>
          </c:extLst>
        </c:ser>
        <c:ser>
          <c:idx val="1"/>
          <c:order val="1"/>
          <c:tx>
            <c:strRef>
              <c:f>'[14]INDICADORES GESTION'!$CG$1</c:f>
              <c:strCache>
                <c:ptCount val="1"/>
                <c:pt idx="0">
                  <c:v>Meta</c:v>
                </c:pt>
              </c:strCache>
            </c:strRef>
          </c:tx>
          <c:spPr>
            <a:solidFill>
              <a:schemeClr val="bg1">
                <a:lumMod val="75000"/>
              </a:schemeClr>
            </a:solidFill>
          </c:spPr>
          <c:invertIfNegative val="0"/>
          <c:cat>
            <c:strRef>
              <c:f>'[14]INDICADORES GESTION'!$CE$2:$CE$6</c:f>
              <c:strCache>
                <c:ptCount val="5"/>
                <c:pt idx="0">
                  <c:v>Trimestre 1</c:v>
                </c:pt>
                <c:pt idx="1">
                  <c:v>Trimestre 2</c:v>
                </c:pt>
                <c:pt idx="2">
                  <c:v>Trimestre 3</c:v>
                </c:pt>
                <c:pt idx="3">
                  <c:v>Trimestre 4</c:v>
                </c:pt>
                <c:pt idx="4">
                  <c:v>Vigencia</c:v>
                </c:pt>
              </c:strCache>
            </c:strRef>
          </c:cat>
          <c:val>
            <c:numRef>
              <c:f>'[14]INDICADORES GESTION'!$CG$2:$CG$6</c:f>
              <c:numCache>
                <c:formatCode>General</c:formatCode>
                <c:ptCount val="5"/>
                <c:pt idx="0">
                  <c:v>0.9</c:v>
                </c:pt>
                <c:pt idx="1">
                  <c:v>0.9</c:v>
                </c:pt>
                <c:pt idx="2">
                  <c:v>0.9</c:v>
                </c:pt>
                <c:pt idx="3">
                  <c:v>0.9</c:v>
                </c:pt>
                <c:pt idx="4">
                  <c:v>1</c:v>
                </c:pt>
              </c:numCache>
            </c:numRef>
          </c:val>
          <c:extLst>
            <c:ext xmlns:c16="http://schemas.microsoft.com/office/drawing/2014/chart" uri="{C3380CC4-5D6E-409C-BE32-E72D297353CC}">
              <c16:uniqueId val="{00000003-C0C0-41EE-849F-C809C209E56A}"/>
            </c:ext>
          </c:extLst>
        </c:ser>
        <c:dLbls>
          <c:showLegendKey val="0"/>
          <c:showVal val="0"/>
          <c:showCatName val="0"/>
          <c:showSerName val="0"/>
          <c:showPercent val="0"/>
          <c:showBubbleSize val="0"/>
        </c:dLbls>
        <c:gapWidth val="150"/>
        <c:axId val="47185920"/>
        <c:axId val="47187456"/>
      </c:barChart>
      <c:catAx>
        <c:axId val="47185920"/>
        <c:scaling>
          <c:orientation val="minMax"/>
        </c:scaling>
        <c:delete val="0"/>
        <c:axPos val="b"/>
        <c:numFmt formatCode="General" sourceLinked="0"/>
        <c:majorTickMark val="out"/>
        <c:minorTickMark val="none"/>
        <c:tickLblPos val="nextTo"/>
        <c:crossAx val="47187456"/>
        <c:crosses val="autoZero"/>
        <c:auto val="1"/>
        <c:lblAlgn val="ctr"/>
        <c:lblOffset val="100"/>
        <c:noMultiLvlLbl val="0"/>
      </c:catAx>
      <c:valAx>
        <c:axId val="47187456"/>
        <c:scaling>
          <c:orientation val="minMax"/>
        </c:scaling>
        <c:delete val="0"/>
        <c:axPos val="l"/>
        <c:numFmt formatCode="General" sourceLinked="1"/>
        <c:majorTickMark val="out"/>
        <c:minorTickMark val="none"/>
        <c:tickLblPos val="nextTo"/>
        <c:crossAx val="4718592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'[14]INDICADORES GESTION'!$CH$1</c:f>
              <c:strCache>
                <c:ptCount val="1"/>
                <c:pt idx="0">
                  <c:v>Avance</c:v>
                </c:pt>
              </c:strCache>
            </c:strRef>
          </c:tx>
          <c:spPr>
            <a:solidFill>
              <a:schemeClr val="accent6"/>
            </a:solidFill>
          </c:spPr>
          <c:invertIfNegative val="0"/>
          <c:dPt>
            <c:idx val="0"/>
            <c:invertIfNegative val="0"/>
            <c:bubble3D val="0"/>
            <c:spPr>
              <a:solidFill>
                <a:srgbClr val="FFC000"/>
              </a:solidFill>
            </c:spPr>
            <c:extLst>
              <c:ext xmlns:c16="http://schemas.microsoft.com/office/drawing/2014/chart" uri="{C3380CC4-5D6E-409C-BE32-E72D297353CC}">
                <c16:uniqueId val="{00000001-D6C5-47B6-8D5C-0C0826F02DF1}"/>
              </c:ext>
            </c:extLst>
          </c:dPt>
          <c:dPt>
            <c:idx val="1"/>
            <c:invertIfNegative val="0"/>
            <c:bubble3D val="0"/>
            <c:spPr>
              <a:solidFill>
                <a:srgbClr val="FFC000"/>
              </a:solidFill>
            </c:spPr>
            <c:extLst>
              <c:ext xmlns:c16="http://schemas.microsoft.com/office/drawing/2014/chart" uri="{C3380CC4-5D6E-409C-BE32-E72D297353CC}">
                <c16:uniqueId val="{00000003-D6C5-47B6-8D5C-0C0826F02DF1}"/>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'[14]INDICADORES GESTION'!$CE$2:$CE$6</c:f>
              <c:strCache>
                <c:ptCount val="5"/>
                <c:pt idx="0">
                  <c:v>Trimestre 1</c:v>
                </c:pt>
                <c:pt idx="1">
                  <c:v>Trimestre 2</c:v>
                </c:pt>
                <c:pt idx="2">
                  <c:v>Trimestre 3</c:v>
                </c:pt>
                <c:pt idx="3">
                  <c:v>Trimestre 4</c:v>
                </c:pt>
                <c:pt idx="4">
                  <c:v>Vigencia</c:v>
                </c:pt>
              </c:strCache>
            </c:strRef>
          </c:cat>
          <c:val>
            <c:numRef>
              <c:f>'[14]INDICADORES GESTION'!$CH$2:$CH$6</c:f>
              <c:numCache>
                <c:formatCode>General</c:formatCode>
                <c:ptCount val="5"/>
                <c:pt idx="0">
                  <c:v>0.51851851851851849</c:v>
                </c:pt>
                <c:pt idx="1">
                  <c:v>0.5</c:v>
                </c:pt>
                <c:pt idx="2">
                  <c:v>0.63846153846153841</c:v>
                </c:pt>
                <c:pt idx="3">
                  <c:v>0.63829787234042556</c:v>
                </c:pt>
                <c:pt idx="4">
                  <c:v>0.91185410334346517</c:v>
                </c:pt>
              </c:numCache>
            </c:numRef>
          </c:val>
          <c:extLst>
            <c:ext xmlns:c16="http://schemas.microsoft.com/office/drawing/2014/chart" uri="{C3380CC4-5D6E-409C-BE32-E72D297353CC}">
              <c16:uniqueId val="{00000004-D6C5-47B6-8D5C-0C0826F02DF1}"/>
            </c:ext>
          </c:extLst>
        </c:ser>
        <c:ser>
          <c:idx val="1"/>
          <c:order val="1"/>
          <c:tx>
            <c:strRef>
              <c:f>'[14]INDICADORES GESTION'!$CI$1</c:f>
              <c:strCache>
                <c:ptCount val="1"/>
                <c:pt idx="0">
                  <c:v>Meta</c:v>
                </c:pt>
              </c:strCache>
            </c:strRef>
          </c:tx>
          <c:spPr>
            <a:solidFill>
              <a:schemeClr val="bg1">
                <a:lumMod val="75000"/>
              </a:schemeClr>
            </a:solidFill>
          </c:spPr>
          <c:invertIfNegative val="0"/>
          <c:cat>
            <c:strRef>
              <c:f>'[14]INDICADORES GESTION'!$CE$2:$CE$6</c:f>
              <c:strCache>
                <c:ptCount val="5"/>
                <c:pt idx="0">
                  <c:v>Trimestre 1</c:v>
                </c:pt>
                <c:pt idx="1">
                  <c:v>Trimestre 2</c:v>
                </c:pt>
                <c:pt idx="2">
                  <c:v>Trimestre 3</c:v>
                </c:pt>
                <c:pt idx="3">
                  <c:v>Trimestre 4</c:v>
                </c:pt>
                <c:pt idx="4">
                  <c:v>Vigencia</c:v>
                </c:pt>
              </c:strCache>
            </c:strRef>
          </c:cat>
          <c:val>
            <c:numRef>
              <c:f>'[14]INDICADORES GESTION'!$CI$2:$CI$6</c:f>
              <c:numCache>
                <c:formatCode>General</c:formatCode>
                <c:ptCount val="5"/>
                <c:pt idx="0">
                  <c:v>0.7</c:v>
                </c:pt>
                <c:pt idx="1">
                  <c:v>0.7</c:v>
                </c:pt>
                <c:pt idx="2">
                  <c:v>0.7</c:v>
                </c:pt>
                <c:pt idx="3">
                  <c:v>0.7</c:v>
                </c:pt>
                <c:pt idx="4">
                  <c:v>1</c:v>
                </c:pt>
              </c:numCache>
            </c:numRef>
          </c:val>
          <c:extLst>
            <c:ext xmlns:c16="http://schemas.microsoft.com/office/drawing/2014/chart" uri="{C3380CC4-5D6E-409C-BE32-E72D297353CC}">
              <c16:uniqueId val="{00000005-D6C5-47B6-8D5C-0C0826F02DF1}"/>
            </c:ext>
          </c:extLst>
        </c:ser>
        <c:dLbls>
          <c:showLegendKey val="0"/>
          <c:showVal val="0"/>
          <c:showCatName val="0"/>
          <c:showSerName val="0"/>
          <c:showPercent val="0"/>
          <c:showBubbleSize val="0"/>
        </c:dLbls>
        <c:gapWidth val="150"/>
        <c:axId val="171174528"/>
        <c:axId val="174711168"/>
      </c:barChart>
      <c:catAx>
        <c:axId val="171174528"/>
        <c:scaling>
          <c:orientation val="minMax"/>
        </c:scaling>
        <c:delete val="0"/>
        <c:axPos val="b"/>
        <c:numFmt formatCode="General" sourceLinked="0"/>
        <c:majorTickMark val="out"/>
        <c:minorTickMark val="none"/>
        <c:tickLblPos val="nextTo"/>
        <c:crossAx val="174711168"/>
        <c:crosses val="autoZero"/>
        <c:auto val="1"/>
        <c:lblAlgn val="ctr"/>
        <c:lblOffset val="100"/>
        <c:noMultiLvlLbl val="0"/>
      </c:catAx>
      <c:valAx>
        <c:axId val="174711168"/>
        <c:scaling>
          <c:orientation val="minMax"/>
        </c:scaling>
        <c:delete val="0"/>
        <c:axPos val="l"/>
        <c:numFmt formatCode="General" sourceLinked="1"/>
        <c:majorTickMark val="out"/>
        <c:minorTickMark val="none"/>
        <c:tickLblPos val="nextTo"/>
        <c:crossAx val="17117452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'[14]INDICADORES GESTION'!$CK$2</c:f>
              <c:strCache>
                <c:ptCount val="1"/>
                <c:pt idx="0">
                  <c:v>Avance</c:v>
                </c:pt>
              </c:strCache>
            </c:strRef>
          </c:tx>
          <c:spPr>
            <a:solidFill>
              <a:schemeClr val="accent6"/>
            </a:solidFill>
          </c:spPr>
          <c:invertIfNegative val="0"/>
          <c:dPt>
            <c:idx val="1"/>
            <c:invertIfNegative val="0"/>
            <c:bubble3D val="0"/>
            <c:spPr>
              <a:solidFill>
                <a:srgbClr val="FFC000"/>
              </a:solidFill>
            </c:spPr>
            <c:extLst>
              <c:ext xmlns:c16="http://schemas.microsoft.com/office/drawing/2014/chart" uri="{C3380CC4-5D6E-409C-BE32-E72D297353CC}">
                <c16:uniqueId val="{00000001-9CD2-4686-86E0-93A85763DA0F}"/>
              </c:ext>
            </c:extLst>
          </c:dPt>
          <c:dPt>
            <c:idx val="2"/>
            <c:invertIfNegative val="0"/>
            <c:bubble3D val="0"/>
            <c:spPr>
              <a:solidFill>
                <a:srgbClr val="FFC000"/>
              </a:solidFill>
            </c:spPr>
            <c:extLst>
              <c:ext xmlns:c16="http://schemas.microsoft.com/office/drawing/2014/chart" uri="{C3380CC4-5D6E-409C-BE32-E72D297353CC}">
                <c16:uniqueId val="{00000003-9CD2-4686-86E0-93A85763DA0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'[14]INDICADORES GESTION'!$CJ$3:$CJ$5</c:f>
              <c:strCache>
                <c:ptCount val="3"/>
                <c:pt idx="0">
                  <c:v>Semestre 1</c:v>
                </c:pt>
                <c:pt idx="1">
                  <c:v>Semestre 2</c:v>
                </c:pt>
                <c:pt idx="2">
                  <c:v>Vigencia</c:v>
                </c:pt>
              </c:strCache>
            </c:strRef>
          </c:cat>
          <c:val>
            <c:numRef>
              <c:f>'[14]INDICADORES GESTION'!$CK$3:$CK$5</c:f>
              <c:numCache>
                <c:formatCode>General</c:formatCode>
                <c:ptCount val="3"/>
                <c:pt idx="0">
                  <c:v>0.71578947368421053</c:v>
                </c:pt>
                <c:pt idx="1">
                  <c:v>0.44475138121546959</c:v>
                </c:pt>
                <c:pt idx="2">
                  <c:v>0.74125230202578263</c:v>
                </c:pt>
              </c:numCache>
            </c:numRef>
          </c:val>
          <c:extLst>
            <c:ext xmlns:c16="http://schemas.microsoft.com/office/drawing/2014/chart" uri="{C3380CC4-5D6E-409C-BE32-E72D297353CC}">
              <c16:uniqueId val="{00000004-9CD2-4686-86E0-93A85763DA0F}"/>
            </c:ext>
          </c:extLst>
        </c:ser>
        <c:ser>
          <c:idx val="1"/>
          <c:order val="1"/>
          <c:tx>
            <c:strRef>
              <c:f>'[14]INDICADORES GESTION'!$CL$2</c:f>
              <c:strCache>
                <c:ptCount val="1"/>
                <c:pt idx="0">
                  <c:v>Meta</c:v>
                </c:pt>
              </c:strCache>
            </c:strRef>
          </c:tx>
          <c:spPr>
            <a:solidFill>
              <a:schemeClr val="bg1">
                <a:lumMod val="85000"/>
              </a:schemeClr>
            </a:solidFill>
          </c:spPr>
          <c:invertIfNegative val="0"/>
          <c:cat>
            <c:strRef>
              <c:f>'[14]INDICADORES GESTION'!$CJ$3:$CJ$5</c:f>
              <c:strCache>
                <c:ptCount val="3"/>
                <c:pt idx="0">
                  <c:v>Semestre 1</c:v>
                </c:pt>
                <c:pt idx="1">
                  <c:v>Semestre 2</c:v>
                </c:pt>
                <c:pt idx="2">
                  <c:v>Vigencia</c:v>
                </c:pt>
              </c:strCache>
            </c:strRef>
          </c:cat>
          <c:val>
            <c:numRef>
              <c:f>'[14]INDICADORES GESTION'!$CL$3:$CL$5</c:f>
              <c:numCache>
                <c:formatCode>General</c:formatCode>
                <c:ptCount val="3"/>
                <c:pt idx="0">
                  <c:v>0.6</c:v>
                </c:pt>
                <c:pt idx="1">
                  <c:v>0.6</c:v>
                </c:pt>
                <c:pt idx="2">
                  <c:v>1</c:v>
                </c:pt>
              </c:numCache>
            </c:numRef>
          </c:val>
          <c:extLst>
            <c:ext xmlns:c16="http://schemas.microsoft.com/office/drawing/2014/chart" uri="{C3380CC4-5D6E-409C-BE32-E72D297353CC}">
              <c16:uniqueId val="{00000005-9CD2-4686-86E0-93A85763DA0F}"/>
            </c:ext>
          </c:extLst>
        </c:ser>
        <c:dLbls>
          <c:showLegendKey val="0"/>
          <c:showVal val="0"/>
          <c:showCatName val="0"/>
          <c:showSerName val="0"/>
          <c:showPercent val="0"/>
          <c:showBubbleSize val="0"/>
        </c:dLbls>
        <c:gapWidth val="150"/>
        <c:axId val="47639552"/>
        <c:axId val="47686400"/>
      </c:barChart>
      <c:catAx>
        <c:axId val="47639552"/>
        <c:scaling>
          <c:orientation val="minMax"/>
        </c:scaling>
        <c:delete val="0"/>
        <c:axPos val="b"/>
        <c:numFmt formatCode="General" sourceLinked="0"/>
        <c:majorTickMark val="out"/>
        <c:minorTickMark val="none"/>
        <c:tickLblPos val="nextTo"/>
        <c:crossAx val="47686400"/>
        <c:crosses val="autoZero"/>
        <c:auto val="1"/>
        <c:lblAlgn val="ctr"/>
        <c:lblOffset val="100"/>
        <c:noMultiLvlLbl val="0"/>
      </c:catAx>
      <c:valAx>
        <c:axId val="47686400"/>
        <c:scaling>
          <c:orientation val="minMax"/>
        </c:scaling>
        <c:delete val="0"/>
        <c:axPos val="l"/>
        <c:numFmt formatCode="General" sourceLinked="1"/>
        <c:majorTickMark val="out"/>
        <c:minorTickMark val="none"/>
        <c:tickLblPos val="nextTo"/>
        <c:crossAx val="4763955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'[14]INDICADORES GESTION'!$CE$19</c:f>
              <c:strCache>
                <c:ptCount val="1"/>
                <c:pt idx="0">
                  <c:v>Anual</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3349-40DB-92D4-4E02A29FC8F5}"/>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3-3349-40DB-92D4-4E02A29FC8F5}"/>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5-3349-40DB-92D4-4E02A29FC8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'[14]INDICADORES GESTION'!$CF$18:$CH$18</c:f>
              <c:strCache>
                <c:ptCount val="3"/>
                <c:pt idx="0">
                  <c:v>Avance</c:v>
                </c:pt>
                <c:pt idx="1">
                  <c:v>Meta</c:v>
                </c:pt>
                <c:pt idx="2">
                  <c:v>Vigencia</c:v>
                </c:pt>
              </c:strCache>
            </c:strRef>
          </c:cat>
          <c:val>
            <c:numRef>
              <c:f>'[14]INDICADORES GESTION'!$CF$19:$CH$19</c:f>
              <c:numCache>
                <c:formatCode>General</c:formatCode>
                <c:ptCount val="3"/>
                <c:pt idx="0">
                  <c:v>0.65373961218836563</c:v>
                </c:pt>
                <c:pt idx="1">
                  <c:v>0.5</c:v>
                </c:pt>
                <c:pt idx="2">
                  <c:v>1.1428571428571428</c:v>
                </c:pt>
              </c:numCache>
            </c:numRef>
          </c:val>
          <c:extLst>
            <c:ext xmlns:c16="http://schemas.microsoft.com/office/drawing/2014/chart" uri="{C3380CC4-5D6E-409C-BE32-E72D297353CC}">
              <c16:uniqueId val="{00000006-3349-40DB-92D4-4E02A29FC8F5}"/>
            </c:ext>
          </c:extLst>
        </c:ser>
        <c:dLbls>
          <c:showLegendKey val="0"/>
          <c:showVal val="0"/>
          <c:showCatName val="0"/>
          <c:showSerName val="0"/>
          <c:showPercent val="0"/>
          <c:showBubbleSize val="0"/>
        </c:dLbls>
        <c:gapWidth val="219"/>
        <c:overlap val="-27"/>
        <c:axId val="359026512"/>
        <c:axId val="359030672"/>
      </c:barChart>
      <c:catAx>
        <c:axId val="35902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9030672"/>
        <c:crosses val="autoZero"/>
        <c:auto val="1"/>
        <c:lblAlgn val="ctr"/>
        <c:lblOffset val="100"/>
        <c:noMultiLvlLbl val="0"/>
      </c:catAx>
      <c:valAx>
        <c:axId val="359030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902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'[14]INDICADORES GESTION'!$CI$19</c:f>
              <c:strCache>
                <c:ptCount val="1"/>
                <c:pt idx="0">
                  <c:v>Anual</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4043-4873-A63A-50CBE994725B}"/>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3-4043-4873-A63A-50CBE994725B}"/>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5-4043-4873-A63A-50CBE99472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'[14]INDICADORES GESTION'!$CJ$18:$CL$18</c:f>
              <c:strCache>
                <c:ptCount val="3"/>
                <c:pt idx="0">
                  <c:v>Avance</c:v>
                </c:pt>
                <c:pt idx="1">
                  <c:v>Meta</c:v>
                </c:pt>
                <c:pt idx="2">
                  <c:v>Vigencia</c:v>
                </c:pt>
              </c:strCache>
            </c:strRef>
          </c:cat>
          <c:val>
            <c:numRef>
              <c:f>'[14]INDICADORES GESTION'!$CJ$19:$CL$19</c:f>
              <c:numCache>
                <c:formatCode>General</c:formatCode>
                <c:ptCount val="3"/>
                <c:pt idx="0">
                  <c:v>0.65373961218836563</c:v>
                </c:pt>
                <c:pt idx="1">
                  <c:v>0.5</c:v>
                </c:pt>
                <c:pt idx="2">
                  <c:v>1.3074792243767313</c:v>
                </c:pt>
              </c:numCache>
            </c:numRef>
          </c:val>
          <c:extLst>
            <c:ext xmlns:c16="http://schemas.microsoft.com/office/drawing/2014/chart" uri="{C3380CC4-5D6E-409C-BE32-E72D297353CC}">
              <c16:uniqueId val="{00000006-4043-4873-A63A-50CBE994725B}"/>
            </c:ext>
          </c:extLst>
        </c:ser>
        <c:dLbls>
          <c:showLegendKey val="0"/>
          <c:showVal val="0"/>
          <c:showCatName val="0"/>
          <c:showSerName val="0"/>
          <c:showPercent val="0"/>
          <c:showBubbleSize val="0"/>
        </c:dLbls>
        <c:gapWidth val="219"/>
        <c:overlap val="-27"/>
        <c:axId val="2049013776"/>
        <c:axId val="2049011696"/>
      </c:barChart>
      <c:catAx>
        <c:axId val="204901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011696"/>
        <c:crosses val="autoZero"/>
        <c:auto val="1"/>
        <c:lblAlgn val="ctr"/>
        <c:lblOffset val="100"/>
        <c:noMultiLvlLbl val="0"/>
      </c:catAx>
      <c:valAx>
        <c:axId val="20490116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01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[15]Graficas!$J$2</c:f>
              <c:strCache>
                <c:ptCount val="1"/>
                <c:pt idx="0">
                  <c:v>Avance </c:v>
                </c:pt>
              </c:strCache>
            </c:strRef>
          </c:tx>
          <c:spPr>
            <a:solidFill>
              <a:schemeClr val="accent6"/>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[15]Graficas!$I$3:$I$15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[15]Graficas!$J$3:$J$15</c:f>
              <c:numCache>
                <c:formatCode>General</c:formatCode>
                <c:ptCount val="13"/>
                <c:pt idx="0">
                  <c:v>0.92</c:v>
                </c:pt>
                <c:pt idx="1">
                  <c:v>0.89655172413793105</c:v>
                </c:pt>
                <c:pt idx="2">
                  <c:v>0.96</c:v>
                </c:pt>
                <c:pt idx="3">
                  <c:v>0.90322580645161288</c:v>
                </c:pt>
                <c:pt idx="4">
                  <c:v>0.94505494505494503</c:v>
                </c:pt>
                <c:pt idx="5">
                  <c:v>0.9538461538461539</c:v>
                </c:pt>
                <c:pt idx="6">
                  <c:v>0.96402877697841727</c:v>
                </c:pt>
                <c:pt idx="7">
                  <c:v>0.81407035175879394</c:v>
                </c:pt>
                <c:pt idx="8">
                  <c:v>0.83486238532110091</c:v>
                </c:pt>
                <c:pt idx="9">
                  <c:v>0.82781456953642385</c:v>
                </c:pt>
                <c:pt idx="10">
                  <c:v>0.88721804511278191</c:v>
                </c:pt>
                <c:pt idx="11">
                  <c:v>0.91578947368421049</c:v>
                </c:pt>
                <c:pt idx="12">
                  <c:v>1.1015936254980079</c:v>
                </c:pt>
              </c:numCache>
            </c:numRef>
          </c:val>
          <c:extLst>
            <c:ext xmlns:c16="http://schemas.microsoft.com/office/drawing/2014/chart" uri="{C3380CC4-5D6E-409C-BE32-E72D297353CC}">
              <c16:uniqueId val="{00000000-52EE-4A1B-96A0-1977ACBDBD66}"/>
            </c:ext>
          </c:extLst>
        </c:ser>
        <c:ser>
          <c:idx val="1"/>
          <c:order val="1"/>
          <c:tx>
            <c:strRef>
              <c:f>[15]Graficas!$K$2</c:f>
              <c:strCache>
                <c:ptCount val="1"/>
                <c:pt idx="0">
                  <c:v>Meta</c:v>
                </c:pt>
              </c:strCache>
            </c:strRef>
          </c:tx>
          <c:spPr>
            <a:solidFill>
              <a:schemeClr val="bg1">
                <a:lumMod val="75000"/>
              </a:schemeClr>
            </a:solidFill>
          </c:spPr>
          <c:invertIfNegative val="0"/>
          <c:cat>
            <c:strRef>
              <c:f>[15]Graficas!$I$3:$I$15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[15]Graficas!$K$3:$K$15</c:f>
              <c:numCache>
                <c:formatCode>General</c:formatCode>
                <c:ptCount val="13"/>
                <c:pt idx="0">
                  <c:v>0.8</c:v>
                </c:pt>
                <c:pt idx="1">
                  <c:v>0.8</c:v>
                </c:pt>
                <c:pt idx="2">
                  <c:v>0.8</c:v>
                </c:pt>
                <c:pt idx="3">
                  <c:v>0.8</c:v>
                </c:pt>
                <c:pt idx="4">
                  <c:v>0.8</c:v>
                </c:pt>
                <c:pt idx="5">
                  <c:v>0.8</c:v>
                </c:pt>
                <c:pt idx="6">
                  <c:v>0.8</c:v>
                </c:pt>
                <c:pt idx="7">
                  <c:v>0.8</c:v>
                </c:pt>
                <c:pt idx="8">
                  <c:v>0.8</c:v>
                </c:pt>
                <c:pt idx="9">
                  <c:v>0.8</c:v>
                </c:pt>
                <c:pt idx="10">
                  <c:v>0.8</c:v>
                </c:pt>
                <c:pt idx="11">
                  <c:v>0.8</c:v>
                </c:pt>
                <c:pt idx="12">
                  <c:v>0.8</c:v>
                </c:pt>
              </c:numCache>
            </c:numRef>
          </c:val>
          <c:extLst>
            <c:ext xmlns:c16="http://schemas.microsoft.com/office/drawing/2014/chart" uri="{C3380CC4-5D6E-409C-BE32-E72D297353CC}">
              <c16:uniqueId val="{00000001-52EE-4A1B-96A0-1977ACBDBD66}"/>
            </c:ext>
          </c:extLst>
        </c:ser>
        <c:dLbls>
          <c:showLegendKey val="0"/>
          <c:showVal val="0"/>
          <c:showCatName val="0"/>
          <c:showSerName val="0"/>
          <c:showPercent val="0"/>
          <c:showBubbleSize val="0"/>
        </c:dLbls>
        <c:gapWidth val="150"/>
        <c:axId val="150528384"/>
        <c:axId val="150529920"/>
      </c:barChart>
      <c:catAx>
        <c:axId val="150528384"/>
        <c:scaling>
          <c:orientation val="minMax"/>
        </c:scaling>
        <c:delete val="0"/>
        <c:axPos val="b"/>
        <c:numFmt formatCode="General" sourceLinked="0"/>
        <c:majorTickMark val="out"/>
        <c:minorTickMark val="none"/>
        <c:tickLblPos val="nextTo"/>
        <c:crossAx val="150529920"/>
        <c:crosses val="autoZero"/>
        <c:auto val="1"/>
        <c:lblAlgn val="ctr"/>
        <c:lblOffset val="100"/>
        <c:noMultiLvlLbl val="0"/>
      </c:catAx>
      <c:valAx>
        <c:axId val="150529920"/>
        <c:scaling>
          <c:orientation val="minMax"/>
        </c:scaling>
        <c:delete val="0"/>
        <c:axPos val="l"/>
        <c:numFmt formatCode="0%" sourceLinked="0"/>
        <c:majorTickMark val="out"/>
        <c:minorTickMark val="none"/>
        <c:tickLblPos val="nextTo"/>
        <c:crossAx val="15052838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[15]Graficas!$J$17</c:f>
              <c:strCache>
                <c:ptCount val="1"/>
                <c:pt idx="0">
                  <c:v>Avance </c:v>
                </c:pt>
              </c:strCache>
            </c:strRef>
          </c:tx>
          <c:spPr>
            <a:solidFill>
              <a:schemeClr val="accent6"/>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[15]Graficas!$I$18:$I$30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[15]Graficas!$J$18:$J$30</c:f>
              <c:numCache>
                <c:formatCode>General</c:formatCode>
                <c:ptCount val="13"/>
                <c:pt idx="0">
                  <c:v>0.94499999999999995</c:v>
                </c:pt>
                <c:pt idx="1">
                  <c:v>0.94285714285714284</c:v>
                </c:pt>
                <c:pt idx="2">
                  <c:v>0.88461538461538458</c:v>
                </c:pt>
                <c:pt idx="3">
                  <c:v>0.96694214876033058</c:v>
                </c:pt>
                <c:pt idx="4">
                  <c:v>0.90452261306532666</c:v>
                </c:pt>
                <c:pt idx="5">
                  <c:v>0.95070422535211263</c:v>
                </c:pt>
                <c:pt idx="6">
                  <c:v>0.95428571428571429</c:v>
                </c:pt>
                <c:pt idx="7">
                  <c:v>0.91341991341991347</c:v>
                </c:pt>
                <c:pt idx="8">
                  <c:v>0.96694214876033058</c:v>
                </c:pt>
                <c:pt idx="9">
                  <c:v>0.94930875576036866</c:v>
                </c:pt>
                <c:pt idx="10">
                  <c:v>0.96226415094339623</c:v>
                </c:pt>
                <c:pt idx="11">
                  <c:v>0.95967741935483875</c:v>
                </c:pt>
                <c:pt idx="12">
                  <c:v>0.99027292888039886</c:v>
                </c:pt>
              </c:numCache>
            </c:numRef>
          </c:val>
          <c:extLst>
            <c:ext xmlns:c16="http://schemas.microsoft.com/office/drawing/2014/chart" uri="{C3380CC4-5D6E-409C-BE32-E72D297353CC}">
              <c16:uniqueId val="{00000000-8076-40C0-AADB-93127C887998}"/>
            </c:ext>
          </c:extLst>
        </c:ser>
        <c:ser>
          <c:idx val="1"/>
          <c:order val="1"/>
          <c:tx>
            <c:strRef>
              <c:f>[15]Graficas!$K$17</c:f>
              <c:strCache>
                <c:ptCount val="1"/>
                <c:pt idx="0">
                  <c:v>Meta</c:v>
                </c:pt>
              </c:strCache>
            </c:strRef>
          </c:tx>
          <c:spPr>
            <a:solidFill>
              <a:schemeClr val="bg1">
                <a:lumMod val="75000"/>
              </a:schemeClr>
            </a:solidFill>
          </c:spPr>
          <c:invertIfNegative val="0"/>
          <c:cat>
            <c:strRef>
              <c:f>[15]Graficas!$I$18:$I$30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[15]Graficas!$K$18:$K$30</c:f>
              <c:numCache>
                <c:formatCode>General</c:formatCode>
                <c:ptCount val="13"/>
                <c:pt idx="0">
                  <c:v>0.95</c:v>
                </c:pt>
                <c:pt idx="1">
                  <c:v>0.95</c:v>
                </c:pt>
                <c:pt idx="2">
                  <c:v>0.95</c:v>
                </c:pt>
                <c:pt idx="3">
                  <c:v>0.95</c:v>
                </c:pt>
                <c:pt idx="4">
                  <c:v>0.95</c:v>
                </c:pt>
                <c:pt idx="5">
                  <c:v>0.95</c:v>
                </c:pt>
                <c:pt idx="6">
                  <c:v>0.95</c:v>
                </c:pt>
                <c:pt idx="7">
                  <c:v>0.95</c:v>
                </c:pt>
                <c:pt idx="8">
                  <c:v>0.95</c:v>
                </c:pt>
                <c:pt idx="9">
                  <c:v>0.95</c:v>
                </c:pt>
                <c:pt idx="10">
                  <c:v>0.95</c:v>
                </c:pt>
                <c:pt idx="11">
                  <c:v>0.95</c:v>
                </c:pt>
                <c:pt idx="12">
                  <c:v>1</c:v>
                </c:pt>
              </c:numCache>
            </c:numRef>
          </c:val>
          <c:extLst>
            <c:ext xmlns:c16="http://schemas.microsoft.com/office/drawing/2014/chart" uri="{C3380CC4-5D6E-409C-BE32-E72D297353CC}">
              <c16:uniqueId val="{00000001-8076-40C0-AADB-93127C887998}"/>
            </c:ext>
          </c:extLst>
        </c:ser>
        <c:dLbls>
          <c:showLegendKey val="0"/>
          <c:showVal val="0"/>
          <c:showCatName val="0"/>
          <c:showSerName val="0"/>
          <c:showPercent val="0"/>
          <c:showBubbleSize val="0"/>
        </c:dLbls>
        <c:gapWidth val="150"/>
        <c:axId val="183574912"/>
        <c:axId val="183576448"/>
      </c:barChart>
      <c:catAx>
        <c:axId val="183574912"/>
        <c:scaling>
          <c:orientation val="minMax"/>
        </c:scaling>
        <c:delete val="0"/>
        <c:axPos val="b"/>
        <c:numFmt formatCode="General" sourceLinked="0"/>
        <c:majorTickMark val="out"/>
        <c:minorTickMark val="none"/>
        <c:tickLblPos val="nextTo"/>
        <c:crossAx val="183576448"/>
        <c:crossesAt val="0.82000000000000006"/>
        <c:auto val="1"/>
        <c:lblAlgn val="ctr"/>
        <c:lblOffset val="100"/>
        <c:noMultiLvlLbl val="0"/>
      </c:catAx>
      <c:valAx>
        <c:axId val="183576448"/>
        <c:scaling>
          <c:orientation val="minMax"/>
        </c:scaling>
        <c:delete val="0"/>
        <c:axPos val="l"/>
        <c:numFmt formatCode="0%" sourceLinked="0"/>
        <c:majorTickMark val="out"/>
        <c:minorTickMark val="none"/>
        <c:tickLblPos val="nextTo"/>
        <c:crossAx val="183574912"/>
        <c:crosses val="autoZero"/>
        <c:crossBetween val="between"/>
        <c:majorUnit val="2.0000000000000004E-2"/>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[8]Grafica!$C$14</c:f>
              <c:strCache>
                <c:ptCount val="1"/>
                <c:pt idx="0">
                  <c:v>Avance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[8]Grafica!$B$15:$B$17</c:f>
              <c:strCache>
                <c:ptCount val="3"/>
                <c:pt idx="0">
                  <c:v>1 semestre</c:v>
                </c:pt>
                <c:pt idx="1">
                  <c:v>2 semestre</c:v>
                </c:pt>
                <c:pt idx="2">
                  <c:v>Vigencia</c:v>
                </c:pt>
              </c:strCache>
            </c:strRef>
          </c:cat>
          <c:val>
            <c:numRef>
              <c:f>[8]Grafica!$C$15:$C$17</c:f>
              <c:numCache>
                <c:formatCode>General</c:formatCode>
                <c:ptCount val="3"/>
                <c:pt idx="0">
                  <c:v>1</c:v>
                </c:pt>
                <c:pt idx="1">
                  <c:v>1</c:v>
                </c:pt>
                <c:pt idx="2">
                  <c:v>1</c:v>
                </c:pt>
              </c:numCache>
            </c:numRef>
          </c:val>
          <c:extLst>
            <c:ext xmlns:c16="http://schemas.microsoft.com/office/drawing/2014/chart" uri="{C3380CC4-5D6E-409C-BE32-E72D297353CC}">
              <c16:uniqueId val="{00000000-4382-4236-B6C9-DFB2E97F0B39}"/>
            </c:ext>
          </c:extLst>
        </c:ser>
        <c:ser>
          <c:idx val="1"/>
          <c:order val="1"/>
          <c:tx>
            <c:strRef>
              <c:f>[8]Grafica!$D$14</c:f>
              <c:strCache>
                <c:ptCount val="1"/>
                <c:pt idx="0">
                  <c:v>Meta</c:v>
                </c:pt>
              </c:strCache>
            </c:strRef>
          </c:tx>
          <c:spPr>
            <a:solidFill>
              <a:schemeClr val="bg1">
                <a:lumMod val="75000"/>
              </a:schemeClr>
            </a:solidFill>
            <a:ln>
              <a:noFill/>
            </a:ln>
            <a:effectLst/>
          </c:spPr>
          <c:invertIfNegative val="0"/>
          <c:cat>
            <c:strRef>
              <c:f>[8]Grafica!$B$15:$B$17</c:f>
              <c:strCache>
                <c:ptCount val="3"/>
                <c:pt idx="0">
                  <c:v>1 semestre</c:v>
                </c:pt>
                <c:pt idx="1">
                  <c:v>2 semestre</c:v>
                </c:pt>
                <c:pt idx="2">
                  <c:v>Vigencia</c:v>
                </c:pt>
              </c:strCache>
            </c:strRef>
          </c:cat>
          <c:val>
            <c:numRef>
              <c:f>[8]Grafica!$D$15:$D$17</c:f>
              <c:numCache>
                <c:formatCode>General</c:formatCode>
                <c:ptCount val="3"/>
                <c:pt idx="0">
                  <c:v>1</c:v>
                </c:pt>
                <c:pt idx="1">
                  <c:v>1</c:v>
                </c:pt>
                <c:pt idx="2">
                  <c:v>1</c:v>
                </c:pt>
              </c:numCache>
            </c:numRef>
          </c:val>
          <c:extLst>
            <c:ext xmlns:c16="http://schemas.microsoft.com/office/drawing/2014/chart" uri="{C3380CC4-5D6E-409C-BE32-E72D297353CC}">
              <c16:uniqueId val="{00000001-4382-4236-B6C9-DFB2E97F0B39}"/>
            </c:ext>
          </c:extLst>
        </c:ser>
        <c:dLbls>
          <c:showLegendKey val="0"/>
          <c:showVal val="0"/>
          <c:showCatName val="0"/>
          <c:showSerName val="0"/>
          <c:showPercent val="0"/>
          <c:showBubbleSize val="0"/>
        </c:dLbls>
        <c:gapWidth val="219"/>
        <c:overlap val="-27"/>
        <c:axId val="165337128"/>
        <c:axId val="165337520"/>
      </c:barChart>
      <c:catAx>
        <c:axId val="16533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337520"/>
        <c:crosses val="autoZero"/>
        <c:auto val="1"/>
        <c:lblAlgn val="ctr"/>
        <c:lblOffset val="100"/>
        <c:noMultiLvlLbl val="0"/>
      </c:catAx>
      <c:valAx>
        <c:axId val="1653375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33712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[15]Graficas!$J$32</c:f>
              <c:strCache>
                <c:ptCount val="1"/>
                <c:pt idx="0">
                  <c:v>Avance </c:v>
                </c:pt>
              </c:strCache>
            </c:strRef>
          </c:tx>
          <c:spPr>
            <a:solidFill>
              <a:schemeClr val="accent6"/>
            </a:solidFill>
          </c:spPr>
          <c:invertIfNegative val="0"/>
          <c:dPt>
            <c:idx val="0"/>
            <c:invertIfNegative val="0"/>
            <c:bubble3D val="0"/>
            <c:spPr>
              <a:solidFill>
                <a:srgbClr val="C00000"/>
              </a:solidFill>
            </c:spPr>
            <c:extLst>
              <c:ext xmlns:c16="http://schemas.microsoft.com/office/drawing/2014/chart" uri="{C3380CC4-5D6E-409C-BE32-E72D297353CC}">
                <c16:uniqueId val="{00000001-5290-4CDD-B62C-CBD16AC61893}"/>
              </c:ext>
            </c:extLst>
          </c:dPt>
          <c:dPt>
            <c:idx val="1"/>
            <c:invertIfNegative val="0"/>
            <c:bubble3D val="0"/>
            <c:spPr>
              <a:solidFill>
                <a:srgbClr val="C00000"/>
              </a:solidFill>
            </c:spPr>
            <c:extLst>
              <c:ext xmlns:c16="http://schemas.microsoft.com/office/drawing/2014/chart" uri="{C3380CC4-5D6E-409C-BE32-E72D297353CC}">
                <c16:uniqueId val="{00000003-5290-4CDD-B62C-CBD16AC61893}"/>
              </c:ext>
            </c:extLst>
          </c:dPt>
          <c:dPt>
            <c:idx val="10"/>
            <c:invertIfNegative val="0"/>
            <c:bubble3D val="0"/>
            <c:spPr>
              <a:solidFill>
                <a:srgbClr val="C00000"/>
              </a:solidFill>
            </c:spPr>
            <c:extLst>
              <c:ext xmlns:c16="http://schemas.microsoft.com/office/drawing/2014/chart" uri="{C3380CC4-5D6E-409C-BE32-E72D297353CC}">
                <c16:uniqueId val="{00000005-5290-4CDD-B62C-CBD16AC61893}"/>
              </c:ext>
            </c:extLst>
          </c:dPt>
          <c:dPt>
            <c:idx val="11"/>
            <c:invertIfNegative val="0"/>
            <c:bubble3D val="0"/>
            <c:spPr>
              <a:solidFill>
                <a:srgbClr val="C00000"/>
              </a:solidFill>
            </c:spPr>
            <c:extLst>
              <c:ext xmlns:c16="http://schemas.microsoft.com/office/drawing/2014/chart" uri="{C3380CC4-5D6E-409C-BE32-E72D297353CC}">
                <c16:uniqueId val="{00000007-5290-4CDD-B62C-CBD16AC61893}"/>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[15]Graficas!$I$33:$I$45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[15]Graficas!$J$33:$J$45</c:f>
              <c:numCache>
                <c:formatCode>General</c:formatCode>
                <c:ptCount val="13"/>
                <c:pt idx="0">
                  <c:v>1.6474464579901153E-3</c:v>
                </c:pt>
                <c:pt idx="1">
                  <c:v>0.23892215568862277</c:v>
                </c:pt>
                <c:pt idx="2">
                  <c:v>1.029535864978903</c:v>
                </c:pt>
                <c:pt idx="3">
                  <c:v>1.312889812889813</c:v>
                </c:pt>
                <c:pt idx="4">
                  <c:v>0.83373063170440997</c:v>
                </c:pt>
                <c:pt idx="5">
                  <c:v>1.2353689567430026</c:v>
                </c:pt>
                <c:pt idx="6">
                  <c:v>1.260827718960539</c:v>
                </c:pt>
                <c:pt idx="7">
                  <c:v>1.435672514619883</c:v>
                </c:pt>
                <c:pt idx="8">
                  <c:v>0.95979899497487442</c:v>
                </c:pt>
                <c:pt idx="9">
                  <c:v>0.92405063291139244</c:v>
                </c:pt>
                <c:pt idx="10">
                  <c:v>0.47912524850894633</c:v>
                </c:pt>
                <c:pt idx="11">
                  <c:v>0.54188948306595364</c:v>
                </c:pt>
                <c:pt idx="12">
                  <c:v>1.2170877911829425</c:v>
                </c:pt>
              </c:numCache>
            </c:numRef>
          </c:val>
          <c:extLst>
            <c:ext xmlns:c16="http://schemas.microsoft.com/office/drawing/2014/chart" uri="{C3380CC4-5D6E-409C-BE32-E72D297353CC}">
              <c16:uniqueId val="{00000008-5290-4CDD-B62C-CBD16AC61893}"/>
            </c:ext>
          </c:extLst>
        </c:ser>
        <c:ser>
          <c:idx val="1"/>
          <c:order val="1"/>
          <c:tx>
            <c:strRef>
              <c:f>[15]Graficas!$K$32</c:f>
              <c:strCache>
                <c:ptCount val="1"/>
                <c:pt idx="0">
                  <c:v>Meta</c:v>
                </c:pt>
              </c:strCache>
            </c:strRef>
          </c:tx>
          <c:spPr>
            <a:solidFill>
              <a:schemeClr val="bg1">
                <a:lumMod val="75000"/>
              </a:schemeClr>
            </a:solidFill>
          </c:spPr>
          <c:invertIfNegative val="0"/>
          <c:dLbls>
            <c:delete val="1"/>
          </c:dLbls>
          <c:cat>
            <c:strRef>
              <c:f>[15]Graficas!$I$33:$I$45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[15]Graficas!$K$33:$K$45</c:f>
              <c:numCache>
                <c:formatCode>General</c:formatCode>
                <c:ptCount val="13"/>
                <c:pt idx="0">
                  <c:v>0.7</c:v>
                </c:pt>
                <c:pt idx="1">
                  <c:v>0.7</c:v>
                </c:pt>
                <c:pt idx="2">
                  <c:v>0.7</c:v>
                </c:pt>
                <c:pt idx="3">
                  <c:v>0.7</c:v>
                </c:pt>
                <c:pt idx="4">
                  <c:v>0.7</c:v>
                </c:pt>
                <c:pt idx="5">
                  <c:v>0.7</c:v>
                </c:pt>
                <c:pt idx="6">
                  <c:v>0.7</c:v>
                </c:pt>
                <c:pt idx="7">
                  <c:v>0.7</c:v>
                </c:pt>
                <c:pt idx="8">
                  <c:v>0.7</c:v>
                </c:pt>
                <c:pt idx="9">
                  <c:v>0.7</c:v>
                </c:pt>
                <c:pt idx="10">
                  <c:v>0.7</c:v>
                </c:pt>
                <c:pt idx="11">
                  <c:v>0.7</c:v>
                </c:pt>
                <c:pt idx="12">
                  <c:v>1</c:v>
                </c:pt>
              </c:numCache>
            </c:numRef>
          </c:val>
          <c:extLst>
            <c:ext xmlns:c16="http://schemas.microsoft.com/office/drawing/2014/chart" uri="{C3380CC4-5D6E-409C-BE32-E72D297353CC}">
              <c16:uniqueId val="{00000009-5290-4CDD-B62C-CBD16AC61893}"/>
            </c:ext>
          </c:extLst>
        </c:ser>
        <c:dLbls>
          <c:showLegendKey val="0"/>
          <c:showVal val="1"/>
          <c:showCatName val="0"/>
          <c:showSerName val="0"/>
          <c:showPercent val="0"/>
          <c:showBubbleSize val="0"/>
        </c:dLbls>
        <c:gapWidth val="150"/>
        <c:axId val="151227776"/>
        <c:axId val="151349120"/>
      </c:barChart>
      <c:catAx>
        <c:axId val="151227776"/>
        <c:scaling>
          <c:orientation val="minMax"/>
        </c:scaling>
        <c:delete val="0"/>
        <c:axPos val="b"/>
        <c:numFmt formatCode="General" sourceLinked="0"/>
        <c:majorTickMark val="out"/>
        <c:minorTickMark val="none"/>
        <c:tickLblPos val="nextTo"/>
        <c:crossAx val="151349120"/>
        <c:crosses val="autoZero"/>
        <c:auto val="1"/>
        <c:lblAlgn val="ctr"/>
        <c:lblOffset val="100"/>
        <c:noMultiLvlLbl val="0"/>
      </c:catAx>
      <c:valAx>
        <c:axId val="151349120"/>
        <c:scaling>
          <c:orientation val="minMax"/>
        </c:scaling>
        <c:delete val="0"/>
        <c:axPos val="l"/>
        <c:numFmt formatCode="0%" sourceLinked="0"/>
        <c:majorTickMark val="out"/>
        <c:minorTickMark val="none"/>
        <c:tickLblPos val="nextTo"/>
        <c:crossAx val="15122777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C00000"/>
            </a:solidFill>
            <a:ln>
              <a:noFill/>
            </a:ln>
            <a:effectLst/>
          </c:spPr>
          <c:invertIfNegative val="0"/>
          <c:dPt>
            <c:idx val="2"/>
            <c:invertIfNegative val="0"/>
            <c:bubble3D val="0"/>
            <c:spPr>
              <a:solidFill>
                <a:srgbClr val="FFC000"/>
              </a:solidFill>
              <a:ln>
                <a:noFill/>
              </a:ln>
              <a:effectLst/>
            </c:spPr>
            <c:extLst>
              <c:ext xmlns:c16="http://schemas.microsoft.com/office/drawing/2014/chart" uri="{C3380CC4-5D6E-409C-BE32-E72D297353CC}">
                <c16:uniqueId val="{00000001-87A3-41AD-964F-1F05FA11EF3F}"/>
              </c:ext>
            </c:extLst>
          </c:dPt>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'[16]INDICADORES GESTION'!$CA$24:$CA$28</c15:sqref>
                  </c15:fullRef>
                </c:ext>
              </c:extLst>
              <c:f>('[16]INDICADORES GESTION'!$CA$24,'[16]INDICADORES GESTION'!$CA$27:$CA$28)</c:f>
              <c:strCache>
                <c:ptCount val="3"/>
                <c:pt idx="0">
                  <c:v>trimestre 2</c:v>
                </c:pt>
                <c:pt idx="2">
                  <c:v>vigencia</c:v>
                </c:pt>
              </c:strCache>
            </c:strRef>
          </c:cat>
          <c:val>
            <c:numRef>
              <c:extLst>
                <c:ext xmlns:c15="http://schemas.microsoft.com/office/drawing/2012/chart" uri="{02D57815-91ED-43cb-92C2-25804820EDAC}">
                  <c15:fullRef>
                    <c15:sqref>'[16]INDICADORES GESTION'!$CB$24:$CB$28</c15:sqref>
                  </c15:fullRef>
                </c:ext>
              </c:extLst>
              <c:f>('[16]INDICADORES GESTION'!$CB$24,'[16]INDICADORES GESTION'!$CB$27:$CB$28)</c:f>
              <c:numCache>
                <c:formatCode>General</c:formatCode>
                <c:ptCount val="3"/>
                <c:pt idx="0">
                  <c:v>0.63736263736263732</c:v>
                </c:pt>
                <c:pt idx="2">
                  <c:v>0.74983839689722043</c:v>
                </c:pt>
              </c:numCache>
            </c:numRef>
          </c:val>
          <c:extLst>
            <c:ext xmlns:c16="http://schemas.microsoft.com/office/drawing/2014/chart" uri="{C3380CC4-5D6E-409C-BE32-E72D297353CC}">
              <c16:uniqueId val="{00000002-87A3-41AD-964F-1F05FA11EF3F}"/>
            </c:ext>
          </c:extLst>
        </c:ser>
        <c:ser>
          <c:idx val="1"/>
          <c:order val="1"/>
          <c:tx>
            <c:v>Meta</c:v>
          </c:tx>
          <c:spPr>
            <a:solidFill>
              <a:srgbClr val="BFBFBF"/>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'[16]INDICADORES GESTION'!$CA$24:$CA$28</c15:sqref>
                  </c15:fullRef>
                </c:ext>
              </c:extLst>
              <c:f>('[16]INDICADORES GESTION'!$CA$24,'[16]INDICADORES GESTION'!$CA$27:$CA$28)</c:f>
              <c:strCache>
                <c:ptCount val="3"/>
                <c:pt idx="0">
                  <c:v>trimestre 2</c:v>
                </c:pt>
                <c:pt idx="2">
                  <c:v>vigencia</c:v>
                </c:pt>
              </c:strCache>
            </c:strRef>
          </c:cat>
          <c:val>
            <c:numRef>
              <c:extLst>
                <c:ext xmlns:c15="http://schemas.microsoft.com/office/drawing/2012/chart" uri="{02D57815-91ED-43cb-92C2-25804820EDAC}">
                  <c15:fullRef>
                    <c15:sqref>'[16]INDICADORES GESTION'!$CC$24:$CC$28</c15:sqref>
                  </c15:fullRef>
                </c:ext>
              </c:extLst>
              <c:f>('[16]INDICADORES GESTION'!$CC$24,'[16]INDICADORES GESTION'!$CC$27:$CC$28)</c:f>
              <c:numCache>
                <c:formatCode>General</c:formatCode>
                <c:ptCount val="3"/>
                <c:pt idx="0">
                  <c:v>0.85</c:v>
                </c:pt>
                <c:pt idx="2">
                  <c:v>0.85</c:v>
                </c:pt>
              </c:numCache>
            </c:numRef>
          </c:val>
          <c:extLst>
            <c:ext xmlns:c16="http://schemas.microsoft.com/office/drawing/2014/chart" uri="{C3380CC4-5D6E-409C-BE32-E72D297353CC}">
              <c16:uniqueId val="{00000003-87A3-41AD-964F-1F05FA11EF3F}"/>
            </c:ext>
          </c:extLst>
        </c:ser>
        <c:dLbls>
          <c:dLblPos val="outEnd"/>
          <c:showLegendKey val="0"/>
          <c:showVal val="1"/>
          <c:showCatName val="0"/>
          <c:showSerName val="0"/>
          <c:showPercent val="0"/>
          <c:showBubbleSize val="0"/>
        </c:dLbls>
        <c:gapWidth val="444"/>
        <c:overlap val="-90"/>
        <c:axId val="156185600"/>
        <c:axId val="154673192"/>
      </c:barChart>
      <c:catAx>
        <c:axId val="15618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s-CO"/>
          </a:p>
        </c:txPr>
        <c:crossAx val="154673192"/>
        <c:crosses val="autoZero"/>
        <c:auto val="1"/>
        <c:lblAlgn val="ctr"/>
        <c:lblOffset val="100"/>
        <c:noMultiLvlLbl val="0"/>
      </c:catAx>
      <c:valAx>
        <c:axId val="154673192"/>
        <c:scaling>
          <c:orientation val="minMax"/>
        </c:scaling>
        <c:delete val="0"/>
        <c:axPos val="l"/>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1856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FFC000"/>
            </a:solidFill>
            <a:ln>
              <a:noFill/>
            </a:ln>
            <a:effectLst/>
          </c:spPr>
          <c:invertIfNegative val="0"/>
          <c:dPt>
            <c:idx val="1"/>
            <c:invertIfNegative val="0"/>
            <c:bubble3D val="0"/>
            <c:spPr>
              <a:solidFill>
                <a:srgbClr val="70AD47"/>
              </a:solidFill>
              <a:ln>
                <a:noFill/>
              </a:ln>
              <a:effectLst/>
            </c:spPr>
            <c:extLst>
              <c:ext xmlns:c16="http://schemas.microsoft.com/office/drawing/2014/chart" uri="{C3380CC4-5D6E-409C-BE32-E72D297353CC}">
                <c16:uniqueId val="{00000001-B7DA-4163-94CC-CB2D97D37024}"/>
              </c:ext>
            </c:extLst>
          </c:dPt>
          <c:dPt>
            <c:idx val="2"/>
            <c:invertIfNegative val="0"/>
            <c:bubble3D val="0"/>
            <c:spPr>
              <a:solidFill>
                <a:srgbClr val="70AD47"/>
              </a:solidFill>
              <a:ln>
                <a:noFill/>
              </a:ln>
              <a:effectLst/>
            </c:spPr>
            <c:extLst>
              <c:ext xmlns:c16="http://schemas.microsoft.com/office/drawing/2014/chart" uri="{C3380CC4-5D6E-409C-BE32-E72D297353CC}">
                <c16:uniqueId val="{00000003-B7DA-4163-94CC-CB2D97D37024}"/>
              </c:ext>
            </c:extLst>
          </c:dPt>
          <c:dPt>
            <c:idx val="3"/>
            <c:invertIfNegative val="0"/>
            <c:bubble3D val="0"/>
            <c:spPr>
              <a:solidFill>
                <a:srgbClr val="70AD47"/>
              </a:solidFill>
              <a:ln>
                <a:noFill/>
              </a:ln>
              <a:effectLst/>
            </c:spPr>
            <c:extLst>
              <c:ext xmlns:c16="http://schemas.microsoft.com/office/drawing/2014/chart" uri="{C3380CC4-5D6E-409C-BE32-E72D297353CC}">
                <c16:uniqueId val="{00000005-B7DA-4163-94CC-CB2D97D37024}"/>
              </c:ext>
            </c:extLst>
          </c:dPt>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GESTION'!$CA$31:$CA$34</c:f>
              <c:strCache>
                <c:ptCount val="4"/>
                <c:pt idx="0">
                  <c:v>trimestre 2</c:v>
                </c:pt>
                <c:pt idx="1">
                  <c:v>trimestre 3</c:v>
                </c:pt>
                <c:pt idx="2">
                  <c:v>trimestre 4</c:v>
                </c:pt>
                <c:pt idx="3">
                  <c:v>vigencia</c:v>
                </c:pt>
              </c:strCache>
            </c:strRef>
          </c:cat>
          <c:val>
            <c:numRef>
              <c:f>'[16]INDICADORES GESTION'!$CB$31:$CB$34</c:f>
              <c:numCache>
                <c:formatCode>General</c:formatCode>
                <c:ptCount val="4"/>
                <c:pt idx="0">
                  <c:v>0.82216188698455794</c:v>
                </c:pt>
                <c:pt idx="1">
                  <c:v>0.96373377292396456</c:v>
                </c:pt>
                <c:pt idx="2">
                  <c:v>0.92294422081656124</c:v>
                </c:pt>
                <c:pt idx="3">
                  <c:v>0.93240298087739037</c:v>
                </c:pt>
              </c:numCache>
            </c:numRef>
          </c:val>
          <c:extLst>
            <c:ext xmlns:c16="http://schemas.microsoft.com/office/drawing/2014/chart" uri="{C3380CC4-5D6E-409C-BE32-E72D297353CC}">
              <c16:uniqueId val="{00000006-B7DA-4163-94CC-CB2D97D37024}"/>
            </c:ext>
          </c:extLst>
        </c:ser>
        <c:ser>
          <c:idx val="1"/>
          <c:order val="1"/>
          <c:tx>
            <c:v>Meta</c:v>
          </c:tx>
          <c:spPr>
            <a:solidFill>
              <a:srgbClr val="BFBFBF"/>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GESTION'!$CA$31:$CA$34</c:f>
              <c:strCache>
                <c:ptCount val="4"/>
                <c:pt idx="0">
                  <c:v>trimestre 2</c:v>
                </c:pt>
                <c:pt idx="1">
                  <c:v>trimestre 3</c:v>
                </c:pt>
                <c:pt idx="2">
                  <c:v>trimestre 4</c:v>
                </c:pt>
                <c:pt idx="3">
                  <c:v>vigencia</c:v>
                </c:pt>
              </c:strCache>
            </c:strRef>
          </c:cat>
          <c:val>
            <c:numRef>
              <c:f>'[16]INDICADORES GESTION'!$CC$31:$CC$34</c:f>
              <c:numCache>
                <c:formatCode>General</c:formatCode>
                <c:ptCount val="4"/>
                <c:pt idx="0">
                  <c:v>0.96</c:v>
                </c:pt>
                <c:pt idx="1">
                  <c:v>0.96</c:v>
                </c:pt>
                <c:pt idx="2">
                  <c:v>0.96</c:v>
                </c:pt>
                <c:pt idx="3">
                  <c:v>0.96</c:v>
                </c:pt>
              </c:numCache>
            </c:numRef>
          </c:val>
          <c:extLst>
            <c:ext xmlns:c16="http://schemas.microsoft.com/office/drawing/2014/chart" uri="{C3380CC4-5D6E-409C-BE32-E72D297353CC}">
              <c16:uniqueId val="{00000007-B7DA-4163-94CC-CB2D97D37024}"/>
            </c:ext>
          </c:extLst>
        </c:ser>
        <c:dLbls>
          <c:dLblPos val="outEnd"/>
          <c:showLegendKey val="0"/>
          <c:showVal val="1"/>
          <c:showCatName val="0"/>
          <c:showSerName val="0"/>
          <c:showPercent val="0"/>
          <c:showBubbleSize val="0"/>
        </c:dLbls>
        <c:gapWidth val="444"/>
        <c:overlap val="-90"/>
        <c:axId val="156817456"/>
        <c:axId val="156817840"/>
      </c:barChart>
      <c:catAx>
        <c:axId val="1568174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s-CO"/>
          </a:p>
        </c:txPr>
        <c:crossAx val="156817840"/>
        <c:crosses val="autoZero"/>
        <c:auto val="1"/>
        <c:lblAlgn val="ctr"/>
        <c:lblOffset val="100"/>
        <c:noMultiLvlLbl val="0"/>
      </c:catAx>
      <c:valAx>
        <c:axId val="156817840"/>
        <c:scaling>
          <c:orientation val="minMax"/>
        </c:scaling>
        <c:delete val="0"/>
        <c:axPos val="l"/>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81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GESTION'!$CA$37:$CA$41</c:f>
              <c:strCache>
                <c:ptCount val="5"/>
                <c:pt idx="0">
                  <c:v>trimestre 1</c:v>
                </c:pt>
                <c:pt idx="1">
                  <c:v>trimestre 2</c:v>
                </c:pt>
                <c:pt idx="2">
                  <c:v>trimestre 3</c:v>
                </c:pt>
                <c:pt idx="3">
                  <c:v>trimestre 4</c:v>
                </c:pt>
                <c:pt idx="4">
                  <c:v>vigencia</c:v>
                </c:pt>
              </c:strCache>
            </c:strRef>
          </c:cat>
          <c:val>
            <c:numRef>
              <c:f>'[16]INDICADORES GESTION'!$CB$37:$CB$41</c:f>
              <c:numCache>
                <c:formatCode>General</c:formatCode>
                <c:ptCount val="5"/>
                <c:pt idx="0">
                  <c:v>0.94666666666666666</c:v>
                </c:pt>
                <c:pt idx="1">
                  <c:v>1.0218978102189782</c:v>
                </c:pt>
                <c:pt idx="2">
                  <c:v>0.98461538461538467</c:v>
                </c:pt>
                <c:pt idx="3">
                  <c:v>1</c:v>
                </c:pt>
                <c:pt idx="4">
                  <c:v>0.98717948717948723</c:v>
                </c:pt>
              </c:numCache>
            </c:numRef>
          </c:val>
          <c:extLst>
            <c:ext xmlns:c16="http://schemas.microsoft.com/office/drawing/2014/chart" uri="{C3380CC4-5D6E-409C-BE32-E72D297353CC}">
              <c16:uniqueId val="{00000000-C8F0-4E84-9288-E40C7EC680C5}"/>
            </c:ext>
          </c:extLst>
        </c:ser>
        <c:ser>
          <c:idx val="1"/>
          <c:order val="1"/>
          <c:tx>
            <c:v>Meta</c:v>
          </c:tx>
          <c:spPr>
            <a:solidFill>
              <a:srgbClr val="BFBFBF"/>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GESTION'!$CA$37:$CA$41</c:f>
              <c:strCache>
                <c:ptCount val="5"/>
                <c:pt idx="0">
                  <c:v>trimestre 1</c:v>
                </c:pt>
                <c:pt idx="1">
                  <c:v>trimestre 2</c:v>
                </c:pt>
                <c:pt idx="2">
                  <c:v>trimestre 3</c:v>
                </c:pt>
                <c:pt idx="3">
                  <c:v>trimestre 4</c:v>
                </c:pt>
                <c:pt idx="4">
                  <c:v>vigencia</c:v>
                </c:pt>
              </c:strCache>
            </c:strRef>
          </c:cat>
          <c:val>
            <c:numRef>
              <c:f>'[16]INDICADORES GESTION'!$CC$37:$CC$41</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C8F0-4E84-9288-E40C7EC680C5}"/>
            </c:ext>
          </c:extLst>
        </c:ser>
        <c:dLbls>
          <c:dLblPos val="outEnd"/>
          <c:showLegendKey val="0"/>
          <c:showVal val="1"/>
          <c:showCatName val="0"/>
          <c:showSerName val="0"/>
          <c:showPercent val="0"/>
          <c:showBubbleSize val="0"/>
        </c:dLbls>
        <c:gapWidth val="444"/>
        <c:overlap val="-90"/>
        <c:axId val="156877840"/>
        <c:axId val="154855144"/>
      </c:barChart>
      <c:catAx>
        <c:axId val="15687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s-CO"/>
          </a:p>
        </c:txPr>
        <c:crossAx val="154855144"/>
        <c:crosses val="autoZero"/>
        <c:auto val="1"/>
        <c:lblAlgn val="ctr"/>
        <c:lblOffset val="100"/>
        <c:noMultiLvlLbl val="0"/>
      </c:catAx>
      <c:valAx>
        <c:axId val="154855144"/>
        <c:scaling>
          <c:orientation val="minMax"/>
        </c:scaling>
        <c:delete val="0"/>
        <c:axPos val="l"/>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87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'[16]INDICADORES GESTION'!$CA$44:$CA$46</c15:sqref>
                  </c15:fullRef>
                </c:ext>
              </c:extLst>
              <c:f>('[16]INDICADORES GESTION'!$CA$44,'[16]INDICADORES GESTION'!$CA$46)</c:f>
              <c:strCache>
                <c:ptCount val="2"/>
                <c:pt idx="0">
                  <c:v>trimestre 2</c:v>
                </c:pt>
                <c:pt idx="1">
                  <c:v>vigencia</c:v>
                </c:pt>
              </c:strCache>
            </c:strRef>
          </c:cat>
          <c:val>
            <c:numRef>
              <c:extLst>
                <c:ext xmlns:c15="http://schemas.microsoft.com/office/drawing/2012/chart" uri="{02D57815-91ED-43cb-92C2-25804820EDAC}">
                  <c15:fullRef>
                    <c15:sqref>'[16]INDICADORES GESTION'!$CB$44:$CB$46</c15:sqref>
                  </c15:fullRef>
                </c:ext>
              </c:extLst>
              <c:f>('[16]INDICADORES GESTION'!$CB$44,'[16]INDICADORES GESTION'!$CB$46)</c:f>
              <c:numCache>
                <c:formatCode>General</c:formatCode>
                <c:ptCount val="2"/>
                <c:pt idx="0">
                  <c:v>1</c:v>
                </c:pt>
                <c:pt idx="1">
                  <c:v>1.1111111111111112</c:v>
                </c:pt>
              </c:numCache>
            </c:numRef>
          </c:val>
          <c:extLst>
            <c:ext xmlns:c16="http://schemas.microsoft.com/office/drawing/2014/chart" uri="{C3380CC4-5D6E-409C-BE32-E72D297353CC}">
              <c16:uniqueId val="{00000000-FF85-43A9-BC04-F39927045061}"/>
            </c:ext>
          </c:extLst>
        </c:ser>
        <c:ser>
          <c:idx val="1"/>
          <c:order val="1"/>
          <c:tx>
            <c:v>Meta</c:v>
          </c:tx>
          <c:spPr>
            <a:solidFill>
              <a:srgbClr val="BFBFBF"/>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'[16]INDICADORES GESTION'!$CA$44:$CA$46</c15:sqref>
                  </c15:fullRef>
                </c:ext>
              </c:extLst>
              <c:f>('[16]INDICADORES GESTION'!$CA$44,'[16]INDICADORES GESTION'!$CA$46)</c:f>
              <c:strCache>
                <c:ptCount val="2"/>
                <c:pt idx="0">
                  <c:v>trimestre 2</c:v>
                </c:pt>
                <c:pt idx="1">
                  <c:v>vigencia</c:v>
                </c:pt>
              </c:strCache>
            </c:strRef>
          </c:cat>
          <c:val>
            <c:numRef>
              <c:extLst>
                <c:ext xmlns:c15="http://schemas.microsoft.com/office/drawing/2012/chart" uri="{02D57815-91ED-43cb-92C2-25804820EDAC}">
                  <c15:fullRef>
                    <c15:sqref>'[16]INDICADORES GESTION'!$CC$44:$CC$46</c15:sqref>
                  </c15:fullRef>
                </c:ext>
              </c:extLst>
              <c:f>('[16]INDICADORES GESTION'!$CC$44,'[16]INDICADORES GESTION'!$CC$46)</c:f>
              <c:numCache>
                <c:formatCode>General</c:formatCode>
                <c:ptCount val="2"/>
                <c:pt idx="0">
                  <c:v>0.9</c:v>
                </c:pt>
                <c:pt idx="1">
                  <c:v>0.9</c:v>
                </c:pt>
              </c:numCache>
            </c:numRef>
          </c:val>
          <c:extLst>
            <c:ext xmlns:c16="http://schemas.microsoft.com/office/drawing/2014/chart" uri="{C3380CC4-5D6E-409C-BE32-E72D297353CC}">
              <c16:uniqueId val="{00000001-FF85-43A9-BC04-F39927045061}"/>
            </c:ext>
          </c:extLst>
        </c:ser>
        <c:dLbls>
          <c:dLblPos val="outEnd"/>
          <c:showLegendKey val="0"/>
          <c:showVal val="1"/>
          <c:showCatName val="0"/>
          <c:showSerName val="0"/>
          <c:showPercent val="0"/>
          <c:showBubbleSize val="0"/>
        </c:dLbls>
        <c:gapWidth val="444"/>
        <c:overlap val="-90"/>
        <c:axId val="154852008"/>
        <c:axId val="154851616"/>
      </c:barChart>
      <c:catAx>
        <c:axId val="15485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s-CO"/>
          </a:p>
        </c:txPr>
        <c:crossAx val="154851616"/>
        <c:crosses val="autoZero"/>
        <c:auto val="1"/>
        <c:lblAlgn val="ctr"/>
        <c:lblOffset val="100"/>
        <c:noMultiLvlLbl val="0"/>
      </c:catAx>
      <c:valAx>
        <c:axId val="154851616"/>
        <c:scaling>
          <c:orientation val="minMax"/>
        </c:scaling>
        <c:delete val="0"/>
        <c:axPos val="l"/>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852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'[16]INDICADORES GESTION'!$CA$49:$CA$59</c:f>
              <c:strCache>
                <c:ptCount val="11"/>
                <c:pt idx="0">
                  <c:v>trimestre 1</c:v>
                </c:pt>
                <c:pt idx="1">
                  <c:v>abril</c:v>
                </c:pt>
                <c:pt idx="2">
                  <c:v>mayo</c:v>
                </c:pt>
                <c:pt idx="3">
                  <c:v>junio</c:v>
                </c:pt>
                <c:pt idx="4">
                  <c:v>julio</c:v>
                </c:pt>
                <c:pt idx="5">
                  <c:v>agosto</c:v>
                </c:pt>
                <c:pt idx="6">
                  <c:v>septiembre</c:v>
                </c:pt>
                <c:pt idx="7">
                  <c:v>octubre</c:v>
                </c:pt>
                <c:pt idx="8">
                  <c:v>noviembre</c:v>
                </c:pt>
                <c:pt idx="9">
                  <c:v>diciembre</c:v>
                </c:pt>
                <c:pt idx="10">
                  <c:v>vigencia</c:v>
                </c:pt>
              </c:strCache>
            </c:strRef>
          </c:cat>
          <c:val>
            <c:numRef>
              <c:f>'[16]INDICADORES GESTION'!$CB$49:$CB$59</c:f>
              <c:numCache>
                <c:formatCode>General</c:formatCode>
                <c:ptCount val="11"/>
                <c:pt idx="0">
                  <c:v>3.2294832826747721E-3</c:v>
                </c:pt>
                <c:pt idx="1">
                  <c:v>7.1999999999999998E-3</c:v>
                </c:pt>
                <c:pt idx="2">
                  <c:v>9.4999999999999998E-3</c:v>
                </c:pt>
                <c:pt idx="3">
                  <c:v>1.53124568906056E-2</c:v>
                </c:pt>
                <c:pt idx="4">
                  <c:v>1.0479352562772359E-2</c:v>
                </c:pt>
                <c:pt idx="5">
                  <c:v>3.4744156664560958E-3</c:v>
                </c:pt>
                <c:pt idx="6">
                  <c:v>2.7448289383393784E-3</c:v>
                </c:pt>
                <c:pt idx="7">
                  <c:v>3.754569706550736E-3</c:v>
                </c:pt>
                <c:pt idx="8">
                  <c:v>3.3630069238377845E-3</c:v>
                </c:pt>
                <c:pt idx="9">
                  <c:v>1.6121384542437174E-3</c:v>
                </c:pt>
                <c:pt idx="10">
                  <c:v>5.7228915662650599E-3</c:v>
                </c:pt>
              </c:numCache>
            </c:numRef>
          </c:val>
          <c:extLst>
            <c:ext xmlns:c16="http://schemas.microsoft.com/office/drawing/2014/chart" uri="{C3380CC4-5D6E-409C-BE32-E72D297353CC}">
              <c16:uniqueId val="{00000000-CDE1-4DBB-9DEA-ECB66BA1B8F6}"/>
            </c:ext>
          </c:extLst>
        </c:ser>
        <c:ser>
          <c:idx val="1"/>
          <c:order val="1"/>
          <c:tx>
            <c:v>Meta</c:v>
          </c:tx>
          <c:spPr>
            <a:solidFill>
              <a:srgbClr val="B2B2B2"/>
            </a:solidFill>
            <a:ln>
              <a:noFill/>
            </a:ln>
            <a:effectLst/>
          </c:spPr>
          <c:invertIfNegative val="0"/>
          <c:dLbls>
            <c:delete val="1"/>
          </c:dLbls>
          <c:cat>
            <c:strRef>
              <c:f>'[16]INDICADORES GESTION'!$CA$49:$CA$59</c:f>
              <c:strCache>
                <c:ptCount val="11"/>
                <c:pt idx="0">
                  <c:v>trimestre 1</c:v>
                </c:pt>
                <c:pt idx="1">
                  <c:v>abril</c:v>
                </c:pt>
                <c:pt idx="2">
                  <c:v>mayo</c:v>
                </c:pt>
                <c:pt idx="3">
                  <c:v>junio</c:v>
                </c:pt>
                <c:pt idx="4">
                  <c:v>julio</c:v>
                </c:pt>
                <c:pt idx="5">
                  <c:v>agosto</c:v>
                </c:pt>
                <c:pt idx="6">
                  <c:v>septiembre</c:v>
                </c:pt>
                <c:pt idx="7">
                  <c:v>octubre</c:v>
                </c:pt>
                <c:pt idx="8">
                  <c:v>noviembre</c:v>
                </c:pt>
                <c:pt idx="9">
                  <c:v>diciembre</c:v>
                </c:pt>
                <c:pt idx="10">
                  <c:v>vigencia</c:v>
                </c:pt>
              </c:strCache>
            </c:strRef>
          </c:cat>
          <c:val>
            <c:numRef>
              <c:f>'[16]INDICADORES GESTION'!$CC$49:$CC$59</c:f>
              <c:numCache>
                <c:formatCode>General</c:formatCode>
                <c:ptCount val="1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numCache>
            </c:numRef>
          </c:val>
          <c:extLst>
            <c:ext xmlns:c16="http://schemas.microsoft.com/office/drawing/2014/chart" uri="{C3380CC4-5D6E-409C-BE32-E72D297353CC}">
              <c16:uniqueId val="{00000001-CDE1-4DBB-9DEA-ECB66BA1B8F6}"/>
            </c:ext>
          </c:extLst>
        </c:ser>
        <c:dLbls>
          <c:dLblPos val="outEnd"/>
          <c:showLegendKey val="0"/>
          <c:showVal val="1"/>
          <c:showCatName val="0"/>
          <c:showSerName val="0"/>
          <c:showPercent val="0"/>
          <c:showBubbleSize val="0"/>
        </c:dLbls>
        <c:gapWidth val="219"/>
        <c:overlap val="-27"/>
        <c:axId val="154852792"/>
        <c:axId val="154848088"/>
      </c:barChart>
      <c:catAx>
        <c:axId val="15485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54848088"/>
        <c:crosses val="autoZero"/>
        <c:auto val="1"/>
        <c:lblAlgn val="ctr"/>
        <c:lblOffset val="100"/>
        <c:noMultiLvlLbl val="0"/>
      </c:catAx>
      <c:valAx>
        <c:axId val="154848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852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GESTION'!$CE$24:$CE$28</c:f>
              <c:strCache>
                <c:ptCount val="5"/>
                <c:pt idx="0">
                  <c:v>trimestre 1</c:v>
                </c:pt>
                <c:pt idx="1">
                  <c:v>trimestre 2</c:v>
                </c:pt>
                <c:pt idx="2">
                  <c:v>trimestre 3</c:v>
                </c:pt>
                <c:pt idx="3">
                  <c:v>trimestre 4</c:v>
                </c:pt>
                <c:pt idx="4">
                  <c:v>vigencia</c:v>
                </c:pt>
              </c:strCache>
            </c:strRef>
          </c:cat>
          <c:val>
            <c:numRef>
              <c:f>'[16]INDICADORES GESTION'!$CF$24:$CF$28</c:f>
              <c:numCache>
                <c:formatCode>General</c:formatCode>
                <c:ptCount val="5"/>
                <c:pt idx="0">
                  <c:v>2.4111526771101238E-3</c:v>
                </c:pt>
                <c:pt idx="1">
                  <c:v>4.17084467363797E-3</c:v>
                </c:pt>
                <c:pt idx="2">
                  <c:v>3.2858869918404592E-3</c:v>
                </c:pt>
                <c:pt idx="3">
                  <c:v>3.7448359278050925E-3</c:v>
                </c:pt>
                <c:pt idx="4">
                  <c:v>3.5877110892281977E-3</c:v>
                </c:pt>
              </c:numCache>
            </c:numRef>
          </c:val>
          <c:extLst>
            <c:ext xmlns:c16="http://schemas.microsoft.com/office/drawing/2014/chart" uri="{C3380CC4-5D6E-409C-BE32-E72D297353CC}">
              <c16:uniqueId val="{00000000-102A-4C12-9D43-3C423FE03BDD}"/>
            </c:ext>
          </c:extLst>
        </c:ser>
        <c:ser>
          <c:idx val="1"/>
          <c:order val="1"/>
          <c:tx>
            <c:v>Meta</c:v>
          </c:tx>
          <c:spPr>
            <a:solidFill>
              <a:srgbClr val="BFBFBF"/>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'[16]INDICADORES GESTION'!$CE$24:$CE$28</c:f>
              <c:strCache>
                <c:ptCount val="5"/>
                <c:pt idx="0">
                  <c:v>trimestre 1</c:v>
                </c:pt>
                <c:pt idx="1">
                  <c:v>trimestre 2</c:v>
                </c:pt>
                <c:pt idx="2">
                  <c:v>trimestre 3</c:v>
                </c:pt>
                <c:pt idx="3">
                  <c:v>trimestre 4</c:v>
                </c:pt>
                <c:pt idx="4">
                  <c:v>vigencia</c:v>
                </c:pt>
              </c:strCache>
            </c:strRef>
          </c:cat>
          <c:val>
            <c:numRef>
              <c:f>'[16]INDICADORES GESTION'!$CG$24:$CG$28</c:f>
              <c:numCache>
                <c:formatCode>General</c:formatCode>
                <c:ptCount val="5"/>
                <c:pt idx="0">
                  <c:v>2.1999999999999999E-2</c:v>
                </c:pt>
                <c:pt idx="1">
                  <c:v>2.1999999999999999E-2</c:v>
                </c:pt>
                <c:pt idx="2">
                  <c:v>2.1999999999999999E-2</c:v>
                </c:pt>
                <c:pt idx="3">
                  <c:v>2.1999999999999999E-2</c:v>
                </c:pt>
                <c:pt idx="4">
                  <c:v>2.1999999999999999E-2</c:v>
                </c:pt>
              </c:numCache>
            </c:numRef>
          </c:val>
          <c:extLst>
            <c:ext xmlns:c16="http://schemas.microsoft.com/office/drawing/2014/chart" uri="{C3380CC4-5D6E-409C-BE32-E72D297353CC}">
              <c16:uniqueId val="{00000001-102A-4C12-9D43-3C423FE03BDD}"/>
            </c:ext>
          </c:extLst>
        </c:ser>
        <c:dLbls>
          <c:dLblPos val="outEnd"/>
          <c:showLegendKey val="0"/>
          <c:showVal val="1"/>
          <c:showCatName val="0"/>
          <c:showSerName val="0"/>
          <c:showPercent val="0"/>
          <c:showBubbleSize val="0"/>
        </c:dLbls>
        <c:gapWidth val="444"/>
        <c:overlap val="-90"/>
        <c:axId val="154854360"/>
        <c:axId val="154850832"/>
      </c:barChart>
      <c:catAx>
        <c:axId val="154854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s-CO"/>
          </a:p>
        </c:txPr>
        <c:crossAx val="154850832"/>
        <c:crosses val="autoZero"/>
        <c:auto val="1"/>
        <c:lblAlgn val="ctr"/>
        <c:lblOffset val="100"/>
        <c:noMultiLvlLbl val="0"/>
      </c:catAx>
      <c:valAx>
        <c:axId val="154850832"/>
        <c:scaling>
          <c:orientation val="minMax"/>
        </c:scaling>
        <c:delete val="0"/>
        <c:axPos val="l"/>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854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[17]Hoja1!$B$21</c:f>
              <c:strCache>
                <c:ptCount val="1"/>
                <c:pt idx="0">
                  <c:v>Avance</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0-FC73-4A5B-8986-B18AC9702D97}"/>
              </c:ext>
            </c:extLst>
          </c:dPt>
          <c:dPt>
            <c:idx val="1"/>
            <c:invertIfNegative val="0"/>
            <c:bubble3D val="0"/>
            <c:spPr>
              <a:solidFill>
                <a:srgbClr val="FF0000"/>
              </a:solidFill>
            </c:spPr>
            <c:extLst>
              <c:ext xmlns:c16="http://schemas.microsoft.com/office/drawing/2014/chart" uri="{C3380CC4-5D6E-409C-BE32-E72D297353CC}">
                <c16:uniqueId val="{00000002-FC73-4A5B-8986-B18AC9702D97}"/>
              </c:ext>
            </c:extLst>
          </c:dPt>
          <c:dPt>
            <c:idx val="2"/>
            <c:invertIfNegative val="0"/>
            <c:bubble3D val="0"/>
            <c:spPr>
              <a:solidFill>
                <a:srgbClr val="FF0000"/>
              </a:solidFill>
            </c:spPr>
            <c:extLst>
              <c:ext xmlns:c16="http://schemas.microsoft.com/office/drawing/2014/chart" uri="{C3380CC4-5D6E-409C-BE32-E72D297353CC}">
                <c16:uniqueId val="{00000004-FC73-4A5B-8986-B18AC9702D97}"/>
              </c:ext>
            </c:extLst>
          </c:dPt>
          <c:dPt>
            <c:idx val="3"/>
            <c:invertIfNegative val="0"/>
            <c:bubble3D val="0"/>
            <c:extLst>
              <c:ext xmlns:c16="http://schemas.microsoft.com/office/drawing/2014/chart" uri="{C3380CC4-5D6E-409C-BE32-E72D297353CC}">
                <c16:uniqueId val="{00000005-FC73-4A5B-8986-B18AC9702D97}"/>
              </c:ext>
            </c:extLst>
          </c:dPt>
          <c:dPt>
            <c:idx val="4"/>
            <c:invertIfNegative val="0"/>
            <c:bubble3D val="0"/>
            <c:extLst>
              <c:ext xmlns:c16="http://schemas.microsoft.com/office/drawing/2014/chart" uri="{C3380CC4-5D6E-409C-BE32-E72D297353CC}">
                <c16:uniqueId val="{00000006-FC73-4A5B-8986-B18AC9702D97}"/>
              </c:ext>
            </c:extLst>
          </c:dPt>
          <c:dPt>
            <c:idx val="5"/>
            <c:invertIfNegative val="0"/>
            <c:bubble3D val="0"/>
            <c:extLst>
              <c:ext xmlns:c16="http://schemas.microsoft.com/office/drawing/2014/chart" uri="{C3380CC4-5D6E-409C-BE32-E72D297353CC}">
                <c16:uniqueId val="{00000007-FC73-4A5B-8986-B18AC9702D97}"/>
              </c:ext>
            </c:extLst>
          </c:dPt>
          <c:dPt>
            <c:idx val="6"/>
            <c:invertIfNegative val="0"/>
            <c:bubble3D val="0"/>
            <c:extLst>
              <c:ext xmlns:c16="http://schemas.microsoft.com/office/drawing/2014/chart" uri="{C3380CC4-5D6E-409C-BE32-E72D297353CC}">
                <c16:uniqueId val="{00000008-FC73-4A5B-8986-B18AC9702D97}"/>
              </c:ext>
            </c:extLst>
          </c:dPt>
          <c:dPt>
            <c:idx val="7"/>
            <c:invertIfNegative val="0"/>
            <c:bubble3D val="0"/>
            <c:extLst>
              <c:ext xmlns:c16="http://schemas.microsoft.com/office/drawing/2014/chart" uri="{C3380CC4-5D6E-409C-BE32-E72D297353CC}">
                <c16:uniqueId val="{00000009-FC73-4A5B-8986-B18AC9702D97}"/>
              </c:ext>
            </c:extLst>
          </c:dPt>
          <c:dPt>
            <c:idx val="8"/>
            <c:invertIfNegative val="0"/>
            <c:bubble3D val="0"/>
            <c:extLst>
              <c:ext xmlns:c16="http://schemas.microsoft.com/office/drawing/2014/chart" uri="{C3380CC4-5D6E-409C-BE32-E72D297353CC}">
                <c16:uniqueId val="{0000000A-FC73-4A5B-8986-B18AC9702D97}"/>
              </c:ext>
            </c:extLst>
          </c:dPt>
          <c:dPt>
            <c:idx val="10"/>
            <c:invertIfNegative val="0"/>
            <c:bubble3D val="0"/>
            <c:extLst>
              <c:ext xmlns:c16="http://schemas.microsoft.com/office/drawing/2014/chart" uri="{C3380CC4-5D6E-409C-BE32-E72D297353CC}">
                <c16:uniqueId val="{0000000B-FC73-4A5B-8986-B18AC9702D97}"/>
              </c:ext>
            </c:extLst>
          </c:dPt>
          <c:cat>
            <c:strRef>
              <c:f>[17]Hoja1!$A$22:$A$34</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[17]Hoja1!$B$22:$B$34</c:f>
              <c:numCache>
                <c:formatCode>General</c:formatCode>
                <c:ptCount val="13"/>
                <c:pt idx="0">
                  <c:v>0.85106382978723405</c:v>
                </c:pt>
                <c:pt idx="1">
                  <c:v>0.51515151515151514</c:v>
                </c:pt>
                <c:pt idx="2">
                  <c:v>0.59154929577464788</c:v>
                </c:pt>
                <c:pt idx="3">
                  <c:v>0.7466666666666667</c:v>
                </c:pt>
                <c:pt idx="4">
                  <c:v>0.80701754385964908</c:v>
                </c:pt>
                <c:pt idx="5">
                  <c:v>0.77049180327868849</c:v>
                </c:pt>
                <c:pt idx="6">
                  <c:v>0.74576271186440679</c:v>
                </c:pt>
                <c:pt idx="7">
                  <c:v>0.83783783783783783</c:v>
                </c:pt>
                <c:pt idx="8">
                  <c:v>0.88235294117647056</c:v>
                </c:pt>
                <c:pt idx="9">
                  <c:v>0.90196078431372551</c:v>
                </c:pt>
                <c:pt idx="10">
                  <c:v>0.86486486486486491</c:v>
                </c:pt>
                <c:pt idx="11">
                  <c:v>0.97777777777777775</c:v>
                </c:pt>
                <c:pt idx="12">
                  <c:v>1.0747758761206194</c:v>
                </c:pt>
              </c:numCache>
            </c:numRef>
          </c:val>
          <c:extLst>
            <c:ext xmlns:c16="http://schemas.microsoft.com/office/drawing/2014/chart" uri="{C3380CC4-5D6E-409C-BE32-E72D297353CC}">
              <c16:uniqueId val="{0000000C-FC73-4A5B-8986-B18AC9702D97}"/>
            </c:ext>
          </c:extLst>
        </c:ser>
        <c:ser>
          <c:idx val="1"/>
          <c:order val="1"/>
          <c:tx>
            <c:strRef>
              <c:f>[17]Hoja1!$C$21</c:f>
              <c:strCache>
                <c:ptCount val="1"/>
                <c:pt idx="0">
                  <c:v>Meta</c:v>
                </c:pt>
              </c:strCache>
            </c:strRef>
          </c:tx>
          <c:spPr>
            <a:solidFill>
              <a:schemeClr val="bg1">
                <a:lumMod val="75000"/>
              </a:schemeClr>
            </a:solidFill>
          </c:spPr>
          <c:invertIfNegative val="0"/>
          <c:cat>
            <c:strRef>
              <c:f>[17]Hoja1!$A$22:$A$34</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[17]Hoja1!$C$22:$C$34</c:f>
              <c:numCache>
                <c:formatCode>General</c:formatCode>
                <c:ptCount val="13"/>
                <c:pt idx="0">
                  <c:v>0.72</c:v>
                </c:pt>
                <c:pt idx="1">
                  <c:v>0.72</c:v>
                </c:pt>
                <c:pt idx="2">
                  <c:v>0.72</c:v>
                </c:pt>
                <c:pt idx="3">
                  <c:v>0.72</c:v>
                </c:pt>
                <c:pt idx="4">
                  <c:v>0.72</c:v>
                </c:pt>
                <c:pt idx="5">
                  <c:v>0.72</c:v>
                </c:pt>
                <c:pt idx="6">
                  <c:v>0.72</c:v>
                </c:pt>
                <c:pt idx="7">
                  <c:v>0.72</c:v>
                </c:pt>
                <c:pt idx="8">
                  <c:v>0.72</c:v>
                </c:pt>
                <c:pt idx="9">
                  <c:v>0.72</c:v>
                </c:pt>
                <c:pt idx="10">
                  <c:v>0.72</c:v>
                </c:pt>
                <c:pt idx="11">
                  <c:v>0.72</c:v>
                </c:pt>
                <c:pt idx="12">
                  <c:v>0.72</c:v>
                </c:pt>
              </c:numCache>
            </c:numRef>
          </c:val>
          <c:extLst>
            <c:ext xmlns:c16="http://schemas.microsoft.com/office/drawing/2014/chart" uri="{C3380CC4-5D6E-409C-BE32-E72D297353CC}">
              <c16:uniqueId val="{0000000D-FC73-4A5B-8986-B18AC9702D97}"/>
            </c:ext>
          </c:extLst>
        </c:ser>
        <c:dLbls>
          <c:showLegendKey val="0"/>
          <c:showVal val="0"/>
          <c:showCatName val="0"/>
          <c:showSerName val="0"/>
          <c:showPercent val="0"/>
          <c:showBubbleSize val="0"/>
        </c:dLbls>
        <c:gapWidth val="150"/>
        <c:axId val="197586432"/>
        <c:axId val="197112320"/>
      </c:barChart>
      <c:catAx>
        <c:axId val="197586432"/>
        <c:scaling>
          <c:orientation val="minMax"/>
        </c:scaling>
        <c:delete val="0"/>
        <c:axPos val="b"/>
        <c:numFmt formatCode="General" sourceLinked="0"/>
        <c:majorTickMark val="none"/>
        <c:minorTickMark val="none"/>
        <c:tickLblPos val="nextTo"/>
        <c:crossAx val="197112320"/>
        <c:crossesAt val="0"/>
        <c:auto val="1"/>
        <c:lblAlgn val="ctr"/>
        <c:lblOffset val="100"/>
        <c:noMultiLvlLbl val="0"/>
      </c:catAx>
      <c:valAx>
        <c:axId val="197112320"/>
        <c:scaling>
          <c:orientation val="minMax"/>
          <c:max val="1.2"/>
        </c:scaling>
        <c:delete val="0"/>
        <c:axPos val="l"/>
        <c:numFmt formatCode="0%" sourceLinked="0"/>
        <c:majorTickMark val="none"/>
        <c:minorTickMark val="none"/>
        <c:tickLblPos val="nextTo"/>
        <c:spPr>
          <a:ln/>
        </c:spPr>
        <c:crossAx val="197586432"/>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GESTION'!$CF$18:$CF$28</c:f>
              <c:strCache>
                <c:ptCount val="11"/>
                <c:pt idx="0">
                  <c:v>trimestre 1</c:v>
                </c:pt>
                <c:pt idx="1">
                  <c:v>abril</c:v>
                </c:pt>
                <c:pt idx="2">
                  <c:v>mayo</c:v>
                </c:pt>
                <c:pt idx="3">
                  <c:v>junio</c:v>
                </c:pt>
                <c:pt idx="4">
                  <c:v>julio</c:v>
                </c:pt>
                <c:pt idx="5">
                  <c:v>agosto</c:v>
                </c:pt>
                <c:pt idx="6">
                  <c:v>septiembre</c:v>
                </c:pt>
                <c:pt idx="7">
                  <c:v>octubre</c:v>
                </c:pt>
                <c:pt idx="8">
                  <c:v>noviembre</c:v>
                </c:pt>
                <c:pt idx="9">
                  <c:v>diciembre</c:v>
                </c:pt>
                <c:pt idx="10">
                  <c:v>vigencia</c:v>
                </c:pt>
              </c:strCache>
            </c:strRef>
          </c:cat>
          <c:val>
            <c:numRef>
              <c:f>'[18]INDICADORES GESTION'!$CG$18:$CG$28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104A-43B8-BF35-4F8E4AD1A26A}"/>
            </c:ext>
          </c:extLst>
        </c:ser>
        <c:ser>
          <c:idx val="1"/>
          <c:order val="1"/>
          <c:tx>
            <c:v>Meta</c:v>
          </c:tx>
          <c:spPr>
            <a:solidFill>
              <a:srgbClr val="BFBFBF"/>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GESTION'!$CF$18:$CF$28</c:f>
              <c:strCache>
                <c:ptCount val="11"/>
                <c:pt idx="0">
                  <c:v>trimestre 1</c:v>
                </c:pt>
                <c:pt idx="1">
                  <c:v>abril</c:v>
                </c:pt>
                <c:pt idx="2">
                  <c:v>mayo</c:v>
                </c:pt>
                <c:pt idx="3">
                  <c:v>junio</c:v>
                </c:pt>
                <c:pt idx="4">
                  <c:v>julio</c:v>
                </c:pt>
                <c:pt idx="5">
                  <c:v>agosto</c:v>
                </c:pt>
                <c:pt idx="6">
                  <c:v>septiembre</c:v>
                </c:pt>
                <c:pt idx="7">
                  <c:v>octubre</c:v>
                </c:pt>
                <c:pt idx="8">
                  <c:v>noviembre</c:v>
                </c:pt>
                <c:pt idx="9">
                  <c:v>diciembre</c:v>
                </c:pt>
                <c:pt idx="10">
                  <c:v>vigencia</c:v>
                </c:pt>
              </c:strCache>
            </c:strRef>
          </c:cat>
          <c:val>
            <c:numRef>
              <c:f>'[18]INDICADORES GESTION'!$CH$18:$CH$28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1-104A-43B8-BF35-4F8E4AD1A26A}"/>
            </c:ext>
          </c:extLst>
        </c:ser>
        <c:dLbls>
          <c:dLblPos val="outEnd"/>
          <c:showLegendKey val="0"/>
          <c:showVal val="1"/>
          <c:showCatName val="0"/>
          <c:showSerName val="0"/>
          <c:showPercent val="0"/>
          <c:showBubbleSize val="0"/>
        </c:dLbls>
        <c:gapWidth val="444"/>
        <c:overlap val="-90"/>
        <c:axId val="449250712"/>
        <c:axId val="449251040"/>
      </c:barChart>
      <c:catAx>
        <c:axId val="449250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9251040"/>
        <c:crosses val="autoZero"/>
        <c:auto val="1"/>
        <c:lblAlgn val="ctr"/>
        <c:lblOffset val="100"/>
        <c:noMultiLvlLbl val="0"/>
      </c:catAx>
      <c:valAx>
        <c:axId val="449251040"/>
        <c:scaling>
          <c:orientation val="minMax"/>
        </c:scaling>
        <c:delete val="0"/>
        <c:axPos val="l"/>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250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GESTION'!$CF$31:$CF$33</c:f>
              <c:strCache>
                <c:ptCount val="3"/>
                <c:pt idx="0">
                  <c:v>semestre 1</c:v>
                </c:pt>
                <c:pt idx="1">
                  <c:v>semestre 2</c:v>
                </c:pt>
                <c:pt idx="2">
                  <c:v>vigencia </c:v>
                </c:pt>
              </c:strCache>
            </c:strRef>
          </c:cat>
          <c:val>
            <c:numRef>
              <c:f>'[18]INDICADORES GESTION'!$CG$31:$CG$33</c:f>
              <c:numCache>
                <c:formatCode>General</c:formatCode>
                <c:ptCount val="3"/>
                <c:pt idx="0">
                  <c:v>1</c:v>
                </c:pt>
                <c:pt idx="1">
                  <c:v>1</c:v>
                </c:pt>
                <c:pt idx="2">
                  <c:v>1</c:v>
                </c:pt>
              </c:numCache>
            </c:numRef>
          </c:val>
          <c:extLst>
            <c:ext xmlns:c16="http://schemas.microsoft.com/office/drawing/2014/chart" uri="{C3380CC4-5D6E-409C-BE32-E72D297353CC}">
              <c16:uniqueId val="{00000000-37BE-4A3A-89FA-FEE1E1C48081}"/>
            </c:ext>
          </c:extLst>
        </c:ser>
        <c:ser>
          <c:idx val="1"/>
          <c:order val="1"/>
          <c:tx>
            <c:v>Meta</c:v>
          </c:tx>
          <c:spPr>
            <a:solidFill>
              <a:srgbClr val="BFBFBF"/>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GESTION'!$CF$31:$CF$33</c:f>
              <c:strCache>
                <c:ptCount val="3"/>
                <c:pt idx="0">
                  <c:v>semestre 1</c:v>
                </c:pt>
                <c:pt idx="1">
                  <c:v>semestre 2</c:v>
                </c:pt>
                <c:pt idx="2">
                  <c:v>vigencia </c:v>
                </c:pt>
              </c:strCache>
            </c:strRef>
          </c:cat>
          <c:val>
            <c:numRef>
              <c:f>'[18]INDICADORES GESTION'!$CH$31:$CH$33</c:f>
              <c:numCache>
                <c:formatCode>General</c:formatCode>
                <c:ptCount val="3"/>
                <c:pt idx="0">
                  <c:v>1</c:v>
                </c:pt>
                <c:pt idx="1">
                  <c:v>1</c:v>
                </c:pt>
                <c:pt idx="2">
                  <c:v>1</c:v>
                </c:pt>
              </c:numCache>
            </c:numRef>
          </c:val>
          <c:extLst>
            <c:ext xmlns:c16="http://schemas.microsoft.com/office/drawing/2014/chart" uri="{C3380CC4-5D6E-409C-BE32-E72D297353CC}">
              <c16:uniqueId val="{00000001-37BE-4A3A-89FA-FEE1E1C48081}"/>
            </c:ext>
          </c:extLst>
        </c:ser>
        <c:dLbls>
          <c:dLblPos val="outEnd"/>
          <c:showLegendKey val="0"/>
          <c:showVal val="1"/>
          <c:showCatName val="0"/>
          <c:showSerName val="0"/>
          <c:showPercent val="0"/>
          <c:showBubbleSize val="0"/>
        </c:dLbls>
        <c:gapWidth val="444"/>
        <c:overlap val="-90"/>
        <c:axId val="540553864"/>
        <c:axId val="540551896"/>
      </c:barChart>
      <c:catAx>
        <c:axId val="540553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s-CO"/>
          </a:p>
        </c:txPr>
        <c:crossAx val="540551896"/>
        <c:crosses val="autoZero"/>
        <c:auto val="1"/>
        <c:lblAlgn val="ctr"/>
        <c:lblOffset val="100"/>
        <c:noMultiLvlLbl val="0"/>
      </c:catAx>
      <c:valAx>
        <c:axId val="540551896"/>
        <c:scaling>
          <c:orientation val="minMax"/>
        </c:scaling>
        <c:delete val="0"/>
        <c:axPos val="l"/>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05538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'[9]INDICADORES GESTION'!$CF$1</c:f>
              <c:strCache>
                <c:ptCount val="1"/>
                <c:pt idx="0">
                  <c:v>Avance</c:v>
                </c:pt>
              </c:strCache>
            </c:strRef>
          </c:tx>
          <c:spPr>
            <a:solidFill>
              <a:schemeClr val="accent6"/>
            </a:solidFill>
          </c:spPr>
          <c:invertIfNegative val="0"/>
          <c:dLbls>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'[9]INDICADORES GESTION'!$CE$2:$CE$6</c:f>
              <c:strCache>
                <c:ptCount val="5"/>
                <c:pt idx="0">
                  <c:v>Trimestre 1</c:v>
                </c:pt>
                <c:pt idx="1">
                  <c:v>Trimestre 2</c:v>
                </c:pt>
                <c:pt idx="2">
                  <c:v>Trimestre 3</c:v>
                </c:pt>
                <c:pt idx="3">
                  <c:v>Trimestre 4</c:v>
                </c:pt>
                <c:pt idx="4">
                  <c:v>Vigencia</c:v>
                </c:pt>
              </c:strCache>
            </c:strRef>
          </c:cat>
          <c:val>
            <c:numRef>
              <c:f>'[9]INDICADORES GESTION'!$CF$2:$CF$6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1312-4DE5-9CC0-369C90953E56}"/>
            </c:ext>
          </c:extLst>
        </c:ser>
        <c:ser>
          <c:idx val="1"/>
          <c:order val="1"/>
          <c:tx>
            <c:strRef>
              <c:f>'[9]INDICADORES GESTION'!$CG$1</c:f>
              <c:strCache>
                <c:ptCount val="1"/>
                <c:pt idx="0">
                  <c:v>Meta</c:v>
                </c:pt>
              </c:strCache>
            </c:strRef>
          </c:tx>
          <c:spPr>
            <a:solidFill>
              <a:schemeClr val="bg1">
                <a:lumMod val="75000"/>
              </a:schemeClr>
            </a:solidFill>
          </c:spPr>
          <c:invertIfNegative val="0"/>
          <c:cat>
            <c:strRef>
              <c:f>'[9]INDICADORES GESTION'!$CE$2:$CE$6</c:f>
              <c:strCache>
                <c:ptCount val="5"/>
                <c:pt idx="0">
                  <c:v>Trimestre 1</c:v>
                </c:pt>
                <c:pt idx="1">
                  <c:v>Trimestre 2</c:v>
                </c:pt>
                <c:pt idx="2">
                  <c:v>Trimestre 3</c:v>
                </c:pt>
                <c:pt idx="3">
                  <c:v>Trimestre 4</c:v>
                </c:pt>
                <c:pt idx="4">
                  <c:v>Vigencia</c:v>
                </c:pt>
              </c:strCache>
            </c:strRef>
          </c:cat>
          <c:val>
            <c:numRef>
              <c:f>'[9]INDICADORES GESTION'!$CG$2:$CG$6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1312-4DE5-9CC0-369C90953E56}"/>
            </c:ext>
          </c:extLst>
        </c:ser>
        <c:dLbls>
          <c:showLegendKey val="0"/>
          <c:showVal val="0"/>
          <c:showCatName val="0"/>
          <c:showSerName val="0"/>
          <c:showPercent val="0"/>
          <c:showBubbleSize val="0"/>
        </c:dLbls>
        <c:gapWidth val="150"/>
        <c:axId val="42217472"/>
        <c:axId val="42219008"/>
      </c:barChart>
      <c:catAx>
        <c:axId val="42217472"/>
        <c:scaling>
          <c:orientation val="minMax"/>
        </c:scaling>
        <c:delete val="0"/>
        <c:axPos val="b"/>
        <c:numFmt formatCode="0%" sourceLinked="0"/>
        <c:majorTickMark val="out"/>
        <c:minorTickMark val="none"/>
        <c:tickLblPos val="nextTo"/>
        <c:crossAx val="42219008"/>
        <c:crosses val="autoZero"/>
        <c:auto val="1"/>
        <c:lblAlgn val="ctr"/>
        <c:lblOffset val="100"/>
        <c:noMultiLvlLbl val="0"/>
      </c:catAx>
      <c:valAx>
        <c:axId val="42219008"/>
        <c:scaling>
          <c:orientation val="minMax"/>
        </c:scaling>
        <c:delete val="0"/>
        <c:axPos val="l"/>
        <c:numFmt formatCode="0%" sourceLinked="0"/>
        <c:majorTickMark val="out"/>
        <c:minorTickMark val="none"/>
        <c:tickLblPos val="nextTo"/>
        <c:crossAx val="42217472"/>
        <c:crossesAt val="1"/>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'[18]INDICADORES GESTION'!$CF$36:$CF$40</c:f>
              <c:strCache>
                <c:ptCount val="5"/>
                <c:pt idx="0">
                  <c:v>trimestre 1</c:v>
                </c:pt>
                <c:pt idx="1">
                  <c:v>trimestre 2</c:v>
                </c:pt>
                <c:pt idx="2">
                  <c:v>trimestre 3</c:v>
                </c:pt>
                <c:pt idx="3">
                  <c:v>trimestre 4</c:v>
                </c:pt>
                <c:pt idx="4">
                  <c:v>vigencia</c:v>
                </c:pt>
              </c:strCache>
            </c:strRef>
          </c:cat>
          <c:val>
            <c:numRef>
              <c:f>'[18]INDICADORES GESTION'!$CG$36:$CG$40</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732-44AB-854E-609336B3B432}"/>
            </c:ext>
          </c:extLst>
        </c:ser>
        <c:ser>
          <c:idx val="1"/>
          <c:order val="1"/>
          <c:tx>
            <c:v>Meta</c:v>
          </c:tx>
          <c:spPr>
            <a:solidFill>
              <a:srgbClr val="70AD47"/>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'[18]INDICADORES GESTION'!$CF$36:$CF$40</c:f>
              <c:strCache>
                <c:ptCount val="5"/>
                <c:pt idx="0">
                  <c:v>trimestre 1</c:v>
                </c:pt>
                <c:pt idx="1">
                  <c:v>trimestre 2</c:v>
                </c:pt>
                <c:pt idx="2">
                  <c:v>trimestre 3</c:v>
                </c:pt>
                <c:pt idx="3">
                  <c:v>trimestre 4</c:v>
                </c:pt>
                <c:pt idx="4">
                  <c:v>vigencia</c:v>
                </c:pt>
              </c:strCache>
            </c:strRef>
          </c:cat>
          <c:val>
            <c:numRef>
              <c:f>'[18]INDICADORES GESTION'!$CH$36:$CH$40</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2732-44AB-854E-609336B3B432}"/>
            </c:ext>
          </c:extLst>
        </c:ser>
        <c:dLbls>
          <c:dLblPos val="outEnd"/>
          <c:showLegendKey val="0"/>
          <c:showVal val="1"/>
          <c:showCatName val="0"/>
          <c:showSerName val="0"/>
          <c:showPercent val="0"/>
          <c:showBubbleSize val="0"/>
        </c:dLbls>
        <c:gapWidth val="219"/>
        <c:overlap val="-27"/>
        <c:axId val="540568296"/>
        <c:axId val="540567640"/>
      </c:barChart>
      <c:catAx>
        <c:axId val="540568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0567640"/>
        <c:crosses val="autoZero"/>
        <c:auto val="1"/>
        <c:lblAlgn val="ctr"/>
        <c:lblOffset val="100"/>
        <c:noMultiLvlLbl val="0"/>
      </c:catAx>
      <c:valAx>
        <c:axId val="540567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05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GESTION'!$CF$43:$CF$45</c:f>
              <c:strCache>
                <c:ptCount val="3"/>
                <c:pt idx="0">
                  <c:v>semestre 1</c:v>
                </c:pt>
                <c:pt idx="1">
                  <c:v>semestre 2</c:v>
                </c:pt>
                <c:pt idx="2">
                  <c:v>vigencia</c:v>
                </c:pt>
              </c:strCache>
            </c:strRef>
          </c:cat>
          <c:val>
            <c:numRef>
              <c:f>'[18]INDICADORES GESTION'!$CG$43:$CG$45</c:f>
              <c:numCache>
                <c:formatCode>General</c:formatCode>
                <c:ptCount val="3"/>
                <c:pt idx="0">
                  <c:v>1</c:v>
                </c:pt>
                <c:pt idx="1">
                  <c:v>1</c:v>
                </c:pt>
                <c:pt idx="2">
                  <c:v>1</c:v>
                </c:pt>
              </c:numCache>
            </c:numRef>
          </c:val>
          <c:extLst>
            <c:ext xmlns:c16="http://schemas.microsoft.com/office/drawing/2014/chart" uri="{C3380CC4-5D6E-409C-BE32-E72D297353CC}">
              <c16:uniqueId val="{00000000-DF82-45AC-816F-6A536E374A61}"/>
            </c:ext>
          </c:extLst>
        </c:ser>
        <c:ser>
          <c:idx val="1"/>
          <c:order val="1"/>
          <c:tx>
            <c:v>Meta</c:v>
          </c:tx>
          <c:spPr>
            <a:solidFill>
              <a:srgbClr val="BFBFBF"/>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'[18]INDICADORES GESTION'!$CF$43:$CF$45</c:f>
              <c:strCache>
                <c:ptCount val="3"/>
                <c:pt idx="0">
                  <c:v>semestre 1</c:v>
                </c:pt>
                <c:pt idx="1">
                  <c:v>semestre 2</c:v>
                </c:pt>
                <c:pt idx="2">
                  <c:v>vigencia</c:v>
                </c:pt>
              </c:strCache>
            </c:strRef>
          </c:cat>
          <c:val>
            <c:numRef>
              <c:f>'[18]INDICADORES GESTION'!$CH$43:$CH$45</c:f>
              <c:numCache>
                <c:formatCode>General</c:formatCode>
                <c:ptCount val="3"/>
                <c:pt idx="0">
                  <c:v>1</c:v>
                </c:pt>
                <c:pt idx="1">
                  <c:v>1</c:v>
                </c:pt>
                <c:pt idx="2">
                  <c:v>1</c:v>
                </c:pt>
              </c:numCache>
            </c:numRef>
          </c:val>
          <c:extLst>
            <c:ext xmlns:c16="http://schemas.microsoft.com/office/drawing/2014/chart" uri="{C3380CC4-5D6E-409C-BE32-E72D297353CC}">
              <c16:uniqueId val="{00000001-DF82-45AC-816F-6A536E374A61}"/>
            </c:ext>
          </c:extLst>
        </c:ser>
        <c:dLbls>
          <c:dLblPos val="outEnd"/>
          <c:showLegendKey val="0"/>
          <c:showVal val="1"/>
          <c:showCatName val="0"/>
          <c:showSerName val="0"/>
          <c:showPercent val="0"/>
          <c:showBubbleSize val="0"/>
        </c:dLbls>
        <c:gapWidth val="444"/>
        <c:overlap val="-90"/>
        <c:axId val="639007456"/>
        <c:axId val="639006800"/>
      </c:barChart>
      <c:catAx>
        <c:axId val="63900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s-CO"/>
          </a:p>
        </c:txPr>
        <c:crossAx val="639006800"/>
        <c:crosses val="autoZero"/>
        <c:auto val="1"/>
        <c:lblAlgn val="ctr"/>
        <c:lblOffset val="100"/>
        <c:noMultiLvlLbl val="0"/>
      </c:catAx>
      <c:valAx>
        <c:axId val="639006800"/>
        <c:scaling>
          <c:orientation val="minMax"/>
        </c:scaling>
        <c:delete val="0"/>
        <c:axPos val="l"/>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00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27268515920303E-2"/>
          <c:y val="0.16467588439155614"/>
          <c:w val="0.87625050890930889"/>
          <c:h val="0.74022566424870606"/>
        </c:manualLayout>
      </c:layout>
      <c:barChart>
        <c:barDir val="col"/>
        <c:grouping val="clustered"/>
        <c:varyColors val="0"/>
        <c:ser>
          <c:idx val="0"/>
          <c:order val="0"/>
          <c:tx>
            <c:strRef>
              <c:f>[17]Hoja1!$B$3</c:f>
              <c:strCache>
                <c:ptCount val="1"/>
                <c:pt idx="0">
                  <c:v>Avance</c:v>
                </c:pt>
              </c:strCache>
            </c:strRef>
          </c:tx>
          <c:spPr>
            <a:solidFill>
              <a:schemeClr val="accent6"/>
            </a:solidFill>
          </c:spPr>
          <c:invertIfNegative val="0"/>
          <c:cat>
            <c:strRef>
              <c:f>[17]Hoja1!$A$4:$A$6</c:f>
              <c:strCache>
                <c:ptCount val="3"/>
                <c:pt idx="0">
                  <c:v>Semestre 1</c:v>
                </c:pt>
                <c:pt idx="1">
                  <c:v>Semestre 2</c:v>
                </c:pt>
                <c:pt idx="2">
                  <c:v>Vigencia</c:v>
                </c:pt>
              </c:strCache>
            </c:strRef>
          </c:cat>
          <c:val>
            <c:numRef>
              <c:f>[17]Hoja1!$B$4:$B$6</c:f>
              <c:numCache>
                <c:formatCode>General</c:formatCode>
                <c:ptCount val="3"/>
                <c:pt idx="0">
                  <c:v>1</c:v>
                </c:pt>
                <c:pt idx="1">
                  <c:v>1</c:v>
                </c:pt>
                <c:pt idx="2">
                  <c:v>1.0526315789473684</c:v>
                </c:pt>
              </c:numCache>
            </c:numRef>
          </c:val>
          <c:extLst>
            <c:ext xmlns:c16="http://schemas.microsoft.com/office/drawing/2014/chart" uri="{C3380CC4-5D6E-409C-BE32-E72D297353CC}">
              <c16:uniqueId val="{00000000-A9DC-49F0-B2DA-9B0D8BCE0E3F}"/>
            </c:ext>
          </c:extLst>
        </c:ser>
        <c:ser>
          <c:idx val="1"/>
          <c:order val="1"/>
          <c:tx>
            <c:strRef>
              <c:f>[17]Hoja1!$C$3</c:f>
              <c:strCache>
                <c:ptCount val="1"/>
                <c:pt idx="0">
                  <c:v>Meta</c:v>
                </c:pt>
              </c:strCache>
            </c:strRef>
          </c:tx>
          <c:spPr>
            <a:solidFill>
              <a:schemeClr val="bg1">
                <a:lumMod val="75000"/>
              </a:schemeClr>
            </a:solidFill>
          </c:spPr>
          <c:invertIfNegative val="0"/>
          <c:dPt>
            <c:idx val="0"/>
            <c:invertIfNegative val="0"/>
            <c:bubble3D val="0"/>
            <c:extLst>
              <c:ext xmlns:c16="http://schemas.microsoft.com/office/drawing/2014/chart" uri="{C3380CC4-5D6E-409C-BE32-E72D297353CC}">
                <c16:uniqueId val="{00000001-A9DC-49F0-B2DA-9B0D8BCE0E3F}"/>
              </c:ext>
            </c:extLst>
          </c:dPt>
          <c:dPt>
            <c:idx val="1"/>
            <c:invertIfNegative val="0"/>
            <c:bubble3D val="0"/>
            <c:extLst>
              <c:ext xmlns:c16="http://schemas.microsoft.com/office/drawing/2014/chart" uri="{C3380CC4-5D6E-409C-BE32-E72D297353CC}">
                <c16:uniqueId val="{00000002-A9DC-49F0-B2DA-9B0D8BCE0E3F}"/>
              </c:ext>
            </c:extLst>
          </c:dPt>
          <c:cat>
            <c:strRef>
              <c:f>[17]Hoja1!$A$4:$A$6</c:f>
              <c:strCache>
                <c:ptCount val="3"/>
                <c:pt idx="0">
                  <c:v>Semestre 1</c:v>
                </c:pt>
                <c:pt idx="1">
                  <c:v>Semestre 2</c:v>
                </c:pt>
                <c:pt idx="2">
                  <c:v>Vigencia</c:v>
                </c:pt>
              </c:strCache>
            </c:strRef>
          </c:cat>
          <c:val>
            <c:numRef>
              <c:f>[17]Hoja1!$C$4:$C$6</c:f>
              <c:numCache>
                <c:formatCode>General</c:formatCode>
                <c:ptCount val="3"/>
                <c:pt idx="0">
                  <c:v>0.95</c:v>
                </c:pt>
                <c:pt idx="1">
                  <c:v>0.95</c:v>
                </c:pt>
                <c:pt idx="2">
                  <c:v>0.95</c:v>
                </c:pt>
              </c:numCache>
            </c:numRef>
          </c:val>
          <c:extLst>
            <c:ext xmlns:c16="http://schemas.microsoft.com/office/drawing/2014/chart" uri="{C3380CC4-5D6E-409C-BE32-E72D297353CC}">
              <c16:uniqueId val="{00000003-A9DC-49F0-B2DA-9B0D8BCE0E3F}"/>
            </c:ext>
          </c:extLst>
        </c:ser>
        <c:dLbls>
          <c:showLegendKey val="0"/>
          <c:showVal val="0"/>
          <c:showCatName val="0"/>
          <c:showSerName val="0"/>
          <c:showPercent val="0"/>
          <c:showBubbleSize val="0"/>
        </c:dLbls>
        <c:gapWidth val="150"/>
        <c:axId val="177249280"/>
        <c:axId val="167163520"/>
      </c:barChart>
      <c:catAx>
        <c:axId val="177249280"/>
        <c:scaling>
          <c:orientation val="minMax"/>
        </c:scaling>
        <c:delete val="0"/>
        <c:axPos val="b"/>
        <c:numFmt formatCode="General" sourceLinked="0"/>
        <c:majorTickMark val="none"/>
        <c:minorTickMark val="none"/>
        <c:tickLblPos val="nextTo"/>
        <c:crossAx val="167163520"/>
        <c:crosses val="autoZero"/>
        <c:auto val="1"/>
        <c:lblAlgn val="ctr"/>
        <c:lblOffset val="100"/>
        <c:noMultiLvlLbl val="0"/>
      </c:catAx>
      <c:valAx>
        <c:axId val="167163520"/>
        <c:scaling>
          <c:orientation val="minMax"/>
          <c:max val="1.2"/>
        </c:scaling>
        <c:delete val="0"/>
        <c:axPos val="l"/>
        <c:numFmt formatCode="0%" sourceLinked="0"/>
        <c:majorTickMark val="none"/>
        <c:minorTickMark val="none"/>
        <c:tickLblPos val="nextTo"/>
        <c:crossAx val="177249280"/>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[17]Hoja1!$B$9</c:f>
              <c:strCache>
                <c:ptCount val="1"/>
                <c:pt idx="0">
                  <c:v>Avance</c:v>
                </c:pt>
              </c:strCache>
            </c:strRef>
          </c:tx>
          <c:spPr>
            <a:solidFill>
              <a:schemeClr val="accent6"/>
            </a:solidFill>
          </c:spPr>
          <c:invertIfNegative val="0"/>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[17]Hoja1!$A$10:$A$12</c:f>
              <c:strCache>
                <c:ptCount val="3"/>
                <c:pt idx="0">
                  <c:v>Semestre 1</c:v>
                </c:pt>
                <c:pt idx="1">
                  <c:v>Semestre 2</c:v>
                </c:pt>
                <c:pt idx="2">
                  <c:v>Vigencia</c:v>
                </c:pt>
              </c:strCache>
            </c:strRef>
          </c:cat>
          <c:val>
            <c:numRef>
              <c:f>[17]Hoja1!$B$10:$B$12</c:f>
              <c:numCache>
                <c:formatCode>General</c:formatCode>
                <c:ptCount val="3"/>
                <c:pt idx="0">
                  <c:v>1</c:v>
                </c:pt>
                <c:pt idx="1">
                  <c:v>1</c:v>
                </c:pt>
                <c:pt idx="2">
                  <c:v>0.99642857142857144</c:v>
                </c:pt>
              </c:numCache>
            </c:numRef>
          </c:val>
          <c:extLst>
            <c:ext xmlns:c16="http://schemas.microsoft.com/office/drawing/2014/chart" uri="{C3380CC4-5D6E-409C-BE32-E72D297353CC}">
              <c16:uniqueId val="{00000000-9C32-4178-926A-9397B8E47517}"/>
            </c:ext>
          </c:extLst>
        </c:ser>
        <c:ser>
          <c:idx val="1"/>
          <c:order val="1"/>
          <c:tx>
            <c:strRef>
              <c:f>[17]Hoja1!$C$9</c:f>
              <c:strCache>
                <c:ptCount val="1"/>
                <c:pt idx="0">
                  <c:v>Meta</c:v>
                </c:pt>
              </c:strCache>
            </c:strRef>
          </c:tx>
          <c:spPr>
            <a:solidFill>
              <a:schemeClr val="bg1">
                <a:lumMod val="75000"/>
              </a:schemeClr>
            </a:solidFill>
          </c:spPr>
          <c:invertIfNegative val="0"/>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[17]Hoja1!$A$10:$A$12</c:f>
              <c:strCache>
                <c:ptCount val="3"/>
                <c:pt idx="0">
                  <c:v>Semestre 1</c:v>
                </c:pt>
                <c:pt idx="1">
                  <c:v>Semestre 2</c:v>
                </c:pt>
                <c:pt idx="2">
                  <c:v>Vigencia</c:v>
                </c:pt>
              </c:strCache>
            </c:strRef>
          </c:cat>
          <c:val>
            <c:numRef>
              <c:f>[17]Hoja1!$C$10:$C$12</c:f>
              <c:numCache>
                <c:formatCode>General</c:formatCode>
                <c:ptCount val="3"/>
                <c:pt idx="0">
                  <c:v>1</c:v>
                </c:pt>
                <c:pt idx="1">
                  <c:v>1</c:v>
                </c:pt>
                <c:pt idx="2">
                  <c:v>1</c:v>
                </c:pt>
              </c:numCache>
            </c:numRef>
          </c:val>
          <c:extLst>
            <c:ext xmlns:c16="http://schemas.microsoft.com/office/drawing/2014/chart" uri="{C3380CC4-5D6E-409C-BE32-E72D297353CC}">
              <c16:uniqueId val="{00000001-9C32-4178-926A-9397B8E47517}"/>
            </c:ext>
          </c:extLst>
        </c:ser>
        <c:dLbls>
          <c:dLblPos val="outEnd"/>
          <c:showLegendKey val="0"/>
          <c:showVal val="1"/>
          <c:showCatName val="0"/>
          <c:showSerName val="0"/>
          <c:showPercent val="0"/>
          <c:showBubbleSize val="0"/>
        </c:dLbls>
        <c:gapWidth val="150"/>
        <c:axId val="197584384"/>
        <c:axId val="197107712"/>
      </c:barChart>
      <c:catAx>
        <c:axId val="197584384"/>
        <c:scaling>
          <c:orientation val="minMax"/>
        </c:scaling>
        <c:delete val="0"/>
        <c:axPos val="b"/>
        <c:numFmt formatCode="General" sourceLinked="0"/>
        <c:majorTickMark val="none"/>
        <c:minorTickMark val="none"/>
        <c:tickLblPos val="nextTo"/>
        <c:crossAx val="197107712"/>
        <c:crosses val="autoZero"/>
        <c:auto val="1"/>
        <c:lblAlgn val="ctr"/>
        <c:lblOffset val="100"/>
        <c:noMultiLvlLbl val="0"/>
      </c:catAx>
      <c:valAx>
        <c:axId val="197107712"/>
        <c:scaling>
          <c:orientation val="minMax"/>
          <c:max val="1.2"/>
        </c:scaling>
        <c:delete val="0"/>
        <c:axPos val="l"/>
        <c:numFmt formatCode="0%" sourceLinked="0"/>
        <c:majorTickMark val="none"/>
        <c:minorTickMark val="none"/>
        <c:tickLblPos val="nextTo"/>
        <c:crossAx val="197584384"/>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[17]Hoja1!$B$15</c:f>
              <c:strCache>
                <c:ptCount val="1"/>
                <c:pt idx="0">
                  <c:v>Avance</c:v>
                </c:pt>
              </c:strCache>
            </c:strRef>
          </c:tx>
          <c:spPr>
            <a:solidFill>
              <a:schemeClr val="accent6"/>
            </a:solidFill>
          </c:spPr>
          <c:invertIfNegative val="0"/>
          <c:dPt>
            <c:idx val="2"/>
            <c:invertIfNegative val="0"/>
            <c:bubble3D val="0"/>
            <c:spPr>
              <a:solidFill>
                <a:srgbClr val="FFC047"/>
              </a:solidFill>
            </c:spPr>
            <c:extLst>
              <c:ext xmlns:c16="http://schemas.microsoft.com/office/drawing/2014/chart" uri="{C3380CC4-5D6E-409C-BE32-E72D297353CC}">
                <c16:uniqueId val="{00000001-7E37-4A92-8F80-F35375E20653}"/>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[17]Hoja1!$A$16:$A$18</c:f>
              <c:strCache>
                <c:ptCount val="3"/>
                <c:pt idx="0">
                  <c:v>Semestre 1</c:v>
                </c:pt>
                <c:pt idx="1">
                  <c:v>Semestre 2</c:v>
                </c:pt>
                <c:pt idx="2">
                  <c:v>Vigencia</c:v>
                </c:pt>
              </c:strCache>
            </c:strRef>
          </c:cat>
          <c:val>
            <c:numRef>
              <c:f>[17]Hoja1!$B$16:$B$18</c:f>
              <c:numCache>
                <c:formatCode>General</c:formatCode>
                <c:ptCount val="3"/>
                <c:pt idx="0">
                  <c:v>0.92682926829268297</c:v>
                </c:pt>
                <c:pt idx="1">
                  <c:v>0.47752808988764045</c:v>
                </c:pt>
                <c:pt idx="2">
                  <c:v>0.70583557013619647</c:v>
                </c:pt>
              </c:numCache>
            </c:numRef>
          </c:val>
          <c:extLst>
            <c:ext xmlns:c16="http://schemas.microsoft.com/office/drawing/2014/chart" uri="{C3380CC4-5D6E-409C-BE32-E72D297353CC}">
              <c16:uniqueId val="{00000002-7E37-4A92-8F80-F35375E20653}"/>
            </c:ext>
          </c:extLst>
        </c:ser>
        <c:ser>
          <c:idx val="1"/>
          <c:order val="1"/>
          <c:tx>
            <c:strRef>
              <c:f>[17]Hoja1!$C$15</c:f>
              <c:strCache>
                <c:ptCount val="1"/>
                <c:pt idx="0">
                  <c:v>Meta</c:v>
                </c:pt>
              </c:strCache>
            </c:strRef>
          </c:tx>
          <c:spPr>
            <a:solidFill>
              <a:schemeClr val="bg1">
                <a:lumMod val="75000"/>
              </a:schemeClr>
            </a:solidFill>
          </c:spPr>
          <c:invertIfNegative val="0"/>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[17]Hoja1!$A$16:$A$18</c:f>
              <c:strCache>
                <c:ptCount val="3"/>
                <c:pt idx="0">
                  <c:v>Semestre 1</c:v>
                </c:pt>
                <c:pt idx="1">
                  <c:v>Semestre 2</c:v>
                </c:pt>
                <c:pt idx="2">
                  <c:v>Vigencia</c:v>
                </c:pt>
              </c:strCache>
            </c:strRef>
          </c:cat>
          <c:val>
            <c:numRef>
              <c:f>[17]Hoja1!$C$16:$C$18</c:f>
              <c:numCache>
                <c:formatCode>General</c:formatCode>
                <c:ptCount val="3"/>
                <c:pt idx="0">
                  <c:v>0.84</c:v>
                </c:pt>
                <c:pt idx="1">
                  <c:v>0.84</c:v>
                </c:pt>
                <c:pt idx="2">
                  <c:v>0.84</c:v>
                </c:pt>
              </c:numCache>
            </c:numRef>
          </c:val>
          <c:extLst>
            <c:ext xmlns:c16="http://schemas.microsoft.com/office/drawing/2014/chart" uri="{C3380CC4-5D6E-409C-BE32-E72D297353CC}">
              <c16:uniqueId val="{00000003-7E37-4A92-8F80-F35375E20653}"/>
            </c:ext>
          </c:extLst>
        </c:ser>
        <c:dLbls>
          <c:dLblPos val="outEnd"/>
          <c:showLegendKey val="0"/>
          <c:showVal val="1"/>
          <c:showCatName val="0"/>
          <c:showSerName val="0"/>
          <c:showPercent val="0"/>
          <c:showBubbleSize val="0"/>
        </c:dLbls>
        <c:gapWidth val="150"/>
        <c:axId val="197585408"/>
        <c:axId val="197110016"/>
      </c:barChart>
      <c:catAx>
        <c:axId val="197585408"/>
        <c:scaling>
          <c:orientation val="minMax"/>
        </c:scaling>
        <c:delete val="0"/>
        <c:axPos val="b"/>
        <c:numFmt formatCode="General" sourceLinked="0"/>
        <c:majorTickMark val="none"/>
        <c:minorTickMark val="none"/>
        <c:tickLblPos val="nextTo"/>
        <c:crossAx val="197110016"/>
        <c:crosses val="autoZero"/>
        <c:auto val="1"/>
        <c:lblAlgn val="ctr"/>
        <c:lblOffset val="100"/>
        <c:noMultiLvlLbl val="0"/>
      </c:catAx>
      <c:valAx>
        <c:axId val="197110016"/>
        <c:scaling>
          <c:orientation val="minMax"/>
          <c:max val="1.2"/>
        </c:scaling>
        <c:delete val="0"/>
        <c:axPos val="l"/>
        <c:numFmt formatCode="0%" sourceLinked="0"/>
        <c:majorTickMark val="none"/>
        <c:minorTickMark val="none"/>
        <c:tickLblPos val="nextTo"/>
        <c:crossAx val="197585408"/>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'[19]INDICADORES GESTION'!$CC$16</c:f>
              <c:strCache>
                <c:ptCount val="1"/>
                <c:pt idx="0">
                  <c:v>Avance</c:v>
                </c:pt>
              </c:strCache>
            </c:strRef>
          </c:tx>
          <c:spPr>
            <a:solidFill>
              <a:schemeClr val="accent6">
                <a:shade val="76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'[19]INDICADORES GESTION'!$CB$17:$CB$19</c:f>
              <c:strCache>
                <c:ptCount val="3"/>
                <c:pt idx="0">
                  <c:v>1er. Semestre</c:v>
                </c:pt>
                <c:pt idx="1">
                  <c:v>2do. Semestre</c:v>
                </c:pt>
                <c:pt idx="2">
                  <c:v>Vigencia 2021</c:v>
                </c:pt>
              </c:strCache>
            </c:strRef>
          </c:cat>
          <c:val>
            <c:numRef>
              <c:f>'[19]INDICADORES GESTION'!$CC$17:$CC$19</c:f>
              <c:numCache>
                <c:formatCode>General</c:formatCode>
                <c:ptCount val="3"/>
                <c:pt idx="0">
                  <c:v>0.88571428571428568</c:v>
                </c:pt>
                <c:pt idx="1">
                  <c:v>0.88720538720538722</c:v>
                </c:pt>
                <c:pt idx="2">
                  <c:v>0.92620891062211363</c:v>
                </c:pt>
              </c:numCache>
            </c:numRef>
          </c:val>
          <c:extLst>
            <c:ext xmlns:c16="http://schemas.microsoft.com/office/drawing/2014/chart" uri="{C3380CC4-5D6E-409C-BE32-E72D297353CC}">
              <c16:uniqueId val="{00000000-3FAA-4213-B16D-39BE8517A748}"/>
            </c:ext>
          </c:extLst>
        </c:ser>
        <c:ser>
          <c:idx val="1"/>
          <c:order val="1"/>
          <c:tx>
            <c:strRef>
              <c:f>'[19]INDICADORES GESTION'!$CD$16</c:f>
              <c:strCache>
                <c:ptCount val="1"/>
                <c:pt idx="0">
                  <c:v>Meta</c:v>
                </c:pt>
              </c:strCache>
            </c:strRef>
          </c:tx>
          <c:spPr>
            <a:solidFill>
              <a:schemeClr val="bg1">
                <a:lumMod val="65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'[19]INDICADORES GESTION'!$CB$17:$CB$19</c:f>
              <c:strCache>
                <c:ptCount val="3"/>
                <c:pt idx="0">
                  <c:v>1er. Semestre</c:v>
                </c:pt>
                <c:pt idx="1">
                  <c:v>2do. Semestre</c:v>
                </c:pt>
                <c:pt idx="2">
                  <c:v>Vigencia 2021</c:v>
                </c:pt>
              </c:strCache>
            </c:strRef>
          </c:cat>
          <c:val>
            <c:numRef>
              <c:f>'[19]INDICADORES GESTION'!$CD$17:$CD$19</c:f>
              <c:numCache>
                <c:formatCode>General</c:formatCode>
                <c:ptCount val="3"/>
                <c:pt idx="0">
                  <c:v>0.96</c:v>
                </c:pt>
                <c:pt idx="1">
                  <c:v>0.96</c:v>
                </c:pt>
                <c:pt idx="2">
                  <c:v>0.96</c:v>
                </c:pt>
              </c:numCache>
            </c:numRef>
          </c:val>
          <c:extLst>
            <c:ext xmlns:c16="http://schemas.microsoft.com/office/drawing/2014/chart" uri="{C3380CC4-5D6E-409C-BE32-E72D297353CC}">
              <c16:uniqueId val="{00000001-3FAA-4213-B16D-39BE8517A748}"/>
            </c:ext>
          </c:extLst>
        </c:ser>
        <c:dLbls>
          <c:showLegendKey val="0"/>
          <c:showVal val="1"/>
          <c:showCatName val="0"/>
          <c:showSerName val="0"/>
          <c:showPercent val="0"/>
          <c:showBubbleSize val="0"/>
        </c:dLbls>
        <c:gapWidth val="150"/>
        <c:shape val="box"/>
        <c:axId val="511458792"/>
        <c:axId val="511458008"/>
        <c:axId val="0"/>
      </c:bar3DChart>
      <c:catAx>
        <c:axId val="511458792"/>
        <c:scaling>
          <c:orientation val="minMax"/>
        </c:scaling>
        <c:delete val="0"/>
        <c:axPos val="b"/>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458008"/>
        <c:crosses val="autoZero"/>
        <c:auto val="1"/>
        <c:lblAlgn val="ctr"/>
        <c:lblOffset val="100"/>
        <c:noMultiLvlLbl val="0"/>
      </c:catAx>
      <c:valAx>
        <c:axId val="511458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11458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'[19]INDICADORES GESTION'!$CF$16</c:f>
              <c:strCache>
                <c:ptCount val="1"/>
                <c:pt idx="0">
                  <c:v>Avance</c:v>
                </c:pt>
              </c:strCache>
            </c:strRef>
          </c:tx>
          <c:spPr>
            <a:solidFill>
              <a:schemeClr val="accent6">
                <a:shade val="76000"/>
              </a:schemeClr>
            </a:solidFill>
            <a:ln>
              <a:noFill/>
            </a:ln>
            <a:effectLst/>
            <a:sp3d/>
          </c:spPr>
          <c:invertIfNegative val="0"/>
          <c:dPt>
            <c:idx val="0"/>
            <c:invertIfNegative val="0"/>
            <c:bubble3D val="0"/>
            <c:spPr>
              <a:solidFill>
                <a:srgbClr val="FFC000"/>
              </a:solidFill>
              <a:ln>
                <a:noFill/>
              </a:ln>
              <a:effectLst/>
              <a:sp3d/>
            </c:spPr>
            <c:extLst>
              <c:ext xmlns:c16="http://schemas.microsoft.com/office/drawing/2014/chart" uri="{C3380CC4-5D6E-409C-BE32-E72D297353CC}">
                <c16:uniqueId val="{00000001-3DF6-4162-917A-E7CA4200C6B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'[19]INDICADORES GESTION'!$CE$17:$CE$21</c:f>
              <c:strCache>
                <c:ptCount val="5"/>
                <c:pt idx="0">
                  <c:v>1er. Trimestre</c:v>
                </c:pt>
                <c:pt idx="1">
                  <c:v>2do. Trimestre</c:v>
                </c:pt>
                <c:pt idx="2">
                  <c:v>3er. Trimestre</c:v>
                </c:pt>
                <c:pt idx="3">
                  <c:v>4to. Trimestre</c:v>
                </c:pt>
                <c:pt idx="4">
                  <c:v>Vigencia 2021</c:v>
                </c:pt>
              </c:strCache>
            </c:strRef>
          </c:cat>
          <c:val>
            <c:numRef>
              <c:f>'[19]INDICADORES GESTION'!$CF$17:$CF$21</c:f>
              <c:numCache>
                <c:formatCode>General</c:formatCode>
                <c:ptCount val="5"/>
                <c:pt idx="0">
                  <c:v>0.81034482758620685</c:v>
                </c:pt>
                <c:pt idx="1">
                  <c:v>0.99487179487179489</c:v>
                </c:pt>
                <c:pt idx="2">
                  <c:v>4.1864406779661021</c:v>
                </c:pt>
                <c:pt idx="3">
                  <c:v>0.78297872340425534</c:v>
                </c:pt>
                <c:pt idx="4">
                  <c:v>1.2535910159310526</c:v>
                </c:pt>
              </c:numCache>
            </c:numRef>
          </c:val>
          <c:extLst>
            <c:ext xmlns:c16="http://schemas.microsoft.com/office/drawing/2014/chart" uri="{C3380CC4-5D6E-409C-BE32-E72D297353CC}">
              <c16:uniqueId val="{00000002-3DF6-4162-917A-E7CA4200C6B3}"/>
            </c:ext>
          </c:extLst>
        </c:ser>
        <c:ser>
          <c:idx val="1"/>
          <c:order val="1"/>
          <c:tx>
            <c:strRef>
              <c:f>'[19]INDICADORES GESTION'!$CG$16</c:f>
              <c:strCache>
                <c:ptCount val="1"/>
                <c:pt idx="0">
                  <c:v>Meta</c:v>
                </c:pt>
              </c:strCache>
            </c:strRef>
          </c:tx>
          <c:spPr>
            <a:solidFill>
              <a:schemeClr val="bg1">
                <a:lumMod val="65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'[19]INDICADORES GESTION'!$CE$17:$CE$21</c:f>
              <c:strCache>
                <c:ptCount val="5"/>
                <c:pt idx="0">
                  <c:v>1er. Trimestre</c:v>
                </c:pt>
                <c:pt idx="1">
                  <c:v>2do. Trimestre</c:v>
                </c:pt>
                <c:pt idx="2">
                  <c:v>3er. Trimestre</c:v>
                </c:pt>
                <c:pt idx="3">
                  <c:v>4to. Trimestre</c:v>
                </c:pt>
                <c:pt idx="4">
                  <c:v>Vigencia 2021</c:v>
                </c:pt>
              </c:strCache>
            </c:strRef>
          </c:cat>
          <c:val>
            <c:numRef>
              <c:f>'[19]INDICADORES GESTION'!$CG$17:$CG$21</c:f>
              <c:numCache>
                <c:formatCode>General</c:formatCode>
                <c:ptCount val="5"/>
                <c:pt idx="0">
                  <c:v>0.98</c:v>
                </c:pt>
                <c:pt idx="1">
                  <c:v>0.98</c:v>
                </c:pt>
                <c:pt idx="2">
                  <c:v>0.98</c:v>
                </c:pt>
                <c:pt idx="3">
                  <c:v>0.98</c:v>
                </c:pt>
                <c:pt idx="4">
                  <c:v>0.98</c:v>
                </c:pt>
              </c:numCache>
            </c:numRef>
          </c:val>
          <c:extLst>
            <c:ext xmlns:c16="http://schemas.microsoft.com/office/drawing/2014/chart" uri="{C3380CC4-5D6E-409C-BE32-E72D297353CC}">
              <c16:uniqueId val="{00000003-3DF6-4162-917A-E7CA4200C6B3}"/>
            </c:ext>
          </c:extLst>
        </c:ser>
        <c:dLbls>
          <c:showLegendKey val="0"/>
          <c:showVal val="0"/>
          <c:showCatName val="0"/>
          <c:showSerName val="0"/>
          <c:showPercent val="0"/>
          <c:showBubbleSize val="0"/>
        </c:dLbls>
        <c:gapWidth val="150"/>
        <c:shape val="box"/>
        <c:axId val="511452912"/>
        <c:axId val="511446248"/>
        <c:axId val="0"/>
      </c:bar3DChart>
      <c:catAx>
        <c:axId val="511452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446248"/>
        <c:crosses val="autoZero"/>
        <c:auto val="1"/>
        <c:lblAlgn val="ctr"/>
        <c:lblOffset val="100"/>
        <c:noMultiLvlLbl val="0"/>
      </c:catAx>
      <c:valAx>
        <c:axId val="511446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1145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'[19]INDICADORES GESTION'!$CI$16</c:f>
              <c:strCache>
                <c:ptCount val="1"/>
                <c:pt idx="0">
                  <c:v>Avance</c:v>
                </c:pt>
              </c:strCache>
            </c:strRef>
          </c:tx>
          <c:spPr>
            <a:solidFill>
              <a:schemeClr val="accent6">
                <a:shade val="76000"/>
              </a:schemeClr>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BAFE-4EC2-8CDA-7A163783DFDF}"/>
              </c:ext>
            </c:extLst>
          </c:dPt>
          <c:dPt>
            <c:idx val="7"/>
            <c:invertIfNegative val="0"/>
            <c:bubble3D val="0"/>
            <c:spPr>
              <a:solidFill>
                <a:srgbClr val="FF0000"/>
              </a:solidFill>
              <a:ln>
                <a:noFill/>
              </a:ln>
              <a:effectLst/>
              <a:sp3d/>
            </c:spPr>
            <c:extLst>
              <c:ext xmlns:c16="http://schemas.microsoft.com/office/drawing/2014/chart" uri="{C3380CC4-5D6E-409C-BE32-E72D297353CC}">
                <c16:uniqueId val="{00000003-BAFE-4EC2-8CDA-7A163783DFDF}"/>
              </c:ext>
            </c:extLst>
          </c:dPt>
          <c:dPt>
            <c:idx val="9"/>
            <c:invertIfNegative val="0"/>
            <c:bubble3D val="0"/>
            <c:spPr>
              <a:solidFill>
                <a:srgbClr val="FF0000"/>
              </a:solidFill>
              <a:ln>
                <a:noFill/>
              </a:ln>
              <a:effectLst/>
              <a:sp3d/>
            </c:spPr>
            <c:extLst>
              <c:ext xmlns:c16="http://schemas.microsoft.com/office/drawing/2014/chart" uri="{C3380CC4-5D6E-409C-BE32-E72D297353CC}">
                <c16:uniqueId val="{00000005-BAFE-4EC2-8CDA-7A163783DFD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'[19]INDICADORES GESTION'!$CH$17:$CH$29</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 2021</c:v>
                </c:pt>
              </c:strCache>
            </c:strRef>
          </c:cat>
          <c:val>
            <c:numRef>
              <c:f>'[19]INDICADORES GESTION'!$CI$17:$CI$29</c:f>
              <c:numCache>
                <c:formatCode>General</c:formatCode>
                <c:ptCount val="13"/>
                <c:pt idx="0">
                  <c:v>0.1388888888888889</c:v>
                </c:pt>
                <c:pt idx="1">
                  <c:v>1.6</c:v>
                </c:pt>
                <c:pt idx="2">
                  <c:v>1.6</c:v>
                </c:pt>
                <c:pt idx="3">
                  <c:v>1.2564102564102564</c:v>
                </c:pt>
                <c:pt idx="4">
                  <c:v>1.2244897959183674</c:v>
                </c:pt>
                <c:pt idx="5">
                  <c:v>0.98333333333333328</c:v>
                </c:pt>
                <c:pt idx="6">
                  <c:v>0.89830508474576276</c:v>
                </c:pt>
                <c:pt idx="7">
                  <c:v>0</c:v>
                </c:pt>
                <c:pt idx="8">
                  <c:v>2.1186440677966103</c:v>
                </c:pt>
                <c:pt idx="9">
                  <c:v>0.496</c:v>
                </c:pt>
                <c:pt idx="10">
                  <c:v>1.1774193548387097</c:v>
                </c:pt>
                <c:pt idx="11">
                  <c:v>0.87671232876712324</c:v>
                </c:pt>
                <c:pt idx="12">
                  <c:v>1.0120274914089347</c:v>
                </c:pt>
              </c:numCache>
            </c:numRef>
          </c:val>
          <c:extLst>
            <c:ext xmlns:c16="http://schemas.microsoft.com/office/drawing/2014/chart" uri="{C3380CC4-5D6E-409C-BE32-E72D297353CC}">
              <c16:uniqueId val="{00000006-BAFE-4EC2-8CDA-7A163783DFDF}"/>
            </c:ext>
          </c:extLst>
        </c:ser>
        <c:ser>
          <c:idx val="1"/>
          <c:order val="1"/>
          <c:tx>
            <c:strRef>
              <c:f>'[19]INDICADORES GESTION'!$CJ$16</c:f>
              <c:strCache>
                <c:ptCount val="1"/>
                <c:pt idx="0">
                  <c:v>Meta</c:v>
                </c:pt>
              </c:strCache>
            </c:strRef>
          </c:tx>
          <c:spPr>
            <a:solidFill>
              <a:schemeClr val="bg1">
                <a:lumMod val="65000"/>
              </a:schemeClr>
            </a:solidFill>
            <a:ln>
              <a:noFill/>
            </a:ln>
            <a:effectLst/>
            <a:sp3d/>
          </c:spPr>
          <c:invertIfNegative val="0"/>
          <c:cat>
            <c:strRef>
              <c:f>'[19]INDICADORES GESTION'!$CH$17:$CH$29</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 2021</c:v>
                </c:pt>
              </c:strCache>
            </c:strRef>
          </c:cat>
          <c:val>
            <c:numRef>
              <c:f>'[19]INDICADORES GESTION'!$CJ$17:$CJ$29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7-BAFE-4EC2-8CDA-7A163783DFDF}"/>
            </c:ext>
          </c:extLst>
        </c:ser>
        <c:dLbls>
          <c:showLegendKey val="0"/>
          <c:showVal val="0"/>
          <c:showCatName val="0"/>
          <c:showSerName val="0"/>
          <c:showPercent val="0"/>
          <c:showBubbleSize val="0"/>
        </c:dLbls>
        <c:gapWidth val="150"/>
        <c:shape val="box"/>
        <c:axId val="511454872"/>
        <c:axId val="511453696"/>
        <c:axId val="0"/>
      </c:bar3DChart>
      <c:catAx>
        <c:axId val="5114548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11453696"/>
        <c:crosses val="autoZero"/>
        <c:auto val="1"/>
        <c:lblAlgn val="ctr"/>
        <c:lblOffset val="100"/>
        <c:noMultiLvlLbl val="0"/>
      </c:catAx>
      <c:valAx>
        <c:axId val="51145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11454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FD01-4809-BD52-F00BAE4EFF35}"/>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'[20]INDICADORES GESTION'!$CG$3:$CG$7</c:f>
              <c:strCache>
                <c:ptCount val="5"/>
                <c:pt idx="0">
                  <c:v>trimestre 1</c:v>
                </c:pt>
                <c:pt idx="1">
                  <c:v>trimestre 2</c:v>
                </c:pt>
                <c:pt idx="2">
                  <c:v>trimestre 3</c:v>
                </c:pt>
                <c:pt idx="3">
                  <c:v>trimestre 4</c:v>
                </c:pt>
                <c:pt idx="4">
                  <c:v>vigencia</c:v>
                </c:pt>
              </c:strCache>
            </c:strRef>
          </c:cat>
          <c:val>
            <c:numRef>
              <c:f>'[20]INDICADORES GESTION'!$CH$3:$CH$7</c:f>
              <c:numCache>
                <c:formatCode>General</c:formatCode>
                <c:ptCount val="5"/>
                <c:pt idx="0">
                  <c:v>0.88003690879218555</c:v>
                </c:pt>
                <c:pt idx="1">
                  <c:v>0.97074747702732322</c:v>
                </c:pt>
                <c:pt idx="2">
                  <c:v>0.91021180322958573</c:v>
                </c:pt>
                <c:pt idx="3">
                  <c:v>0.95580726894621237</c:v>
                </c:pt>
                <c:pt idx="4">
                  <c:v>0.97531353974103308</c:v>
                </c:pt>
              </c:numCache>
            </c:numRef>
          </c:val>
          <c:extLst>
            <c:ext xmlns:c16="http://schemas.microsoft.com/office/drawing/2014/chart" uri="{C3380CC4-5D6E-409C-BE32-E72D297353CC}">
              <c16:uniqueId val="{00000002-FD01-4809-BD52-F00BAE4EFF35}"/>
            </c:ext>
          </c:extLst>
        </c:ser>
        <c:ser>
          <c:idx val="1"/>
          <c:order val="1"/>
          <c:tx>
            <c:v>Meta</c:v>
          </c:tx>
          <c:spPr>
            <a:solidFill>
              <a:srgbClr val="BFBFBF"/>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'[20]INDICADORES GESTION'!$CG$3:$CG$7</c:f>
              <c:strCache>
                <c:ptCount val="5"/>
                <c:pt idx="0">
                  <c:v>trimestre 1</c:v>
                </c:pt>
                <c:pt idx="1">
                  <c:v>trimestre 2</c:v>
                </c:pt>
                <c:pt idx="2">
                  <c:v>trimestre 3</c:v>
                </c:pt>
                <c:pt idx="3">
                  <c:v>trimestre 4</c:v>
                </c:pt>
                <c:pt idx="4">
                  <c:v>vigencia</c:v>
                </c:pt>
              </c:strCache>
            </c:strRef>
          </c:cat>
          <c:val>
            <c:numRef>
              <c:f>'[20]INDICADORES GESTION'!$CI$3:$CI$7</c:f>
              <c:numCache>
                <c:formatCode>General</c:formatCode>
                <c:ptCount val="5"/>
                <c:pt idx="0">
                  <c:v>0.98</c:v>
                </c:pt>
                <c:pt idx="1">
                  <c:v>0.98</c:v>
                </c:pt>
                <c:pt idx="2">
                  <c:v>0.98</c:v>
                </c:pt>
                <c:pt idx="3">
                  <c:v>0.98</c:v>
                </c:pt>
                <c:pt idx="4">
                  <c:v>0.98</c:v>
                </c:pt>
              </c:numCache>
            </c:numRef>
          </c:val>
          <c:extLst>
            <c:ext xmlns:c16="http://schemas.microsoft.com/office/drawing/2014/chart" uri="{C3380CC4-5D6E-409C-BE32-E72D297353CC}">
              <c16:uniqueId val="{00000003-FD01-4809-BD52-F00BAE4EFF35}"/>
            </c:ext>
          </c:extLst>
        </c:ser>
        <c:dLbls>
          <c:showLegendKey val="0"/>
          <c:showVal val="0"/>
          <c:showCatName val="0"/>
          <c:showSerName val="0"/>
          <c:showPercent val="0"/>
          <c:showBubbleSize val="0"/>
        </c:dLbls>
        <c:gapWidth val="219"/>
        <c:overlap val="-27"/>
        <c:axId val="586108536"/>
        <c:axId val="586104272"/>
      </c:barChart>
      <c:catAx>
        <c:axId val="586108536"/>
        <c:scaling>
          <c:orientation val="minMax"/>
        </c:scaling>
        <c:delete val="0"/>
        <c:axPos val="b"/>
        <c:numFmt formatCode="0.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586104272"/>
        <c:crosses val="autoZero"/>
        <c:auto val="1"/>
        <c:lblAlgn val="ctr"/>
        <c:lblOffset val="100"/>
        <c:noMultiLvlLbl val="0"/>
      </c:catAx>
      <c:valAx>
        <c:axId val="58610427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586108536"/>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70AD47"/>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2069-4393-8E8C-FCBD19F3E4F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'[20]INDICADORES GESTION'!$CH$23:$CH$37</c15:sqref>
                  </c15:fullRef>
                </c:ext>
              </c:extLst>
              <c:f>('[20]INDICADORES GESTION'!$CH$23:$CH$34,'[20]INDICADORES GESTION'!$CH$36:$CH$37)</c:f>
              <c:strCache>
                <c:ptCount val="14"/>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3">
                  <c:v>vigencia</c:v>
                </c:pt>
              </c:strCache>
            </c:strRef>
          </c:cat>
          <c:val>
            <c:numRef>
              <c:extLst>
                <c:ext xmlns:c15="http://schemas.microsoft.com/office/drawing/2012/chart" uri="{02D57815-91ED-43cb-92C2-25804820EDAC}">
                  <c15:fullRef>
                    <c15:sqref>'[20]INDICADORES GESTION'!$CI$23:$CI$37</c15:sqref>
                  </c15:fullRef>
                </c:ext>
              </c:extLst>
              <c:f>('[20]INDICADORES GESTION'!$CI$23:$CI$34,'[20]INDICADORES GESTION'!$CI$36:$CI$37)</c:f>
              <c:numCache>
                <c:formatCode>General</c:formatCode>
                <c:ptCount val="14"/>
                <c:pt idx="0">
                  <c:v>1</c:v>
                </c:pt>
                <c:pt idx="1">
                  <c:v>0.86363636363636365</c:v>
                </c:pt>
                <c:pt idx="2">
                  <c:v>0.90909090909090906</c:v>
                </c:pt>
                <c:pt idx="3">
                  <c:v>1</c:v>
                </c:pt>
                <c:pt idx="4">
                  <c:v>1</c:v>
                </c:pt>
                <c:pt idx="5">
                  <c:v>1</c:v>
                </c:pt>
                <c:pt idx="6">
                  <c:v>1</c:v>
                </c:pt>
                <c:pt idx="7">
                  <c:v>1</c:v>
                </c:pt>
                <c:pt idx="8">
                  <c:v>1</c:v>
                </c:pt>
                <c:pt idx="9">
                  <c:v>1</c:v>
                </c:pt>
                <c:pt idx="10">
                  <c:v>1</c:v>
                </c:pt>
                <c:pt idx="11">
                  <c:v>1</c:v>
                </c:pt>
                <c:pt idx="13">
                  <c:v>1.010058850536333</c:v>
                </c:pt>
              </c:numCache>
            </c:numRef>
          </c:val>
          <c:extLst>
            <c:ext xmlns:c16="http://schemas.microsoft.com/office/drawing/2014/chart" uri="{C3380CC4-5D6E-409C-BE32-E72D297353CC}">
              <c16:uniqueId val="{00000002-2069-4393-8E8C-FCBD19F3E4FA}"/>
            </c:ext>
          </c:extLst>
        </c:ser>
        <c:ser>
          <c:idx val="1"/>
          <c:order val="1"/>
          <c:tx>
            <c:v>Meta</c:v>
          </c:tx>
          <c:spPr>
            <a:solidFill>
              <a:srgbClr val="797979"/>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'[20]INDICADORES GESTION'!$CH$23:$CH$37</c15:sqref>
                  </c15:fullRef>
                </c:ext>
              </c:extLst>
              <c:f>('[20]INDICADORES GESTION'!$CH$23:$CH$34,'[20]INDICADORES GESTION'!$CH$36:$CH$37)</c:f>
              <c:strCache>
                <c:ptCount val="14"/>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3">
                  <c:v>vigencia</c:v>
                </c:pt>
              </c:strCache>
            </c:strRef>
          </c:cat>
          <c:val>
            <c:numRef>
              <c:extLst>
                <c:ext xmlns:c15="http://schemas.microsoft.com/office/drawing/2012/chart" uri="{02D57815-91ED-43cb-92C2-25804820EDAC}">
                  <c15:fullRef>
                    <c15:sqref>'[20]INDICADORES GESTION'!$CJ$23:$CJ$37</c15:sqref>
                  </c15:fullRef>
                </c:ext>
              </c:extLst>
              <c:f>('[20]INDICADORES GESTION'!$CJ$23:$CJ$34,'[20]INDICADORES GESTION'!$CJ$36:$CJ$37)</c:f>
              <c:numCache>
                <c:formatCode>General</c:formatCode>
                <c:ptCount val="14"/>
                <c:pt idx="0">
                  <c:v>0.97</c:v>
                </c:pt>
                <c:pt idx="1">
                  <c:v>0.97</c:v>
                </c:pt>
                <c:pt idx="2">
                  <c:v>0.97</c:v>
                </c:pt>
                <c:pt idx="3">
                  <c:v>0.97</c:v>
                </c:pt>
                <c:pt idx="4">
                  <c:v>0.97</c:v>
                </c:pt>
                <c:pt idx="5">
                  <c:v>0.97</c:v>
                </c:pt>
                <c:pt idx="6">
                  <c:v>0.97</c:v>
                </c:pt>
                <c:pt idx="7">
                  <c:v>0.97</c:v>
                </c:pt>
                <c:pt idx="8">
                  <c:v>0.97</c:v>
                </c:pt>
                <c:pt idx="9">
                  <c:v>0.97</c:v>
                </c:pt>
                <c:pt idx="10">
                  <c:v>0.97</c:v>
                </c:pt>
                <c:pt idx="11">
                  <c:v>0.97</c:v>
                </c:pt>
                <c:pt idx="13">
                  <c:v>0.97</c:v>
                </c:pt>
              </c:numCache>
            </c:numRef>
          </c:val>
          <c:extLst>
            <c:ext xmlns:c16="http://schemas.microsoft.com/office/drawing/2014/chart" uri="{C3380CC4-5D6E-409C-BE32-E72D297353CC}">
              <c16:uniqueId val="{00000003-2069-4393-8E8C-FCBD19F3E4FA}"/>
            </c:ext>
          </c:extLst>
        </c:ser>
        <c:dLbls>
          <c:dLblPos val="outEnd"/>
          <c:showLegendKey val="0"/>
          <c:showVal val="1"/>
          <c:showCatName val="0"/>
          <c:showSerName val="0"/>
          <c:showPercent val="0"/>
          <c:showBubbleSize val="0"/>
        </c:dLbls>
        <c:gapWidth val="219"/>
        <c:overlap val="-27"/>
        <c:axId val="574693784"/>
        <c:axId val="574701656"/>
      </c:barChart>
      <c:catAx>
        <c:axId val="57469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701656"/>
        <c:crosses val="autoZero"/>
        <c:auto val="1"/>
        <c:lblAlgn val="ctr"/>
        <c:lblOffset val="100"/>
        <c:noMultiLvlLbl val="0"/>
      </c:catAx>
      <c:valAx>
        <c:axId val="5747016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93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[10]Graficas!$C$18</c:f>
              <c:strCache>
                <c:ptCount val="1"/>
                <c:pt idx="0">
                  <c:v>Avance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[10]Graficas!$B$19:$B$21</c:f>
              <c:strCache>
                <c:ptCount val="3"/>
                <c:pt idx="0">
                  <c:v>3 trimestre</c:v>
                </c:pt>
                <c:pt idx="1">
                  <c:v>2 trimestre</c:v>
                </c:pt>
                <c:pt idx="2">
                  <c:v>Vigencia</c:v>
                </c:pt>
              </c:strCache>
            </c:strRef>
          </c:cat>
          <c:val>
            <c:numRef>
              <c:f>[10]Graficas!$C$19:$C$21</c:f>
              <c:numCache>
                <c:formatCode>General</c:formatCode>
                <c:ptCount val="3"/>
                <c:pt idx="0">
                  <c:v>1</c:v>
                </c:pt>
                <c:pt idx="1">
                  <c:v>1</c:v>
                </c:pt>
                <c:pt idx="2">
                  <c:v>1</c:v>
                </c:pt>
              </c:numCache>
            </c:numRef>
          </c:val>
          <c:extLst>
            <c:ext xmlns:c16="http://schemas.microsoft.com/office/drawing/2014/chart" uri="{C3380CC4-5D6E-409C-BE32-E72D297353CC}">
              <c16:uniqueId val="{00000000-154D-4DD9-B5C7-A31CD2AC57C4}"/>
            </c:ext>
          </c:extLst>
        </c:ser>
        <c:ser>
          <c:idx val="1"/>
          <c:order val="1"/>
          <c:tx>
            <c:strRef>
              <c:f>[10]Graficas!$D$18</c:f>
              <c:strCache>
                <c:ptCount val="1"/>
                <c:pt idx="0">
                  <c:v>Meta</c:v>
                </c:pt>
              </c:strCache>
            </c:strRef>
          </c:tx>
          <c:spPr>
            <a:solidFill>
              <a:schemeClr val="bg1">
                <a:lumMod val="75000"/>
              </a:schemeClr>
            </a:solidFill>
            <a:ln>
              <a:noFill/>
            </a:ln>
            <a:effectLst/>
          </c:spPr>
          <c:invertIfNegative val="0"/>
          <c:cat>
            <c:strRef>
              <c:f>[10]Graficas!$B$19:$B$21</c:f>
              <c:strCache>
                <c:ptCount val="3"/>
                <c:pt idx="0">
                  <c:v>3 trimestre</c:v>
                </c:pt>
                <c:pt idx="1">
                  <c:v>2 trimestre</c:v>
                </c:pt>
                <c:pt idx="2">
                  <c:v>Vigencia</c:v>
                </c:pt>
              </c:strCache>
            </c:strRef>
          </c:cat>
          <c:val>
            <c:numRef>
              <c:f>[10]Graficas!$D$19:$D$21</c:f>
              <c:numCache>
                <c:formatCode>General</c:formatCode>
                <c:ptCount val="3"/>
                <c:pt idx="0">
                  <c:v>1</c:v>
                </c:pt>
                <c:pt idx="1">
                  <c:v>1</c:v>
                </c:pt>
                <c:pt idx="2">
                  <c:v>1</c:v>
                </c:pt>
              </c:numCache>
            </c:numRef>
          </c:val>
          <c:extLst>
            <c:ext xmlns:c16="http://schemas.microsoft.com/office/drawing/2014/chart" uri="{C3380CC4-5D6E-409C-BE32-E72D297353CC}">
              <c16:uniqueId val="{00000001-154D-4DD9-B5C7-A31CD2AC57C4}"/>
            </c:ext>
          </c:extLst>
        </c:ser>
        <c:dLbls>
          <c:showLegendKey val="0"/>
          <c:showVal val="0"/>
          <c:showCatName val="0"/>
          <c:showSerName val="0"/>
          <c:showPercent val="0"/>
          <c:showBubbleSize val="0"/>
        </c:dLbls>
        <c:gapWidth val="219"/>
        <c:overlap val="-27"/>
        <c:axId val="501048767"/>
        <c:axId val="501049599"/>
      </c:barChart>
      <c:catAx>
        <c:axId val="50104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1049599"/>
        <c:crosses val="autoZero"/>
        <c:auto val="1"/>
        <c:lblAlgn val="ctr"/>
        <c:lblOffset val="100"/>
        <c:noMultiLvlLbl val="0"/>
      </c:catAx>
      <c:valAx>
        <c:axId val="5010495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10487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[13]Grafica!$C$3</c:f>
              <c:strCache>
                <c:ptCount val="1"/>
                <c:pt idx="0">
                  <c:v>Avance</c:v>
                </c:pt>
              </c:strCache>
            </c:strRef>
          </c:tx>
          <c:spPr>
            <a:solidFill>
              <a:schemeClr val="accent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D37-469B-8485-571785FBBF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[13]Grafica!$B$4:$B$16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[13]Grafica!$C$4:$C$16</c:f>
              <c:numCache>
                <c:formatCode>General</c:formatCode>
                <c:ptCount val="13"/>
                <c:pt idx="0">
                  <c:v>0.84375</c:v>
                </c:pt>
                <c:pt idx="1">
                  <c:v>0.97435897435897434</c:v>
                </c:pt>
                <c:pt idx="2">
                  <c:v>1.0769230769230769</c:v>
                </c:pt>
                <c:pt idx="3">
                  <c:v>1.0588235294117647</c:v>
                </c:pt>
                <c:pt idx="4">
                  <c:v>1</c:v>
                </c:pt>
                <c:pt idx="5">
                  <c:v>0.94915254237288138</c:v>
                </c:pt>
                <c:pt idx="6">
                  <c:v>1</c:v>
                </c:pt>
                <c:pt idx="7">
                  <c:v>1.0571428571428572</c:v>
                </c:pt>
                <c:pt idx="8">
                  <c:v>1</c:v>
                </c:pt>
                <c:pt idx="9">
                  <c:v>1.0588235294117647</c:v>
                </c:pt>
                <c:pt idx="10">
                  <c:v>1.1333333333333333</c:v>
                </c:pt>
                <c:pt idx="11">
                  <c:v>1</c:v>
                </c:pt>
                <c:pt idx="12">
                  <c:v>1.1111111111111112</c:v>
                </c:pt>
              </c:numCache>
            </c:numRef>
          </c:val>
          <c:extLst>
            <c:ext xmlns:c16="http://schemas.microsoft.com/office/drawing/2014/chart" uri="{C3380CC4-5D6E-409C-BE32-E72D297353CC}">
              <c16:uniqueId val="{00000002-2D37-469B-8485-571785FBBFF6}"/>
            </c:ext>
          </c:extLst>
        </c:ser>
        <c:ser>
          <c:idx val="1"/>
          <c:order val="1"/>
          <c:tx>
            <c:strRef>
              <c:f>[13]Grafica!$D$3</c:f>
              <c:strCache>
                <c:ptCount val="1"/>
                <c:pt idx="0">
                  <c:v>Meta</c:v>
                </c:pt>
              </c:strCache>
            </c:strRef>
          </c:tx>
          <c:spPr>
            <a:solidFill>
              <a:schemeClr val="bg1">
                <a:lumMod val="75000"/>
              </a:schemeClr>
            </a:solidFill>
            <a:ln>
              <a:noFill/>
            </a:ln>
            <a:effectLst/>
          </c:spPr>
          <c:invertIfNegative val="0"/>
          <c:cat>
            <c:strRef>
              <c:f>[13]Grafica!$B$4:$B$16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[13]Grafica!$D$4:$D$16</c:f>
              <c:numCache>
                <c:formatCode>General</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3-2D37-469B-8485-571785FBBFF6}"/>
            </c:ext>
          </c:extLst>
        </c:ser>
        <c:dLbls>
          <c:showLegendKey val="0"/>
          <c:showVal val="0"/>
          <c:showCatName val="0"/>
          <c:showSerName val="0"/>
          <c:showPercent val="0"/>
          <c:showBubbleSize val="0"/>
        </c:dLbls>
        <c:gapWidth val="219"/>
        <c:overlap val="-27"/>
        <c:axId val="1935227360"/>
        <c:axId val="1935224864"/>
      </c:barChart>
      <c:catAx>
        <c:axId val="1935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5224864"/>
        <c:crosses val="autoZero"/>
        <c:auto val="1"/>
        <c:lblAlgn val="ctr"/>
        <c:lblOffset val="100"/>
        <c:noMultiLvlLbl val="0"/>
      </c:catAx>
      <c:valAx>
        <c:axId val="1935224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5227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[21]Hoja1!$B$3</c:f>
              <c:strCache>
                <c:ptCount val="1"/>
                <c:pt idx="0">
                  <c:v>Avance</c:v>
                </c:pt>
              </c:strCache>
            </c:strRef>
          </c:tx>
          <c:spPr>
            <a:solidFill>
              <a:schemeClr val="accent6"/>
            </a:solidFill>
          </c:spPr>
          <c:invertIfNegative val="0"/>
          <c:dPt>
            <c:idx val="1"/>
            <c:invertIfNegative val="0"/>
            <c:bubble3D val="0"/>
            <c:spPr>
              <a:solidFill>
                <a:srgbClr val="FF0000"/>
              </a:solidFill>
              <a:ln>
                <a:solidFill>
                  <a:srgbClr val="FF0000"/>
                </a:solidFill>
              </a:ln>
            </c:spPr>
            <c:extLst>
              <c:ext xmlns:c16="http://schemas.microsoft.com/office/drawing/2014/chart" uri="{C3380CC4-5D6E-409C-BE32-E72D297353CC}">
                <c16:uniqueId val="{00000001-A810-4D94-8129-D83F048A1194}"/>
              </c:ext>
            </c:extLst>
          </c:dPt>
          <c:dPt>
            <c:idx val="2"/>
            <c:invertIfNegative val="0"/>
            <c:bubble3D val="0"/>
            <c:spPr>
              <a:solidFill>
                <a:srgbClr val="FF0000"/>
              </a:solidFill>
              <a:ln>
                <a:solidFill>
                  <a:srgbClr val="FF0000"/>
                </a:solidFill>
              </a:ln>
            </c:spPr>
            <c:extLst>
              <c:ext xmlns:c16="http://schemas.microsoft.com/office/drawing/2014/chart" uri="{C3380CC4-5D6E-409C-BE32-E72D297353CC}">
                <c16:uniqueId val="{00000003-A810-4D94-8129-D83F048A1194}"/>
              </c:ext>
            </c:extLst>
          </c:dPt>
          <c:cat>
            <c:strRef>
              <c:f>[21]Hoja1!$A$4:$A$10</c:f>
              <c:strCache>
                <c:ptCount val="7"/>
                <c:pt idx="0">
                  <c:v>Bimestre 1</c:v>
                </c:pt>
                <c:pt idx="1">
                  <c:v>Bimestre 2</c:v>
                </c:pt>
                <c:pt idx="2">
                  <c:v>Bimestre 3</c:v>
                </c:pt>
                <c:pt idx="3">
                  <c:v>Bimestre 4</c:v>
                </c:pt>
                <c:pt idx="4">
                  <c:v>Bimestre 5</c:v>
                </c:pt>
                <c:pt idx="5">
                  <c:v>Bimestre 6</c:v>
                </c:pt>
                <c:pt idx="6">
                  <c:v>Vigencia</c:v>
                </c:pt>
              </c:strCache>
            </c:strRef>
          </c:cat>
          <c:val>
            <c:numRef>
              <c:f>[21]Hoja1!$B$4:$B$10</c:f>
              <c:numCache>
                <c:formatCode>General</c:formatCode>
                <c:ptCount val="7"/>
                <c:pt idx="0">
                  <c:v>0</c:v>
                </c:pt>
                <c:pt idx="1">
                  <c:v>0.23333333333333336</c:v>
                </c:pt>
                <c:pt idx="2">
                  <c:v>0.39534883720930236</c:v>
                </c:pt>
                <c:pt idx="3">
                  <c:v>1</c:v>
                </c:pt>
                <c:pt idx="4">
                  <c:v>1</c:v>
                </c:pt>
                <c:pt idx="5">
                  <c:v>1</c:v>
                </c:pt>
                <c:pt idx="6">
                  <c:v>1</c:v>
                </c:pt>
              </c:numCache>
            </c:numRef>
          </c:val>
          <c:extLst>
            <c:ext xmlns:c16="http://schemas.microsoft.com/office/drawing/2014/chart" uri="{C3380CC4-5D6E-409C-BE32-E72D297353CC}">
              <c16:uniqueId val="{00000004-A810-4D94-8129-D83F048A1194}"/>
            </c:ext>
          </c:extLst>
        </c:ser>
        <c:ser>
          <c:idx val="1"/>
          <c:order val="1"/>
          <c:tx>
            <c:strRef>
              <c:f>[21]Hoja1!$C$3</c:f>
              <c:strCache>
                <c:ptCount val="1"/>
                <c:pt idx="0">
                  <c:v>Meta</c:v>
                </c:pt>
              </c:strCache>
            </c:strRef>
          </c:tx>
          <c:spPr>
            <a:solidFill>
              <a:schemeClr val="bg1">
                <a:lumMod val="75000"/>
              </a:schemeClr>
            </a:solidFill>
          </c:spPr>
          <c:invertIfNegative val="0"/>
          <c:dPt>
            <c:idx val="0"/>
            <c:invertIfNegative val="0"/>
            <c:bubble3D val="0"/>
            <c:extLst>
              <c:ext xmlns:c16="http://schemas.microsoft.com/office/drawing/2014/chart" uri="{C3380CC4-5D6E-409C-BE32-E72D297353CC}">
                <c16:uniqueId val="{00000005-A810-4D94-8129-D83F048A1194}"/>
              </c:ext>
            </c:extLst>
          </c:dPt>
          <c:dPt>
            <c:idx val="1"/>
            <c:invertIfNegative val="0"/>
            <c:bubble3D val="0"/>
            <c:extLst>
              <c:ext xmlns:c16="http://schemas.microsoft.com/office/drawing/2014/chart" uri="{C3380CC4-5D6E-409C-BE32-E72D297353CC}">
                <c16:uniqueId val="{00000006-A810-4D94-8129-D83F048A1194}"/>
              </c:ext>
            </c:extLst>
          </c:dPt>
          <c:cat>
            <c:strRef>
              <c:f>[21]Hoja1!$A$4:$A$10</c:f>
              <c:strCache>
                <c:ptCount val="7"/>
                <c:pt idx="0">
                  <c:v>Bimestre 1</c:v>
                </c:pt>
                <c:pt idx="1">
                  <c:v>Bimestre 2</c:v>
                </c:pt>
                <c:pt idx="2">
                  <c:v>Bimestre 3</c:v>
                </c:pt>
                <c:pt idx="3">
                  <c:v>Bimestre 4</c:v>
                </c:pt>
                <c:pt idx="4">
                  <c:v>Bimestre 5</c:v>
                </c:pt>
                <c:pt idx="5">
                  <c:v>Bimestre 6</c:v>
                </c:pt>
                <c:pt idx="6">
                  <c:v>Vigencia</c:v>
                </c:pt>
              </c:strCache>
            </c:strRef>
          </c:cat>
          <c:val>
            <c:numRef>
              <c:f>[21]Hoja1!$C$4:$C$10</c:f>
              <c:numCache>
                <c:formatCode>General</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7-A810-4D94-8129-D83F048A1194}"/>
            </c:ext>
          </c:extLst>
        </c:ser>
        <c:dLbls>
          <c:showLegendKey val="0"/>
          <c:showVal val="0"/>
          <c:showCatName val="0"/>
          <c:showSerName val="0"/>
          <c:showPercent val="0"/>
          <c:showBubbleSize val="0"/>
        </c:dLbls>
        <c:gapWidth val="150"/>
        <c:axId val="166710656"/>
        <c:axId val="174471040"/>
      </c:barChart>
      <c:catAx>
        <c:axId val="166710656"/>
        <c:scaling>
          <c:orientation val="minMax"/>
        </c:scaling>
        <c:delete val="0"/>
        <c:axPos val="b"/>
        <c:numFmt formatCode="General" sourceLinked="0"/>
        <c:majorTickMark val="none"/>
        <c:minorTickMark val="none"/>
        <c:tickLblPos val="nextTo"/>
        <c:crossAx val="174471040"/>
        <c:crosses val="autoZero"/>
        <c:auto val="1"/>
        <c:lblAlgn val="ctr"/>
        <c:lblOffset val="100"/>
        <c:noMultiLvlLbl val="0"/>
      </c:catAx>
      <c:valAx>
        <c:axId val="174471040"/>
        <c:scaling>
          <c:orientation val="minMax"/>
          <c:max val="1.2"/>
        </c:scaling>
        <c:delete val="0"/>
        <c:axPos val="l"/>
        <c:numFmt formatCode="General" sourceLinked="1"/>
        <c:majorTickMark val="none"/>
        <c:minorTickMark val="none"/>
        <c:tickLblPos val="nextTo"/>
        <c:crossAx val="166710656"/>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[22]Hoja1!$C$2:$C$3</c:f>
              <c:strCache>
                <c:ptCount val="1"/>
                <c:pt idx="0">
                  <c:v>Avance</c:v>
                </c:pt>
              </c:strCache>
            </c:strRef>
          </c:tx>
          <c:spPr>
            <a:solidFill>
              <a:srgbClr val="00B050"/>
            </a:solidFill>
          </c:spPr>
          <c:invertIfNegative val="0"/>
          <c:dPt>
            <c:idx val="0"/>
            <c:invertIfNegative val="0"/>
            <c:bubble3D val="0"/>
            <c:spPr>
              <a:solidFill>
                <a:srgbClr val="FF0000"/>
              </a:solidFill>
            </c:spPr>
            <c:extLst>
              <c:ext xmlns:c16="http://schemas.microsoft.com/office/drawing/2014/chart" uri="{C3380CC4-5D6E-409C-BE32-E72D297353CC}">
                <c16:uniqueId val="{00000001-9BFB-4019-8E77-C5D8BDFF56AA}"/>
              </c:ext>
            </c:extLst>
          </c:dPt>
          <c:dPt>
            <c:idx val="1"/>
            <c:invertIfNegative val="0"/>
            <c:bubble3D val="0"/>
            <c:spPr>
              <a:solidFill>
                <a:srgbClr val="FF0000"/>
              </a:solidFill>
            </c:spPr>
            <c:extLst>
              <c:ext xmlns:c16="http://schemas.microsoft.com/office/drawing/2014/chart" uri="{C3380CC4-5D6E-409C-BE32-E72D297353CC}">
                <c16:uniqueId val="{00000003-9BFB-4019-8E77-C5D8BDFF56AA}"/>
              </c:ext>
            </c:extLst>
          </c:dPt>
          <c:dPt>
            <c:idx val="2"/>
            <c:invertIfNegative val="0"/>
            <c:bubble3D val="0"/>
            <c:spPr>
              <a:solidFill>
                <a:srgbClr val="92D050"/>
              </a:solidFill>
              <a:ln>
                <a:solidFill>
                  <a:srgbClr val="92D050"/>
                </a:solidFill>
              </a:ln>
            </c:spPr>
            <c:extLst>
              <c:ext xmlns:c16="http://schemas.microsoft.com/office/drawing/2014/chart" uri="{C3380CC4-5D6E-409C-BE32-E72D297353CC}">
                <c16:uniqueId val="{00000005-9BFB-4019-8E77-C5D8BDFF56AA}"/>
              </c:ext>
            </c:extLst>
          </c:dPt>
          <c:dPt>
            <c:idx val="3"/>
            <c:invertIfNegative val="0"/>
            <c:bubble3D val="0"/>
            <c:spPr>
              <a:solidFill>
                <a:srgbClr val="92D050"/>
              </a:solidFill>
              <a:ln>
                <a:solidFill>
                  <a:srgbClr val="92D050"/>
                </a:solidFill>
              </a:ln>
            </c:spPr>
            <c:extLst>
              <c:ext xmlns:c16="http://schemas.microsoft.com/office/drawing/2014/chart" uri="{C3380CC4-5D6E-409C-BE32-E72D297353CC}">
                <c16:uniqueId val="{00000007-9BFB-4019-8E77-C5D8BDFF56AA}"/>
              </c:ext>
            </c:extLst>
          </c:dPt>
          <c:dPt>
            <c:idx val="4"/>
            <c:invertIfNegative val="0"/>
            <c:bubble3D val="0"/>
            <c:spPr>
              <a:solidFill>
                <a:srgbClr val="92D050"/>
              </a:solidFill>
              <a:ln>
                <a:solidFill>
                  <a:srgbClr val="92D050"/>
                </a:solidFill>
              </a:ln>
            </c:spPr>
            <c:extLst>
              <c:ext xmlns:c16="http://schemas.microsoft.com/office/drawing/2014/chart" uri="{C3380CC4-5D6E-409C-BE32-E72D297353CC}">
                <c16:uniqueId val="{00000009-9BFB-4019-8E77-C5D8BDFF56AA}"/>
              </c:ext>
            </c:extLst>
          </c:dPt>
          <c:cat>
            <c:strRef>
              <c:f>[22]Hoja1!$B$4:$B$8</c:f>
              <c:strCache>
                <c:ptCount val="5"/>
                <c:pt idx="0">
                  <c:v>Trimestre 1</c:v>
                </c:pt>
                <c:pt idx="1">
                  <c:v>Trimestre 2</c:v>
                </c:pt>
                <c:pt idx="2">
                  <c:v>Trimestre 3</c:v>
                </c:pt>
                <c:pt idx="3">
                  <c:v>Trimestre 4</c:v>
                </c:pt>
                <c:pt idx="4">
                  <c:v>Vigencia</c:v>
                </c:pt>
              </c:strCache>
            </c:strRef>
          </c:cat>
          <c:val>
            <c:numRef>
              <c:f>[22]Hoja1!$C$4:$C$8</c:f>
              <c:numCache>
                <c:formatCode>General</c:formatCode>
                <c:ptCount val="5"/>
                <c:pt idx="0">
                  <c:v>4.8582995951417005E-2</c:v>
                </c:pt>
                <c:pt idx="1">
                  <c:v>0.42736486486486486</c:v>
                </c:pt>
                <c:pt idx="2">
                  <c:v>1</c:v>
                </c:pt>
                <c:pt idx="3">
                  <c:v>1</c:v>
                </c:pt>
                <c:pt idx="4">
                  <c:v>1</c:v>
                </c:pt>
              </c:numCache>
            </c:numRef>
          </c:val>
          <c:extLst>
            <c:ext xmlns:c16="http://schemas.microsoft.com/office/drawing/2014/chart" uri="{C3380CC4-5D6E-409C-BE32-E72D297353CC}">
              <c16:uniqueId val="{0000000A-9BFB-4019-8E77-C5D8BDFF56AA}"/>
            </c:ext>
          </c:extLst>
        </c:ser>
        <c:ser>
          <c:idx val="1"/>
          <c:order val="1"/>
          <c:tx>
            <c:strRef>
              <c:f>[22]Hoja1!$D$2:$D$3</c:f>
              <c:strCache>
                <c:ptCount val="1"/>
                <c:pt idx="0">
                  <c:v>Meta</c:v>
                </c:pt>
              </c:strCache>
            </c:strRef>
          </c:tx>
          <c:spPr>
            <a:solidFill>
              <a:schemeClr val="bg1">
                <a:lumMod val="85000"/>
              </a:schemeClr>
            </a:solidFill>
          </c:spPr>
          <c:invertIfNegative val="0"/>
          <c:cat>
            <c:strRef>
              <c:f>[22]Hoja1!$B$4:$B$8</c:f>
              <c:strCache>
                <c:ptCount val="5"/>
                <c:pt idx="0">
                  <c:v>Trimestre 1</c:v>
                </c:pt>
                <c:pt idx="1">
                  <c:v>Trimestre 2</c:v>
                </c:pt>
                <c:pt idx="2">
                  <c:v>Trimestre 3</c:v>
                </c:pt>
                <c:pt idx="3">
                  <c:v>Trimestre 4</c:v>
                </c:pt>
                <c:pt idx="4">
                  <c:v>Vigencia</c:v>
                </c:pt>
              </c:strCache>
            </c:strRef>
          </c:cat>
          <c:val>
            <c:numRef>
              <c:f>[22]Hoja1!$D$4:$D$8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B-9BFB-4019-8E77-C5D8BDFF56AA}"/>
            </c:ext>
          </c:extLst>
        </c:ser>
        <c:dLbls>
          <c:showLegendKey val="0"/>
          <c:showVal val="0"/>
          <c:showCatName val="0"/>
          <c:showSerName val="0"/>
          <c:showPercent val="0"/>
          <c:showBubbleSize val="0"/>
        </c:dLbls>
        <c:gapWidth val="150"/>
        <c:axId val="166710656"/>
        <c:axId val="174471040"/>
      </c:barChart>
      <c:catAx>
        <c:axId val="166710656"/>
        <c:scaling>
          <c:orientation val="minMax"/>
        </c:scaling>
        <c:delete val="0"/>
        <c:axPos val="b"/>
        <c:numFmt formatCode="General" sourceLinked="0"/>
        <c:majorTickMark val="none"/>
        <c:minorTickMark val="none"/>
        <c:tickLblPos val="nextTo"/>
        <c:crossAx val="174471040"/>
        <c:crosses val="autoZero"/>
        <c:auto val="1"/>
        <c:lblAlgn val="ctr"/>
        <c:lblOffset val="100"/>
        <c:noMultiLvlLbl val="0"/>
      </c:catAx>
      <c:valAx>
        <c:axId val="174471040"/>
        <c:scaling>
          <c:orientation val="minMax"/>
          <c:max val="1"/>
        </c:scaling>
        <c:delete val="0"/>
        <c:axPos val="l"/>
        <c:numFmt formatCode="General" sourceLinked="1"/>
        <c:majorTickMark val="none"/>
        <c:minorTickMark val="none"/>
        <c:tickLblPos val="nextTo"/>
        <c:crossAx val="16671065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0183727034119E-2"/>
          <c:y val="0.16533535302782124"/>
          <c:w val="0.89052537182852143"/>
          <c:h val="0.71694763680575002"/>
        </c:manualLayout>
      </c:layout>
      <c:barChart>
        <c:barDir val="col"/>
        <c:grouping val="clustered"/>
        <c:varyColors val="0"/>
        <c:ser>
          <c:idx val="0"/>
          <c:order val="0"/>
          <c:tx>
            <c:v>Avance</c:v>
          </c:tx>
          <c:spPr>
            <a:solidFill>
              <a:srgbClr val="FF0000"/>
            </a:solidFill>
            <a:ln>
              <a:solidFill>
                <a:srgbClr val="FF0000"/>
              </a:solidFill>
            </a:ln>
            <a:effectLst/>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33B7-4CBF-976D-4C69B7F8A421}"/>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33B7-4CBF-976D-4C69B7F8A421}"/>
              </c:ext>
            </c:extLst>
          </c:dPt>
          <c:cat>
            <c:strRef>
              <c:f>[23]Hoja1!$A$1:$A$3</c:f>
              <c:strCache>
                <c:ptCount val="3"/>
                <c:pt idx="0">
                  <c:v>Semestre 1</c:v>
                </c:pt>
                <c:pt idx="1">
                  <c:v>Semestre 2</c:v>
                </c:pt>
                <c:pt idx="2">
                  <c:v>Vigencia</c:v>
                </c:pt>
              </c:strCache>
            </c:strRef>
          </c:cat>
          <c:val>
            <c:numRef>
              <c:f>[23]Hoja1!$B$1:$B$3</c:f>
              <c:numCache>
                <c:formatCode>General</c:formatCode>
                <c:ptCount val="3"/>
                <c:pt idx="0">
                  <c:v>0.30232558139534882</c:v>
                </c:pt>
                <c:pt idx="1">
                  <c:v>1</c:v>
                </c:pt>
                <c:pt idx="2">
                  <c:v>1</c:v>
                </c:pt>
              </c:numCache>
            </c:numRef>
          </c:val>
          <c:extLst>
            <c:ext xmlns:c16="http://schemas.microsoft.com/office/drawing/2014/chart" uri="{C3380CC4-5D6E-409C-BE32-E72D297353CC}">
              <c16:uniqueId val="{00000004-33B7-4CBF-976D-4C69B7F8A421}"/>
            </c:ext>
          </c:extLst>
        </c:ser>
        <c:ser>
          <c:idx val="1"/>
          <c:order val="1"/>
          <c:tx>
            <c:v>Meta</c:v>
          </c:tx>
          <c:spPr>
            <a:solidFill>
              <a:schemeClr val="accent3"/>
            </a:solidFill>
            <a:ln>
              <a:noFill/>
            </a:ln>
            <a:effectLst/>
          </c:spPr>
          <c:invertIfNegative val="0"/>
          <c:cat>
            <c:strRef>
              <c:f>[23]Hoja1!$A$1:$A$3</c:f>
              <c:strCache>
                <c:ptCount val="3"/>
                <c:pt idx="0">
                  <c:v>Semestre 1</c:v>
                </c:pt>
                <c:pt idx="1">
                  <c:v>Semestre 2</c:v>
                </c:pt>
                <c:pt idx="2">
                  <c:v>Vigencia</c:v>
                </c:pt>
              </c:strCache>
            </c:strRef>
          </c:cat>
          <c:val>
            <c:numRef>
              <c:f>[23]Hoja1!$C$1:$C$3</c:f>
              <c:numCache>
                <c:formatCode>General</c:formatCode>
                <c:ptCount val="3"/>
                <c:pt idx="0">
                  <c:v>1</c:v>
                </c:pt>
                <c:pt idx="1">
                  <c:v>1</c:v>
                </c:pt>
                <c:pt idx="2">
                  <c:v>1</c:v>
                </c:pt>
              </c:numCache>
            </c:numRef>
          </c:val>
          <c:extLst>
            <c:ext xmlns:c16="http://schemas.microsoft.com/office/drawing/2014/chart" uri="{C3380CC4-5D6E-409C-BE32-E72D297353CC}">
              <c16:uniqueId val="{00000005-33B7-4CBF-976D-4C69B7F8A421}"/>
            </c:ext>
          </c:extLst>
        </c:ser>
        <c:dLbls>
          <c:showLegendKey val="0"/>
          <c:showVal val="0"/>
          <c:showCatName val="0"/>
          <c:showSerName val="0"/>
          <c:showPercent val="0"/>
          <c:showBubbleSize val="0"/>
        </c:dLbls>
        <c:gapWidth val="150"/>
        <c:axId val="166710656"/>
        <c:axId val="174471040"/>
      </c:barChart>
      <c:catAx>
        <c:axId val="166710656"/>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74471040"/>
        <c:crosses val="autoZero"/>
        <c:auto val="1"/>
        <c:lblAlgn val="ctr"/>
        <c:lblOffset val="100"/>
        <c:noMultiLvlLbl val="0"/>
      </c:catAx>
      <c:valAx>
        <c:axId val="174471040"/>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66710656"/>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Avance</c:v>
          </c:tx>
          <c:spPr>
            <a:solidFill>
              <a:srgbClr val="FF0000"/>
            </a:solidFill>
            <a:ln>
              <a:solidFill>
                <a:srgbClr val="FF0000"/>
              </a:solidFill>
            </a:ln>
            <a:effectLst/>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83F4-405E-B2E4-7B868BA2C2E0}"/>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83F4-405E-B2E4-7B868BA2C2E0}"/>
              </c:ext>
            </c:extLst>
          </c:dPt>
          <c:cat>
            <c:strRef>
              <c:f>[23]Hoja1!$A$6:$A$8</c:f>
              <c:strCache>
                <c:ptCount val="3"/>
                <c:pt idx="0">
                  <c:v>Semestre 1</c:v>
                </c:pt>
                <c:pt idx="1">
                  <c:v>Semestre 2</c:v>
                </c:pt>
                <c:pt idx="2">
                  <c:v>Vigencia</c:v>
                </c:pt>
              </c:strCache>
            </c:strRef>
          </c:cat>
          <c:val>
            <c:numRef>
              <c:f>[23]Hoja1!$B$6:$B$8</c:f>
              <c:numCache>
                <c:formatCode>General</c:formatCode>
                <c:ptCount val="3"/>
                <c:pt idx="0">
                  <c:v>0.23255813953488372</c:v>
                </c:pt>
                <c:pt idx="1">
                  <c:v>1</c:v>
                </c:pt>
                <c:pt idx="2">
                  <c:v>3.3333333333333335</c:v>
                </c:pt>
              </c:numCache>
            </c:numRef>
          </c:val>
          <c:extLst>
            <c:ext xmlns:c16="http://schemas.microsoft.com/office/drawing/2014/chart" uri="{C3380CC4-5D6E-409C-BE32-E72D297353CC}">
              <c16:uniqueId val="{00000004-83F4-405E-B2E4-7B868BA2C2E0}"/>
            </c:ext>
          </c:extLst>
        </c:ser>
        <c:ser>
          <c:idx val="1"/>
          <c:order val="1"/>
          <c:tx>
            <c:v>Meta</c:v>
          </c:tx>
          <c:spPr>
            <a:solidFill>
              <a:schemeClr val="accent3"/>
            </a:solidFill>
            <a:ln>
              <a:noFill/>
            </a:ln>
            <a:effectLst/>
          </c:spPr>
          <c:invertIfNegative val="0"/>
          <c:cat>
            <c:strRef>
              <c:f>[23]Hoja1!$A$6:$A$8</c:f>
              <c:strCache>
                <c:ptCount val="3"/>
                <c:pt idx="0">
                  <c:v>Semestre 1</c:v>
                </c:pt>
                <c:pt idx="1">
                  <c:v>Semestre 2</c:v>
                </c:pt>
                <c:pt idx="2">
                  <c:v>Vigencia</c:v>
                </c:pt>
              </c:strCache>
            </c:strRef>
          </c:cat>
          <c:val>
            <c:numRef>
              <c:f>[23]Hoja1!$C$6:$C$8</c:f>
              <c:numCache>
                <c:formatCode>General</c:formatCode>
                <c:ptCount val="3"/>
                <c:pt idx="0">
                  <c:v>0.3</c:v>
                </c:pt>
                <c:pt idx="1">
                  <c:v>0.3</c:v>
                </c:pt>
                <c:pt idx="2">
                  <c:v>1</c:v>
                </c:pt>
              </c:numCache>
            </c:numRef>
          </c:val>
          <c:extLst>
            <c:ext xmlns:c16="http://schemas.microsoft.com/office/drawing/2014/chart" uri="{C3380CC4-5D6E-409C-BE32-E72D297353CC}">
              <c16:uniqueId val="{00000005-83F4-405E-B2E4-7B868BA2C2E0}"/>
            </c:ext>
          </c:extLst>
        </c:ser>
        <c:dLbls>
          <c:showLegendKey val="0"/>
          <c:showVal val="0"/>
          <c:showCatName val="0"/>
          <c:showSerName val="0"/>
          <c:showPercent val="0"/>
          <c:showBubbleSize val="0"/>
        </c:dLbls>
        <c:gapWidth val="150"/>
        <c:axId val="166710656"/>
        <c:axId val="174471040"/>
      </c:barChart>
      <c:catAx>
        <c:axId val="166710656"/>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74471040"/>
        <c:crosses val="autoZero"/>
        <c:auto val="1"/>
        <c:lblAlgn val="ctr"/>
        <c:lblOffset val="100"/>
        <c:noMultiLvlLbl val="0"/>
      </c:catAx>
      <c:valAx>
        <c:axId val="174471040"/>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66710656"/>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'[24]INDICADORES GESTION'!$CF$16</c:f>
              <c:strCache>
                <c:ptCount val="1"/>
                <c:pt idx="0">
                  <c:v>Avance</c:v>
                </c:pt>
              </c:strCache>
            </c:strRef>
          </c:tx>
          <c:spPr>
            <a:solidFill>
              <a:srgbClr val="92D050"/>
            </a:solidFill>
            <a:ln>
              <a:solidFill>
                <a:srgbClr val="92D050"/>
              </a:solidFill>
            </a:ln>
          </c:spPr>
          <c:invertIfNegative val="0"/>
          <c:cat>
            <c:strRef>
              <c:f>'[24]INDICADORES GESTION'!$CE$17:$CE$29</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'[24]INDICADORES GESTION'!$CF$17:$CF$29</c:f>
              <c:numCache>
                <c:formatCode>General</c:formatCode>
                <c:ptCount val="13"/>
                <c:pt idx="0">
                  <c:v>0</c:v>
                </c:pt>
                <c:pt idx="1">
                  <c:v>0</c:v>
                </c:pt>
                <c:pt idx="2">
                  <c:v>0</c:v>
                </c:pt>
                <c:pt idx="3">
                  <c:v>0</c:v>
                </c:pt>
                <c:pt idx="4">
                  <c:v>0</c:v>
                </c:pt>
                <c:pt idx="5">
                  <c:v>0</c:v>
                </c:pt>
                <c:pt idx="6">
                  <c:v>0</c:v>
                </c:pt>
                <c:pt idx="7">
                  <c:v>0</c:v>
                </c:pt>
                <c:pt idx="8">
                  <c:v>0.33271658957369671</c:v>
                </c:pt>
                <c:pt idx="9">
                  <c:v>0.34355761961334919</c:v>
                </c:pt>
                <c:pt idx="10">
                  <c:v>0.36536340470847756</c:v>
                </c:pt>
                <c:pt idx="11">
                  <c:v>0.36805309734513275</c:v>
                </c:pt>
                <c:pt idx="12">
                  <c:v>1.2268436578171091</c:v>
                </c:pt>
              </c:numCache>
            </c:numRef>
          </c:val>
          <c:extLst>
            <c:ext xmlns:c16="http://schemas.microsoft.com/office/drawing/2014/chart" uri="{C3380CC4-5D6E-409C-BE32-E72D297353CC}">
              <c16:uniqueId val="{00000000-7CC1-47F6-AE77-B36296CD1163}"/>
            </c:ext>
          </c:extLst>
        </c:ser>
        <c:ser>
          <c:idx val="1"/>
          <c:order val="1"/>
          <c:tx>
            <c:strRef>
              <c:f>'[24]INDICADORES GESTION'!$CG$16</c:f>
              <c:strCache>
                <c:ptCount val="1"/>
                <c:pt idx="0">
                  <c:v>Meta</c:v>
                </c:pt>
              </c:strCache>
            </c:strRef>
          </c:tx>
          <c:spPr>
            <a:solidFill>
              <a:schemeClr val="bg1">
                <a:lumMod val="75000"/>
              </a:schemeClr>
            </a:solidFill>
          </c:spPr>
          <c:invertIfNegative val="0"/>
          <c:cat>
            <c:strRef>
              <c:f>'[24]INDICADORES GESTION'!$CE$17:$CE$29</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'[24]INDICADORES GESTION'!$CG$17:$CG$29</c:f>
              <c:numCache>
                <c:formatCode>General</c:formatCode>
                <c:ptCount val="13"/>
                <c:pt idx="0">
                  <c:v>0.3</c:v>
                </c:pt>
                <c:pt idx="1">
                  <c:v>0.3</c:v>
                </c:pt>
                <c:pt idx="2">
                  <c:v>0.3</c:v>
                </c:pt>
                <c:pt idx="3">
                  <c:v>0.3</c:v>
                </c:pt>
                <c:pt idx="4">
                  <c:v>0.3</c:v>
                </c:pt>
                <c:pt idx="5">
                  <c:v>0.3</c:v>
                </c:pt>
                <c:pt idx="6">
                  <c:v>0.3</c:v>
                </c:pt>
                <c:pt idx="7">
                  <c:v>0.3</c:v>
                </c:pt>
                <c:pt idx="8">
                  <c:v>0.3</c:v>
                </c:pt>
                <c:pt idx="9">
                  <c:v>0.3</c:v>
                </c:pt>
                <c:pt idx="10">
                  <c:v>0.3</c:v>
                </c:pt>
                <c:pt idx="11">
                  <c:v>0.3</c:v>
                </c:pt>
                <c:pt idx="12">
                  <c:v>1</c:v>
                </c:pt>
              </c:numCache>
            </c:numRef>
          </c:val>
          <c:extLst>
            <c:ext xmlns:c16="http://schemas.microsoft.com/office/drawing/2014/chart" uri="{C3380CC4-5D6E-409C-BE32-E72D297353CC}">
              <c16:uniqueId val="{00000001-7CC1-47F6-AE77-B36296CD1163}"/>
            </c:ext>
          </c:extLst>
        </c:ser>
        <c:dLbls>
          <c:showLegendKey val="0"/>
          <c:showVal val="0"/>
          <c:showCatName val="0"/>
          <c:showSerName val="0"/>
          <c:showPercent val="0"/>
          <c:showBubbleSize val="0"/>
        </c:dLbls>
        <c:gapWidth val="150"/>
        <c:axId val="43548032"/>
        <c:axId val="43572224"/>
      </c:barChart>
      <c:catAx>
        <c:axId val="43548032"/>
        <c:scaling>
          <c:orientation val="minMax"/>
        </c:scaling>
        <c:delete val="0"/>
        <c:axPos val="b"/>
        <c:numFmt formatCode="General" sourceLinked="0"/>
        <c:majorTickMark val="out"/>
        <c:minorTickMark val="none"/>
        <c:tickLblPos val="nextTo"/>
        <c:crossAx val="43572224"/>
        <c:crosses val="autoZero"/>
        <c:auto val="1"/>
        <c:lblAlgn val="ctr"/>
        <c:lblOffset val="100"/>
        <c:noMultiLvlLbl val="0"/>
      </c:catAx>
      <c:valAx>
        <c:axId val="43572224"/>
        <c:scaling>
          <c:orientation val="minMax"/>
        </c:scaling>
        <c:delete val="0"/>
        <c:axPos val="l"/>
        <c:numFmt formatCode="General" sourceLinked="1"/>
        <c:majorTickMark val="out"/>
        <c:minorTickMark val="none"/>
        <c:tickLblPos val="nextTo"/>
        <c:crossAx val="4354803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[25]Hoja1!$B$19</c:f>
              <c:strCache>
                <c:ptCount val="1"/>
                <c:pt idx="0">
                  <c:v>Avance</c:v>
                </c:pt>
              </c:strCache>
            </c:strRef>
          </c:tx>
          <c:spPr>
            <a:solidFill>
              <a:schemeClr val="accent6"/>
            </a:solidFill>
          </c:spPr>
          <c:invertIfNegative val="0"/>
          <c:cat>
            <c:strRef>
              <c:f>[25]Hoja1!$A$20</c:f>
              <c:strCache>
                <c:ptCount val="1"/>
                <c:pt idx="0">
                  <c:v>Vigencia</c:v>
                </c:pt>
              </c:strCache>
            </c:strRef>
          </c:cat>
          <c:val>
            <c:numRef>
              <c:f>[25]Hoja1!$B$20</c:f>
              <c:numCache>
                <c:formatCode>General</c:formatCode>
                <c:ptCount val="1"/>
                <c:pt idx="0">
                  <c:v>1.075216730910471</c:v>
                </c:pt>
              </c:numCache>
            </c:numRef>
          </c:val>
          <c:extLst>
            <c:ext xmlns:c16="http://schemas.microsoft.com/office/drawing/2014/chart" uri="{C3380CC4-5D6E-409C-BE32-E72D297353CC}">
              <c16:uniqueId val="{00000000-124E-4ECB-8356-7E40323EEAB8}"/>
            </c:ext>
          </c:extLst>
        </c:ser>
        <c:ser>
          <c:idx val="1"/>
          <c:order val="1"/>
          <c:tx>
            <c:strRef>
              <c:f>[25]Hoja1!$C$19</c:f>
              <c:strCache>
                <c:ptCount val="1"/>
                <c:pt idx="0">
                  <c:v>Meta</c:v>
                </c:pt>
              </c:strCache>
            </c:strRef>
          </c:tx>
          <c:spPr>
            <a:solidFill>
              <a:schemeClr val="bg1">
                <a:lumMod val="75000"/>
              </a:schemeClr>
            </a:solidFill>
          </c:spPr>
          <c:invertIfNegative val="0"/>
          <c:cat>
            <c:strRef>
              <c:f>[25]Hoja1!$A$20</c:f>
              <c:strCache>
                <c:ptCount val="1"/>
                <c:pt idx="0">
                  <c:v>Vigencia</c:v>
                </c:pt>
              </c:strCache>
            </c:strRef>
          </c:cat>
          <c:val>
            <c:numRef>
              <c:f>[25]Hoja1!$C$20</c:f>
              <c:numCache>
                <c:formatCode>General</c:formatCode>
                <c:ptCount val="1"/>
                <c:pt idx="0">
                  <c:v>1</c:v>
                </c:pt>
              </c:numCache>
            </c:numRef>
          </c:val>
          <c:extLst>
            <c:ext xmlns:c16="http://schemas.microsoft.com/office/drawing/2014/chart" uri="{C3380CC4-5D6E-409C-BE32-E72D297353CC}">
              <c16:uniqueId val="{00000001-124E-4ECB-8356-7E40323EEAB8}"/>
            </c:ext>
          </c:extLst>
        </c:ser>
        <c:dLbls>
          <c:showLegendKey val="0"/>
          <c:showVal val="0"/>
          <c:showCatName val="0"/>
          <c:showSerName val="0"/>
          <c:showPercent val="0"/>
          <c:showBubbleSize val="0"/>
        </c:dLbls>
        <c:gapWidth val="150"/>
        <c:axId val="227226256"/>
        <c:axId val="227223120"/>
      </c:barChart>
      <c:catAx>
        <c:axId val="227226256"/>
        <c:scaling>
          <c:orientation val="minMax"/>
        </c:scaling>
        <c:delete val="0"/>
        <c:axPos val="b"/>
        <c:numFmt formatCode="General" sourceLinked="0"/>
        <c:majorTickMark val="none"/>
        <c:minorTickMark val="none"/>
        <c:tickLblPos val="nextTo"/>
        <c:crossAx val="227223120"/>
        <c:crossesAt val="0"/>
        <c:auto val="1"/>
        <c:lblAlgn val="ctr"/>
        <c:lblOffset val="100"/>
        <c:noMultiLvlLbl val="0"/>
      </c:catAx>
      <c:valAx>
        <c:axId val="227223120"/>
        <c:scaling>
          <c:orientation val="minMax"/>
          <c:max val="1.2"/>
        </c:scaling>
        <c:delete val="0"/>
        <c:axPos val="l"/>
        <c:numFmt formatCode="General" sourceLinked="1"/>
        <c:majorTickMark val="none"/>
        <c:minorTickMark val="none"/>
        <c:tickLblPos val="nextTo"/>
        <c:spPr>
          <a:ln/>
        </c:spPr>
        <c:crossAx val="227226256"/>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[25]Hoja1!$B$3</c:f>
              <c:strCache>
                <c:ptCount val="1"/>
                <c:pt idx="0">
                  <c:v>Avance</c:v>
                </c:pt>
              </c:strCache>
            </c:strRef>
          </c:tx>
          <c:spPr>
            <a:solidFill>
              <a:schemeClr val="accent6"/>
            </a:solidFill>
          </c:spPr>
          <c:invertIfNegative val="0"/>
          <c:dPt>
            <c:idx val="1"/>
            <c:invertIfNegative val="0"/>
            <c:bubble3D val="0"/>
            <c:spPr>
              <a:solidFill>
                <a:schemeClr val="accent2"/>
              </a:solidFill>
            </c:spPr>
            <c:extLst>
              <c:ext xmlns:c16="http://schemas.microsoft.com/office/drawing/2014/chart" uri="{C3380CC4-5D6E-409C-BE32-E72D297353CC}">
                <c16:uniqueId val="{00000001-6676-413A-8AFA-6DB7007440EA}"/>
              </c:ext>
            </c:extLst>
          </c:dPt>
          <c:cat>
            <c:strRef>
              <c:f>[25]Hoja1!$A$4:$A$16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[25]Hoja1!$B$4:$B$16</c:f>
              <c:numCache>
                <c:formatCode>General</c:formatCode>
                <c:ptCount val="13"/>
                <c:pt idx="0">
                  <c:v>1.148449939121476</c:v>
                </c:pt>
                <c:pt idx="1">
                  <c:v>0.7844089582260162</c:v>
                </c:pt>
                <c:pt idx="2">
                  <c:v>1.1846328561609036</c:v>
                </c:pt>
                <c:pt idx="3">
                  <c:v>0.95680370319446351</c:v>
                </c:pt>
                <c:pt idx="4">
                  <c:v>1.0202260696701417</c:v>
                </c:pt>
                <c:pt idx="5">
                  <c:v>0.94906940126771366</c:v>
                </c:pt>
                <c:pt idx="6">
                  <c:v>0.93578542889368943</c:v>
                </c:pt>
                <c:pt idx="7">
                  <c:v>0.9732696354433259</c:v>
                </c:pt>
                <c:pt idx="8">
                  <c:v>0.99513618677042803</c:v>
                </c:pt>
                <c:pt idx="9">
                  <c:v>0.99897162445248522</c:v>
                </c:pt>
                <c:pt idx="10">
                  <c:v>0.96777438342895461</c:v>
                </c:pt>
                <c:pt idx="11">
                  <c:v>0.9392852520845274</c:v>
                </c:pt>
                <c:pt idx="12">
                  <c:v>0.94330388131345821</c:v>
                </c:pt>
              </c:numCache>
            </c:numRef>
          </c:val>
          <c:extLst>
            <c:ext xmlns:c16="http://schemas.microsoft.com/office/drawing/2014/chart" uri="{C3380CC4-5D6E-409C-BE32-E72D297353CC}">
              <c16:uniqueId val="{00000002-6676-413A-8AFA-6DB7007440EA}"/>
            </c:ext>
          </c:extLst>
        </c:ser>
        <c:ser>
          <c:idx val="1"/>
          <c:order val="1"/>
          <c:tx>
            <c:strRef>
              <c:f>[25]Hoja1!$C$3</c:f>
              <c:strCache>
                <c:ptCount val="1"/>
                <c:pt idx="0">
                  <c:v>Meta</c:v>
                </c:pt>
              </c:strCache>
            </c:strRef>
          </c:tx>
          <c:spPr>
            <a:solidFill>
              <a:schemeClr val="bg1">
                <a:lumMod val="75000"/>
              </a:schemeClr>
            </a:solidFill>
          </c:spPr>
          <c:invertIfNegative val="0"/>
          <c:cat>
            <c:strRef>
              <c:f>[25]Hoja1!$A$4:$A$16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[25]Hoja1!$C$4:$C$16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3-6676-413A-8AFA-6DB7007440EA}"/>
            </c:ext>
          </c:extLst>
        </c:ser>
        <c:dLbls>
          <c:showLegendKey val="0"/>
          <c:showVal val="0"/>
          <c:showCatName val="0"/>
          <c:showSerName val="0"/>
          <c:showPercent val="0"/>
          <c:showBubbleSize val="0"/>
        </c:dLbls>
        <c:gapWidth val="150"/>
        <c:axId val="227223512"/>
        <c:axId val="227226648"/>
      </c:barChart>
      <c:catAx>
        <c:axId val="227223512"/>
        <c:scaling>
          <c:orientation val="minMax"/>
        </c:scaling>
        <c:delete val="0"/>
        <c:axPos val="b"/>
        <c:numFmt formatCode="General" sourceLinked="0"/>
        <c:majorTickMark val="none"/>
        <c:minorTickMark val="none"/>
        <c:tickLblPos val="nextTo"/>
        <c:crossAx val="227226648"/>
        <c:crossesAt val="0"/>
        <c:auto val="1"/>
        <c:lblAlgn val="ctr"/>
        <c:lblOffset val="100"/>
        <c:noMultiLvlLbl val="0"/>
      </c:catAx>
      <c:valAx>
        <c:axId val="227226648"/>
        <c:scaling>
          <c:orientation val="minMax"/>
          <c:max val="1.2"/>
        </c:scaling>
        <c:delete val="0"/>
        <c:axPos val="l"/>
        <c:numFmt formatCode="General" sourceLinked="1"/>
        <c:majorTickMark val="none"/>
        <c:minorTickMark val="none"/>
        <c:tickLblPos val="nextTo"/>
        <c:spPr>
          <a:ln/>
        </c:spPr>
        <c:crossAx val="227223512"/>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[25]Hoja1!$B$23</c:f>
              <c:strCache>
                <c:ptCount val="1"/>
                <c:pt idx="0">
                  <c:v>Avance</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0-2A2D-46EB-BD29-C8044097B1A8}"/>
              </c:ext>
            </c:extLst>
          </c:dPt>
          <c:dPt>
            <c:idx val="1"/>
            <c:invertIfNegative val="0"/>
            <c:bubble3D val="0"/>
            <c:extLst>
              <c:ext xmlns:c16="http://schemas.microsoft.com/office/drawing/2014/chart" uri="{C3380CC4-5D6E-409C-BE32-E72D297353CC}">
                <c16:uniqueId val="{00000001-2A2D-46EB-BD29-C8044097B1A8}"/>
              </c:ext>
            </c:extLst>
          </c:dPt>
          <c:dPt>
            <c:idx val="2"/>
            <c:invertIfNegative val="0"/>
            <c:bubble3D val="0"/>
            <c:extLst>
              <c:ext xmlns:c16="http://schemas.microsoft.com/office/drawing/2014/chart" uri="{C3380CC4-5D6E-409C-BE32-E72D297353CC}">
                <c16:uniqueId val="{00000002-2A2D-46EB-BD29-C8044097B1A8}"/>
              </c:ext>
            </c:extLst>
          </c:dPt>
          <c:dPt>
            <c:idx val="3"/>
            <c:invertIfNegative val="0"/>
            <c:bubble3D val="0"/>
            <c:extLst>
              <c:ext xmlns:c16="http://schemas.microsoft.com/office/drawing/2014/chart" uri="{C3380CC4-5D6E-409C-BE32-E72D297353CC}">
                <c16:uniqueId val="{00000003-2A2D-46EB-BD29-C8044097B1A8}"/>
              </c:ext>
            </c:extLst>
          </c:dPt>
          <c:dPt>
            <c:idx val="4"/>
            <c:invertIfNegative val="0"/>
            <c:bubble3D val="0"/>
            <c:extLst>
              <c:ext xmlns:c16="http://schemas.microsoft.com/office/drawing/2014/chart" uri="{C3380CC4-5D6E-409C-BE32-E72D297353CC}">
                <c16:uniqueId val="{00000004-2A2D-46EB-BD29-C8044097B1A8}"/>
              </c:ext>
            </c:extLst>
          </c:dPt>
          <c:dPt>
            <c:idx val="5"/>
            <c:invertIfNegative val="0"/>
            <c:bubble3D val="0"/>
            <c:extLst>
              <c:ext xmlns:c16="http://schemas.microsoft.com/office/drawing/2014/chart" uri="{C3380CC4-5D6E-409C-BE32-E72D297353CC}">
                <c16:uniqueId val="{00000005-2A2D-46EB-BD29-C8044097B1A8}"/>
              </c:ext>
            </c:extLst>
          </c:dPt>
          <c:dPt>
            <c:idx val="6"/>
            <c:invertIfNegative val="0"/>
            <c:bubble3D val="0"/>
            <c:extLst>
              <c:ext xmlns:c16="http://schemas.microsoft.com/office/drawing/2014/chart" uri="{C3380CC4-5D6E-409C-BE32-E72D297353CC}">
                <c16:uniqueId val="{00000006-2A2D-46EB-BD29-C8044097B1A8}"/>
              </c:ext>
            </c:extLst>
          </c:dPt>
          <c:dPt>
            <c:idx val="8"/>
            <c:invertIfNegative val="0"/>
            <c:bubble3D val="0"/>
            <c:extLst>
              <c:ext xmlns:c16="http://schemas.microsoft.com/office/drawing/2014/chart" uri="{C3380CC4-5D6E-409C-BE32-E72D297353CC}">
                <c16:uniqueId val="{00000007-2A2D-46EB-BD29-C8044097B1A8}"/>
              </c:ext>
            </c:extLst>
          </c:dPt>
          <c:cat>
            <c:strRef>
              <c:f>[25]Hoja1!$A$24:$A$36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[25]Hoja1!$B$24:$B$36</c:f>
              <c:numCache>
                <c:formatCode>General</c:formatCode>
                <c:ptCount val="13"/>
                <c:pt idx="0">
                  <c:v>1.0714666666666666</c:v>
                </c:pt>
                <c:pt idx="1">
                  <c:v>1.0397333333333334</c:v>
                </c:pt>
                <c:pt idx="2">
                  <c:v>1.0422666666666667</c:v>
                </c:pt>
                <c:pt idx="3">
                  <c:v>1.0491999999999999</c:v>
                </c:pt>
                <c:pt idx="4">
                  <c:v>1.0873333333333333</c:v>
                </c:pt>
                <c:pt idx="5">
                  <c:v>1.1097999999999999</c:v>
                </c:pt>
                <c:pt idx="6">
                  <c:v>1.1558666666666666</c:v>
                </c:pt>
                <c:pt idx="7">
                  <c:v>1.2494000000000001</c:v>
                </c:pt>
                <c:pt idx="8">
                  <c:v>1.3848</c:v>
                </c:pt>
                <c:pt idx="9">
                  <c:v>1.4118666666666666</c:v>
                </c:pt>
                <c:pt idx="10">
                  <c:v>1.4366000000000001</c:v>
                </c:pt>
                <c:pt idx="11">
                  <c:v>1.4740666666666666</c:v>
                </c:pt>
                <c:pt idx="12">
                  <c:v>1.2093666666666667</c:v>
                </c:pt>
              </c:numCache>
            </c:numRef>
          </c:val>
          <c:extLst>
            <c:ext xmlns:c16="http://schemas.microsoft.com/office/drawing/2014/chart" uri="{C3380CC4-5D6E-409C-BE32-E72D297353CC}">
              <c16:uniqueId val="{00000008-2A2D-46EB-BD29-C8044097B1A8}"/>
            </c:ext>
          </c:extLst>
        </c:ser>
        <c:ser>
          <c:idx val="1"/>
          <c:order val="1"/>
          <c:tx>
            <c:strRef>
              <c:f>[25]Hoja1!$C$23</c:f>
              <c:strCache>
                <c:ptCount val="1"/>
                <c:pt idx="0">
                  <c:v>Meta</c:v>
                </c:pt>
              </c:strCache>
            </c:strRef>
          </c:tx>
          <c:spPr>
            <a:solidFill>
              <a:schemeClr val="bg1">
                <a:lumMod val="75000"/>
              </a:schemeClr>
            </a:solidFill>
          </c:spPr>
          <c:invertIfNegative val="0"/>
          <c:cat>
            <c:strRef>
              <c:f>[25]Hoja1!$A$24:$A$36</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[25]Hoja1!$C$24:$C$36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9-2A2D-46EB-BD29-C8044097B1A8}"/>
            </c:ext>
          </c:extLst>
        </c:ser>
        <c:dLbls>
          <c:showLegendKey val="0"/>
          <c:showVal val="0"/>
          <c:showCatName val="0"/>
          <c:showSerName val="0"/>
          <c:showPercent val="0"/>
          <c:showBubbleSize val="0"/>
        </c:dLbls>
        <c:gapWidth val="150"/>
        <c:axId val="227221552"/>
        <c:axId val="162798136"/>
      </c:barChart>
      <c:catAx>
        <c:axId val="227221552"/>
        <c:scaling>
          <c:orientation val="minMax"/>
        </c:scaling>
        <c:delete val="0"/>
        <c:axPos val="b"/>
        <c:numFmt formatCode="General" sourceLinked="0"/>
        <c:majorTickMark val="none"/>
        <c:minorTickMark val="none"/>
        <c:tickLblPos val="nextTo"/>
        <c:crossAx val="162798136"/>
        <c:crossesAt val="0"/>
        <c:auto val="1"/>
        <c:lblAlgn val="ctr"/>
        <c:lblOffset val="100"/>
        <c:noMultiLvlLbl val="0"/>
      </c:catAx>
      <c:valAx>
        <c:axId val="162798136"/>
        <c:scaling>
          <c:orientation val="minMax"/>
          <c:max val="1.5"/>
        </c:scaling>
        <c:delete val="0"/>
        <c:axPos val="l"/>
        <c:numFmt formatCode="General" sourceLinked="1"/>
        <c:majorTickMark val="none"/>
        <c:minorTickMark val="none"/>
        <c:tickLblPos val="nextTo"/>
        <c:spPr>
          <a:ln/>
        </c:spPr>
        <c:crossAx val="227221552"/>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[25]Hoja1!$B$39</c:f>
              <c:strCache>
                <c:ptCount val="1"/>
                <c:pt idx="0">
                  <c:v>Avance</c:v>
                </c:pt>
              </c:strCache>
            </c:strRef>
          </c:tx>
          <c:spPr>
            <a:solidFill>
              <a:schemeClr val="accent6"/>
            </a:solidFill>
          </c:spPr>
          <c:invertIfNegative val="0"/>
          <c:cat>
            <c:strRef>
              <c:f>[25]Hoja1!$A$40:$A$44</c:f>
              <c:strCache>
                <c:ptCount val="5"/>
                <c:pt idx="0">
                  <c:v>Trimestre 1</c:v>
                </c:pt>
                <c:pt idx="1">
                  <c:v>Trimestre 2</c:v>
                </c:pt>
                <c:pt idx="2">
                  <c:v>Trimestre 3</c:v>
                </c:pt>
                <c:pt idx="3">
                  <c:v>Trimestre 4</c:v>
                </c:pt>
                <c:pt idx="4">
                  <c:v>Vigencia</c:v>
                </c:pt>
              </c:strCache>
            </c:strRef>
          </c:cat>
          <c:val>
            <c:numRef>
              <c:f>[25]Hoja1!$B$40:$B$44</c:f>
              <c:numCache>
                <c:formatCode>General</c:formatCode>
                <c:ptCount val="5"/>
                <c:pt idx="0">
                  <c:v>0.8509192894982861</c:v>
                </c:pt>
                <c:pt idx="1">
                  <c:v>0.9194741166803615</c:v>
                </c:pt>
                <c:pt idx="2">
                  <c:v>0.83935875135160543</c:v>
                </c:pt>
                <c:pt idx="3">
                  <c:v>0.92393922143889307</c:v>
                </c:pt>
                <c:pt idx="4">
                  <c:v>1.2656701663546481</c:v>
                </c:pt>
              </c:numCache>
            </c:numRef>
          </c:val>
          <c:extLst>
            <c:ext xmlns:c16="http://schemas.microsoft.com/office/drawing/2014/chart" uri="{C3380CC4-5D6E-409C-BE32-E72D297353CC}">
              <c16:uniqueId val="{00000000-93BB-4C2B-A263-E65AC8C43120}"/>
            </c:ext>
          </c:extLst>
        </c:ser>
        <c:ser>
          <c:idx val="1"/>
          <c:order val="1"/>
          <c:tx>
            <c:strRef>
              <c:f>[25]Hoja1!$C$39</c:f>
              <c:strCache>
                <c:ptCount val="1"/>
                <c:pt idx="0">
                  <c:v>Meta</c:v>
                </c:pt>
              </c:strCache>
            </c:strRef>
          </c:tx>
          <c:spPr>
            <a:solidFill>
              <a:schemeClr val="bg1">
                <a:lumMod val="75000"/>
              </a:schemeClr>
            </a:solidFill>
          </c:spPr>
          <c:invertIfNegative val="0"/>
          <c:cat>
            <c:strRef>
              <c:f>[25]Hoja1!$A$40:$A$44</c:f>
              <c:strCache>
                <c:ptCount val="5"/>
                <c:pt idx="0">
                  <c:v>Trimestre 1</c:v>
                </c:pt>
                <c:pt idx="1">
                  <c:v>Trimestre 2</c:v>
                </c:pt>
                <c:pt idx="2">
                  <c:v>Trimestre 3</c:v>
                </c:pt>
                <c:pt idx="3">
                  <c:v>Trimestre 4</c:v>
                </c:pt>
                <c:pt idx="4">
                  <c:v>Vigencia</c:v>
                </c:pt>
              </c:strCache>
            </c:strRef>
          </c:cat>
          <c:val>
            <c:numRef>
              <c:f>[25]Hoja1!$C$40:$C$44</c:f>
              <c:numCache>
                <c:formatCode>General</c:formatCode>
                <c:ptCount val="5"/>
                <c:pt idx="0">
                  <c:v>0.73</c:v>
                </c:pt>
                <c:pt idx="1">
                  <c:v>0.73</c:v>
                </c:pt>
                <c:pt idx="2">
                  <c:v>0.73</c:v>
                </c:pt>
                <c:pt idx="3">
                  <c:v>0.73</c:v>
                </c:pt>
                <c:pt idx="4">
                  <c:v>1</c:v>
                </c:pt>
              </c:numCache>
            </c:numRef>
          </c:val>
          <c:extLst>
            <c:ext xmlns:c16="http://schemas.microsoft.com/office/drawing/2014/chart" uri="{C3380CC4-5D6E-409C-BE32-E72D297353CC}">
              <c16:uniqueId val="{00000001-93BB-4C2B-A263-E65AC8C43120}"/>
            </c:ext>
          </c:extLst>
        </c:ser>
        <c:dLbls>
          <c:showLegendKey val="0"/>
          <c:showVal val="0"/>
          <c:showCatName val="0"/>
          <c:showSerName val="0"/>
          <c:showPercent val="0"/>
          <c:showBubbleSize val="0"/>
        </c:dLbls>
        <c:gapWidth val="150"/>
        <c:axId val="306392120"/>
        <c:axId val="306390944"/>
      </c:barChart>
      <c:catAx>
        <c:axId val="306392120"/>
        <c:scaling>
          <c:orientation val="minMax"/>
        </c:scaling>
        <c:delete val="0"/>
        <c:axPos val="b"/>
        <c:numFmt formatCode="General" sourceLinked="0"/>
        <c:majorTickMark val="none"/>
        <c:minorTickMark val="none"/>
        <c:tickLblPos val="nextTo"/>
        <c:crossAx val="306390944"/>
        <c:crossesAt val="0"/>
        <c:auto val="1"/>
        <c:lblAlgn val="ctr"/>
        <c:lblOffset val="100"/>
        <c:noMultiLvlLbl val="0"/>
      </c:catAx>
      <c:valAx>
        <c:axId val="306390944"/>
        <c:scaling>
          <c:orientation val="minMax"/>
          <c:max val="1.2"/>
        </c:scaling>
        <c:delete val="0"/>
        <c:axPos val="l"/>
        <c:numFmt formatCode="General" sourceLinked="1"/>
        <c:majorTickMark val="none"/>
        <c:minorTickMark val="none"/>
        <c:tickLblPos val="nextTo"/>
        <c:spPr>
          <a:ln/>
        </c:spPr>
        <c:crossAx val="306392120"/>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[10]Graficas!$C$1</c:f>
              <c:strCache>
                <c:ptCount val="1"/>
                <c:pt idx="0">
                  <c:v>Avance</c:v>
                </c:pt>
              </c:strCache>
            </c:strRef>
          </c:tx>
          <c:spPr>
            <a:solidFill>
              <a:schemeClr val="accent6"/>
            </a:solidFill>
          </c:spPr>
          <c:invertIfNegative val="0"/>
          <c:dPt>
            <c:idx val="3"/>
            <c:invertIfNegative val="0"/>
            <c:bubble3D val="0"/>
            <c:spPr>
              <a:solidFill>
                <a:srgbClr val="C00000"/>
              </a:solidFill>
            </c:spPr>
            <c:extLst>
              <c:ext xmlns:c16="http://schemas.microsoft.com/office/drawing/2014/chart" uri="{C3380CC4-5D6E-409C-BE32-E72D297353CC}">
                <c16:uniqueId val="{00000001-AE5B-4BF9-9D4D-752516CE2E17}"/>
              </c:ext>
            </c:extLst>
          </c:dPt>
          <c:dPt>
            <c:idx val="4"/>
            <c:invertIfNegative val="0"/>
            <c:bubble3D val="0"/>
            <c:spPr>
              <a:solidFill>
                <a:srgbClr val="C00000"/>
              </a:solidFill>
            </c:spPr>
            <c:extLst>
              <c:ext xmlns:c16="http://schemas.microsoft.com/office/drawing/2014/chart" uri="{C3380CC4-5D6E-409C-BE32-E72D297353CC}">
                <c16:uniqueId val="{00000003-AE5B-4BF9-9D4D-752516CE2E17}"/>
              </c:ext>
            </c:extLst>
          </c:dPt>
          <c:dPt>
            <c:idx val="5"/>
            <c:invertIfNegative val="0"/>
            <c:bubble3D val="0"/>
            <c:spPr>
              <a:solidFill>
                <a:srgbClr val="C00000"/>
              </a:solidFill>
            </c:spPr>
            <c:extLst>
              <c:ext xmlns:c16="http://schemas.microsoft.com/office/drawing/2014/chart" uri="{C3380CC4-5D6E-409C-BE32-E72D297353CC}">
                <c16:uniqueId val="{00000005-AE5B-4BF9-9D4D-752516CE2E17}"/>
              </c:ext>
            </c:extLst>
          </c:dPt>
          <c:dLbls>
            <c:dLbl>
              <c:idx val="1"/>
              <c:numFmt formatCode="0%" sourceLinked="0"/>
              <c:spPr/>
              <c:txPr>
                <a:bodyPr/>
                <a:lstStyle/>
                <a:p>
                  <a:pPr>
                    <a:defRPr>
                      <a:solidFill>
                        <a:srgbClr val="C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6-AE5B-4BF9-9D4D-752516CE2E17}"/>
                </c:ext>
              </c:extLst>
            </c:dLbl>
            <c:dLbl>
              <c:idx val="2"/>
              <c:numFmt formatCode="0%" sourceLinked="0"/>
              <c:spPr/>
              <c:txPr>
                <a:bodyPr/>
                <a:lstStyle/>
                <a:p>
                  <a:pPr>
                    <a:defRPr>
                      <a:solidFill>
                        <a:srgbClr val="C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7-AE5B-4BF9-9D4D-752516CE2E17}"/>
                </c:ext>
              </c:extLst>
            </c:dLbl>
            <c:dLbl>
              <c:idx val="6"/>
              <c:numFmt formatCode="0%" sourceLinked="0"/>
              <c:spPr>
                <a:noFill/>
                <a:ln>
                  <a:noFill/>
                </a:ln>
                <a:effectLst/>
              </c:spPr>
              <c:txPr>
                <a:bodyPr wrap="square" lIns="38100" tIns="19050" rIns="38100" bIns="19050" anchor="ctr">
                  <a:spAutoFit/>
                </a:bodyPr>
                <a:lstStyle/>
                <a:p>
                  <a:pPr>
                    <a:defRPr>
                      <a:solidFill>
                        <a:srgbClr val="C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8-AE5B-4BF9-9D4D-752516CE2E17}"/>
                </c:ext>
              </c:extLst>
            </c:dLbl>
            <c:dLbl>
              <c:idx val="7"/>
              <c:numFmt formatCode="0%" sourceLinked="0"/>
              <c:spPr>
                <a:noFill/>
                <a:ln>
                  <a:noFill/>
                </a:ln>
                <a:effectLst/>
              </c:spPr>
              <c:txPr>
                <a:bodyPr wrap="square" lIns="38100" tIns="19050" rIns="38100" bIns="19050" anchor="ctr">
                  <a:spAutoFit/>
                </a:bodyPr>
                <a:lstStyle/>
                <a:p>
                  <a:pPr>
                    <a:defRPr>
                      <a:solidFill>
                        <a:srgbClr val="C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9-AE5B-4BF9-9D4D-752516CE2E17}"/>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[10]Graficas!$B$2:$B$10</c:f>
              <c:strCache>
                <c:ptCount val="9"/>
                <c:pt idx="0">
                  <c:v>Marzo</c:v>
                </c:pt>
                <c:pt idx="1">
                  <c:v>Abril</c:v>
                </c:pt>
                <c:pt idx="2">
                  <c:v>Mayo</c:v>
                </c:pt>
                <c:pt idx="3">
                  <c:v>Junio</c:v>
                </c:pt>
                <c:pt idx="4">
                  <c:v>Julio</c:v>
                </c:pt>
                <c:pt idx="5">
                  <c:v>Agosto</c:v>
                </c:pt>
                <c:pt idx="6">
                  <c:v>Septiembre</c:v>
                </c:pt>
                <c:pt idx="7">
                  <c:v>Octubre</c:v>
                </c:pt>
                <c:pt idx="8">
                  <c:v>Vigencia</c:v>
                </c:pt>
              </c:strCache>
            </c:strRef>
          </c:cat>
          <c:val>
            <c:numRef>
              <c:f>[10]Graficas!$C$2:$C$10</c:f>
              <c:numCache>
                <c:formatCode>General</c:formatCode>
                <c:ptCount val="9"/>
                <c:pt idx="0">
                  <c:v>0.96666666666666667</c:v>
                </c:pt>
                <c:pt idx="1">
                  <c:v>0</c:v>
                </c:pt>
                <c:pt idx="2">
                  <c:v>0</c:v>
                </c:pt>
                <c:pt idx="3">
                  <c:v>0.17419354838709677</c:v>
                </c:pt>
                <c:pt idx="4">
                  <c:v>0.1125</c:v>
                </c:pt>
                <c:pt idx="5">
                  <c:v>0.47</c:v>
                </c:pt>
                <c:pt idx="6">
                  <c:v>0</c:v>
                </c:pt>
                <c:pt idx="7">
                  <c:v>0</c:v>
                </c:pt>
                <c:pt idx="8">
                  <c:v>0.95916666666666661</c:v>
                </c:pt>
              </c:numCache>
            </c:numRef>
          </c:val>
          <c:extLst>
            <c:ext xmlns:c16="http://schemas.microsoft.com/office/drawing/2014/chart" uri="{C3380CC4-5D6E-409C-BE32-E72D297353CC}">
              <c16:uniqueId val="{0000000A-AE5B-4BF9-9D4D-752516CE2E17}"/>
            </c:ext>
          </c:extLst>
        </c:ser>
        <c:ser>
          <c:idx val="1"/>
          <c:order val="1"/>
          <c:tx>
            <c:strRef>
              <c:f>[10]Graficas!$D$1</c:f>
              <c:strCache>
                <c:ptCount val="1"/>
                <c:pt idx="0">
                  <c:v>Meta</c:v>
                </c:pt>
              </c:strCache>
            </c:strRef>
          </c:tx>
          <c:spPr>
            <a:solidFill>
              <a:schemeClr val="bg1">
                <a:lumMod val="75000"/>
              </a:schemeClr>
            </a:solidFill>
          </c:spPr>
          <c:invertIfNegative val="0"/>
          <c:cat>
            <c:strRef>
              <c:f>[10]Graficas!$B$2:$B$10</c:f>
              <c:strCache>
                <c:ptCount val="9"/>
                <c:pt idx="0">
                  <c:v>Marzo</c:v>
                </c:pt>
                <c:pt idx="1">
                  <c:v>Abril</c:v>
                </c:pt>
                <c:pt idx="2">
                  <c:v>Mayo</c:v>
                </c:pt>
                <c:pt idx="3">
                  <c:v>Junio</c:v>
                </c:pt>
                <c:pt idx="4">
                  <c:v>Julio</c:v>
                </c:pt>
                <c:pt idx="5">
                  <c:v>Agosto</c:v>
                </c:pt>
                <c:pt idx="6">
                  <c:v>Septiembre</c:v>
                </c:pt>
                <c:pt idx="7">
                  <c:v>Octubre</c:v>
                </c:pt>
                <c:pt idx="8">
                  <c:v>Vigencia</c:v>
                </c:pt>
              </c:strCache>
            </c:strRef>
          </c:cat>
          <c:val>
            <c:numRef>
              <c:f>[10]Graficas!$D$2:$D$10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B-AE5B-4BF9-9D4D-752516CE2E17}"/>
            </c:ext>
          </c:extLst>
        </c:ser>
        <c:dLbls>
          <c:showLegendKey val="0"/>
          <c:showVal val="0"/>
          <c:showCatName val="0"/>
          <c:showSerName val="0"/>
          <c:showPercent val="0"/>
          <c:showBubbleSize val="0"/>
        </c:dLbls>
        <c:gapWidth val="150"/>
        <c:axId val="175727744"/>
        <c:axId val="175729280"/>
      </c:barChart>
      <c:catAx>
        <c:axId val="175727744"/>
        <c:scaling>
          <c:orientation val="minMax"/>
        </c:scaling>
        <c:delete val="0"/>
        <c:axPos val="b"/>
        <c:numFmt formatCode="General" sourceLinked="0"/>
        <c:majorTickMark val="out"/>
        <c:minorTickMark val="none"/>
        <c:tickLblPos val="nextTo"/>
        <c:crossAx val="175729280"/>
        <c:crosses val="autoZero"/>
        <c:auto val="1"/>
        <c:lblAlgn val="ctr"/>
        <c:lblOffset val="100"/>
        <c:noMultiLvlLbl val="0"/>
      </c:catAx>
      <c:valAx>
        <c:axId val="175729280"/>
        <c:scaling>
          <c:orientation val="minMax"/>
        </c:scaling>
        <c:delete val="0"/>
        <c:axPos val="l"/>
        <c:numFmt formatCode="0%" sourceLinked="0"/>
        <c:majorTickMark val="out"/>
        <c:minorTickMark val="none"/>
        <c:tickLblPos val="nextTo"/>
        <c:crossAx val="1757277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[25]Hoja1!$B$47</c:f>
              <c:strCache>
                <c:ptCount val="1"/>
                <c:pt idx="0">
                  <c:v>Avance</c:v>
                </c:pt>
              </c:strCache>
            </c:strRef>
          </c:tx>
          <c:spPr>
            <a:solidFill>
              <a:schemeClr val="accent6"/>
            </a:solidFill>
          </c:spPr>
          <c:invertIfNegative val="0"/>
          <c:cat>
            <c:strRef>
              <c:f>[25]Hoja1!$A$48:$A$60</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[25]Hoja1!$B$48:$B$60</c:f>
              <c:numCache>
                <c:formatCode>General</c:formatCode>
                <c:ptCount val="13"/>
                <c:pt idx="0">
                  <c:v>0.96779661016949148</c:v>
                </c:pt>
                <c:pt idx="1">
                  <c:v>0.93389830508474581</c:v>
                </c:pt>
                <c:pt idx="2">
                  <c:v>0.93389830508474581</c:v>
                </c:pt>
                <c:pt idx="3">
                  <c:v>0.95593220338983054</c:v>
                </c:pt>
                <c:pt idx="4">
                  <c:v>0.97966101694915253</c:v>
                </c:pt>
                <c:pt idx="5">
                  <c:v>1.0677966101694916</c:v>
                </c:pt>
                <c:pt idx="6">
                  <c:v>1.1491525423728814</c:v>
                </c:pt>
                <c:pt idx="7">
                  <c:v>0.94778481012658233</c:v>
                </c:pt>
                <c:pt idx="8">
                  <c:v>1.0474683544303798</c:v>
                </c:pt>
                <c:pt idx="9">
                  <c:v>1.0284810126582278</c:v>
                </c:pt>
                <c:pt idx="10">
                  <c:v>1.0443037974683544</c:v>
                </c:pt>
                <c:pt idx="11">
                  <c:v>1.0110759493670887</c:v>
                </c:pt>
                <c:pt idx="12">
                  <c:v>1.0548043728423475</c:v>
                </c:pt>
              </c:numCache>
            </c:numRef>
          </c:val>
          <c:extLst>
            <c:ext xmlns:c16="http://schemas.microsoft.com/office/drawing/2014/chart" uri="{C3380CC4-5D6E-409C-BE32-E72D297353CC}">
              <c16:uniqueId val="{00000000-06D9-46E0-BCD9-76208AAA3665}"/>
            </c:ext>
          </c:extLst>
        </c:ser>
        <c:ser>
          <c:idx val="1"/>
          <c:order val="1"/>
          <c:tx>
            <c:strRef>
              <c:f>[25]Hoja1!$C$47</c:f>
              <c:strCache>
                <c:ptCount val="1"/>
                <c:pt idx="0">
                  <c:v>Meta</c:v>
                </c:pt>
              </c:strCache>
            </c:strRef>
          </c:tx>
          <c:spPr>
            <a:solidFill>
              <a:schemeClr val="bg1">
                <a:lumMod val="75000"/>
              </a:schemeClr>
            </a:solidFill>
          </c:spPr>
          <c:invertIfNegative val="0"/>
          <c:cat>
            <c:strRef>
              <c:f>[25]Hoja1!$A$48:$A$60</c:f>
              <c:strCache>
                <c:ptCount val="13"/>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pt idx="12">
                  <c:v>Vigencia</c:v>
                </c:pt>
              </c:strCache>
            </c:strRef>
          </c:cat>
          <c:val>
            <c:numRef>
              <c:f>[25]Hoja1!$C$48:$C$60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6D9-46E0-BCD9-76208AAA3665}"/>
            </c:ext>
          </c:extLst>
        </c:ser>
        <c:dLbls>
          <c:showLegendKey val="0"/>
          <c:showVal val="0"/>
          <c:showCatName val="0"/>
          <c:showSerName val="0"/>
          <c:showPercent val="0"/>
          <c:showBubbleSize val="0"/>
        </c:dLbls>
        <c:gapWidth val="150"/>
        <c:axId val="306394080"/>
        <c:axId val="306392512"/>
      </c:barChart>
      <c:catAx>
        <c:axId val="306394080"/>
        <c:scaling>
          <c:orientation val="minMax"/>
        </c:scaling>
        <c:delete val="0"/>
        <c:axPos val="b"/>
        <c:numFmt formatCode="General" sourceLinked="0"/>
        <c:majorTickMark val="none"/>
        <c:minorTickMark val="none"/>
        <c:tickLblPos val="nextTo"/>
        <c:crossAx val="306392512"/>
        <c:crossesAt val="0"/>
        <c:auto val="1"/>
        <c:lblAlgn val="ctr"/>
        <c:lblOffset val="100"/>
        <c:noMultiLvlLbl val="0"/>
      </c:catAx>
      <c:valAx>
        <c:axId val="306392512"/>
        <c:scaling>
          <c:orientation val="minMax"/>
          <c:max val="1.2"/>
        </c:scaling>
        <c:delete val="0"/>
        <c:axPos val="l"/>
        <c:numFmt formatCode="General" sourceLinked="1"/>
        <c:majorTickMark val="none"/>
        <c:minorTickMark val="none"/>
        <c:tickLblPos val="nextTo"/>
        <c:spPr>
          <a:ln/>
        </c:spPr>
        <c:crossAx val="306394080"/>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[25]Hoja1!$B$63</c:f>
              <c:strCache>
                <c:ptCount val="1"/>
                <c:pt idx="0">
                  <c:v>Avance</c:v>
                </c:pt>
              </c:strCache>
            </c:strRef>
          </c:tx>
          <c:spPr>
            <a:solidFill>
              <a:schemeClr val="accent6"/>
            </a:solidFill>
          </c:spPr>
          <c:invertIfNegative val="0"/>
          <c:cat>
            <c:strRef>
              <c:f>[25]Hoja1!$A$64:$A$68</c:f>
              <c:strCache>
                <c:ptCount val="5"/>
                <c:pt idx="0">
                  <c:v>Trimestre 1</c:v>
                </c:pt>
                <c:pt idx="1">
                  <c:v>Trimestre 2</c:v>
                </c:pt>
                <c:pt idx="2">
                  <c:v>Trimestre 3</c:v>
                </c:pt>
                <c:pt idx="3">
                  <c:v>Trimestre 4</c:v>
                </c:pt>
                <c:pt idx="4">
                  <c:v>Vigencia</c:v>
                </c:pt>
              </c:strCache>
            </c:strRef>
          </c:cat>
          <c:val>
            <c:numRef>
              <c:f>[25]Hoja1!$B$64:$B$68</c:f>
              <c:numCache>
                <c:formatCode>General</c:formatCode>
                <c:ptCount val="5"/>
                <c:pt idx="0">
                  <c:v>0.79684763572679507</c:v>
                </c:pt>
                <c:pt idx="1">
                  <c:v>0.8323076923076923</c:v>
                </c:pt>
                <c:pt idx="2">
                  <c:v>0.8107098381070984</c:v>
                </c:pt>
                <c:pt idx="3">
                  <c:v>0.93017751479289945</c:v>
                </c:pt>
                <c:pt idx="4">
                  <c:v>1.1925352753755121</c:v>
                </c:pt>
              </c:numCache>
            </c:numRef>
          </c:val>
          <c:extLst>
            <c:ext xmlns:c16="http://schemas.microsoft.com/office/drawing/2014/chart" uri="{C3380CC4-5D6E-409C-BE32-E72D297353CC}">
              <c16:uniqueId val="{00000000-33FB-497A-923A-537E4A7389E4}"/>
            </c:ext>
          </c:extLst>
        </c:ser>
        <c:ser>
          <c:idx val="1"/>
          <c:order val="1"/>
          <c:tx>
            <c:strRef>
              <c:f>[25]Hoja1!$C$63</c:f>
              <c:strCache>
                <c:ptCount val="1"/>
                <c:pt idx="0">
                  <c:v>Meta</c:v>
                </c:pt>
              </c:strCache>
            </c:strRef>
          </c:tx>
          <c:spPr>
            <a:solidFill>
              <a:schemeClr val="bg1">
                <a:lumMod val="75000"/>
              </a:schemeClr>
            </a:solidFill>
          </c:spPr>
          <c:invertIfNegative val="0"/>
          <c:cat>
            <c:strRef>
              <c:f>[25]Hoja1!$A$64:$A$68</c:f>
              <c:strCache>
                <c:ptCount val="5"/>
                <c:pt idx="0">
                  <c:v>Trimestre 1</c:v>
                </c:pt>
                <c:pt idx="1">
                  <c:v>Trimestre 2</c:v>
                </c:pt>
                <c:pt idx="2">
                  <c:v>Trimestre 3</c:v>
                </c:pt>
                <c:pt idx="3">
                  <c:v>Trimestre 4</c:v>
                </c:pt>
                <c:pt idx="4">
                  <c:v>Vigencia</c:v>
                </c:pt>
              </c:strCache>
            </c:strRef>
          </c:cat>
          <c:val>
            <c:numRef>
              <c:f>[25]Hoja1!$C$64:$C$68</c:f>
              <c:numCache>
                <c:formatCode>General</c:formatCode>
                <c:ptCount val="5"/>
                <c:pt idx="0">
                  <c:v>0.78</c:v>
                </c:pt>
                <c:pt idx="1">
                  <c:v>0.78</c:v>
                </c:pt>
                <c:pt idx="2">
                  <c:v>0.78</c:v>
                </c:pt>
                <c:pt idx="3">
                  <c:v>0.78</c:v>
                </c:pt>
                <c:pt idx="4">
                  <c:v>1</c:v>
                </c:pt>
              </c:numCache>
            </c:numRef>
          </c:val>
          <c:extLst>
            <c:ext xmlns:c16="http://schemas.microsoft.com/office/drawing/2014/chart" uri="{C3380CC4-5D6E-409C-BE32-E72D297353CC}">
              <c16:uniqueId val="{00000001-33FB-497A-923A-537E4A7389E4}"/>
            </c:ext>
          </c:extLst>
        </c:ser>
        <c:dLbls>
          <c:showLegendKey val="0"/>
          <c:showVal val="0"/>
          <c:showCatName val="0"/>
          <c:showSerName val="0"/>
          <c:showPercent val="0"/>
          <c:showBubbleSize val="0"/>
        </c:dLbls>
        <c:gapWidth val="150"/>
        <c:axId val="306392904"/>
        <c:axId val="306394472"/>
      </c:barChart>
      <c:catAx>
        <c:axId val="306392904"/>
        <c:scaling>
          <c:orientation val="minMax"/>
        </c:scaling>
        <c:delete val="0"/>
        <c:axPos val="b"/>
        <c:numFmt formatCode="General" sourceLinked="0"/>
        <c:majorTickMark val="none"/>
        <c:minorTickMark val="none"/>
        <c:tickLblPos val="nextTo"/>
        <c:crossAx val="306394472"/>
        <c:crossesAt val="0"/>
        <c:auto val="1"/>
        <c:lblAlgn val="ctr"/>
        <c:lblOffset val="100"/>
        <c:noMultiLvlLbl val="0"/>
      </c:catAx>
      <c:valAx>
        <c:axId val="306394472"/>
        <c:scaling>
          <c:orientation val="minMax"/>
          <c:max val="1.2"/>
        </c:scaling>
        <c:delete val="0"/>
        <c:axPos val="l"/>
        <c:numFmt formatCode="General" sourceLinked="1"/>
        <c:majorTickMark val="none"/>
        <c:minorTickMark val="none"/>
        <c:tickLblPos val="nextTo"/>
        <c:spPr>
          <a:ln/>
        </c:spPr>
        <c:crossAx val="306392904"/>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[25]Hoja1!$B$71</c:f>
              <c:strCache>
                <c:ptCount val="1"/>
                <c:pt idx="0">
                  <c:v>Avance</c:v>
                </c:pt>
              </c:strCache>
            </c:strRef>
          </c:tx>
          <c:spPr>
            <a:solidFill>
              <a:schemeClr val="accent6"/>
            </a:solidFill>
          </c:spPr>
          <c:invertIfNegative val="0"/>
          <c:cat>
            <c:strRef>
              <c:f>[25]Hoja1!$A$72</c:f>
              <c:strCache>
                <c:ptCount val="1"/>
                <c:pt idx="0">
                  <c:v>Vigencia</c:v>
                </c:pt>
              </c:strCache>
            </c:strRef>
          </c:cat>
          <c:val>
            <c:numRef>
              <c:f>[25]Hoja1!$B$72</c:f>
              <c:numCache>
                <c:formatCode>General</c:formatCode>
                <c:ptCount val="1"/>
                <c:pt idx="0">
                  <c:v>2.2782324058919805</c:v>
                </c:pt>
              </c:numCache>
            </c:numRef>
          </c:val>
          <c:extLst>
            <c:ext xmlns:c16="http://schemas.microsoft.com/office/drawing/2014/chart" uri="{C3380CC4-5D6E-409C-BE32-E72D297353CC}">
              <c16:uniqueId val="{00000000-43B0-4411-AE3C-44060C025FF7}"/>
            </c:ext>
          </c:extLst>
        </c:ser>
        <c:ser>
          <c:idx val="1"/>
          <c:order val="1"/>
          <c:tx>
            <c:strRef>
              <c:f>[25]Hoja1!$C$71</c:f>
              <c:strCache>
                <c:ptCount val="1"/>
                <c:pt idx="0">
                  <c:v>Meta</c:v>
                </c:pt>
              </c:strCache>
            </c:strRef>
          </c:tx>
          <c:spPr>
            <a:solidFill>
              <a:schemeClr val="bg1">
                <a:lumMod val="75000"/>
              </a:schemeClr>
            </a:solidFill>
          </c:spPr>
          <c:invertIfNegative val="0"/>
          <c:cat>
            <c:strRef>
              <c:f>[25]Hoja1!$A$72</c:f>
              <c:strCache>
                <c:ptCount val="1"/>
                <c:pt idx="0">
                  <c:v>Vigencia</c:v>
                </c:pt>
              </c:strCache>
            </c:strRef>
          </c:cat>
          <c:val>
            <c:numRef>
              <c:f>[25]Hoja1!$C$72</c:f>
              <c:numCache>
                <c:formatCode>General</c:formatCode>
                <c:ptCount val="1"/>
                <c:pt idx="0">
                  <c:v>1</c:v>
                </c:pt>
              </c:numCache>
            </c:numRef>
          </c:val>
          <c:extLst>
            <c:ext xmlns:c16="http://schemas.microsoft.com/office/drawing/2014/chart" uri="{C3380CC4-5D6E-409C-BE32-E72D297353CC}">
              <c16:uniqueId val="{00000001-43B0-4411-AE3C-44060C025FF7}"/>
            </c:ext>
          </c:extLst>
        </c:ser>
        <c:dLbls>
          <c:showLegendKey val="0"/>
          <c:showVal val="0"/>
          <c:showCatName val="0"/>
          <c:showSerName val="0"/>
          <c:showPercent val="0"/>
          <c:showBubbleSize val="0"/>
        </c:dLbls>
        <c:gapWidth val="150"/>
        <c:axId val="306393296"/>
        <c:axId val="306389376"/>
      </c:barChart>
      <c:catAx>
        <c:axId val="306393296"/>
        <c:scaling>
          <c:orientation val="minMax"/>
        </c:scaling>
        <c:delete val="0"/>
        <c:axPos val="b"/>
        <c:numFmt formatCode="General" sourceLinked="0"/>
        <c:majorTickMark val="none"/>
        <c:minorTickMark val="none"/>
        <c:tickLblPos val="nextTo"/>
        <c:crossAx val="306389376"/>
        <c:crossesAt val="0"/>
        <c:auto val="1"/>
        <c:lblAlgn val="ctr"/>
        <c:lblOffset val="100"/>
        <c:noMultiLvlLbl val="0"/>
      </c:catAx>
      <c:valAx>
        <c:axId val="306389376"/>
        <c:scaling>
          <c:orientation val="minMax"/>
          <c:max val="1"/>
        </c:scaling>
        <c:delete val="0"/>
        <c:axPos val="l"/>
        <c:numFmt formatCode="General" sourceLinked="1"/>
        <c:majorTickMark val="none"/>
        <c:minorTickMark val="none"/>
        <c:tickLblPos val="nextTo"/>
        <c:spPr>
          <a:ln/>
        </c:spPr>
        <c:crossAx val="306393296"/>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[25]Hoja1!$B$75</c:f>
              <c:strCache>
                <c:ptCount val="1"/>
                <c:pt idx="0">
                  <c:v>Avance</c:v>
                </c:pt>
              </c:strCache>
            </c:strRef>
          </c:tx>
          <c:spPr>
            <a:solidFill>
              <a:schemeClr val="accent6"/>
            </a:solidFill>
          </c:spPr>
          <c:invertIfNegative val="0"/>
          <c:dPt>
            <c:idx val="3"/>
            <c:invertIfNegative val="0"/>
            <c:bubble3D val="0"/>
            <c:spPr>
              <a:solidFill>
                <a:srgbClr val="C00000"/>
              </a:solidFill>
            </c:spPr>
            <c:extLst>
              <c:ext xmlns:c16="http://schemas.microsoft.com/office/drawing/2014/chart" uri="{C3380CC4-5D6E-409C-BE32-E72D297353CC}">
                <c16:uniqueId val="{00000001-CAD0-47F2-9489-24F2DAC63F71}"/>
              </c:ext>
            </c:extLst>
          </c:dPt>
          <c:dPt>
            <c:idx val="4"/>
            <c:invertIfNegative val="0"/>
            <c:bubble3D val="0"/>
            <c:spPr>
              <a:solidFill>
                <a:srgbClr val="C00000"/>
              </a:solidFill>
            </c:spPr>
            <c:extLst>
              <c:ext xmlns:c16="http://schemas.microsoft.com/office/drawing/2014/chart" uri="{C3380CC4-5D6E-409C-BE32-E72D297353CC}">
                <c16:uniqueId val="{00000003-CAD0-47F2-9489-24F2DAC63F71}"/>
              </c:ext>
            </c:extLst>
          </c:dPt>
          <c:dPt>
            <c:idx val="5"/>
            <c:invertIfNegative val="0"/>
            <c:bubble3D val="0"/>
            <c:spPr>
              <a:solidFill>
                <a:srgbClr val="C00000"/>
              </a:solidFill>
            </c:spPr>
            <c:extLst>
              <c:ext xmlns:c16="http://schemas.microsoft.com/office/drawing/2014/chart" uri="{C3380CC4-5D6E-409C-BE32-E72D297353CC}">
                <c16:uniqueId val="{00000005-CAD0-47F2-9489-24F2DAC63F71}"/>
              </c:ext>
            </c:extLst>
          </c:dPt>
          <c:dPt>
            <c:idx val="6"/>
            <c:invertIfNegative val="0"/>
            <c:bubble3D val="0"/>
            <c:spPr>
              <a:solidFill>
                <a:srgbClr val="C00000"/>
              </a:solidFill>
            </c:spPr>
            <c:extLst>
              <c:ext xmlns:c16="http://schemas.microsoft.com/office/drawing/2014/chart" uri="{C3380CC4-5D6E-409C-BE32-E72D297353CC}">
                <c16:uniqueId val="{00000007-CAD0-47F2-9489-24F2DAC63F71}"/>
              </c:ext>
            </c:extLst>
          </c:dPt>
          <c:dPt>
            <c:idx val="8"/>
            <c:invertIfNegative val="0"/>
            <c:bubble3D val="0"/>
            <c:spPr>
              <a:solidFill>
                <a:srgbClr val="C00000"/>
              </a:solidFill>
            </c:spPr>
            <c:extLst>
              <c:ext xmlns:c16="http://schemas.microsoft.com/office/drawing/2014/chart" uri="{C3380CC4-5D6E-409C-BE32-E72D297353CC}">
                <c16:uniqueId val="{00000009-CAD0-47F2-9489-24F2DAC63F71}"/>
              </c:ext>
            </c:extLst>
          </c:dPt>
          <c:cat>
            <c:strRef>
              <c:f>[25]Hoja1!$A$76:$A$87</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[25]Hoja1!$B$76:$B$87</c:f>
              <c:numCache>
                <c:formatCode>General</c:formatCode>
                <c:ptCount val="12"/>
                <c:pt idx="3">
                  <c:v>6.7885117493472591E-2</c:v>
                </c:pt>
                <c:pt idx="4">
                  <c:v>7.3298429319371722E-2</c:v>
                </c:pt>
                <c:pt idx="5">
                  <c:v>9.1623036649214659E-2</c:v>
                </c:pt>
                <c:pt idx="6">
                  <c:v>0.13838120104438642</c:v>
                </c:pt>
                <c:pt idx="7">
                  <c:v>0.21671018276762402</c:v>
                </c:pt>
                <c:pt idx="8">
                  <c:v>8.4880636604774531E-2</c:v>
                </c:pt>
                <c:pt idx="9">
                  <c:v>0.19363395225464192</c:v>
                </c:pt>
                <c:pt idx="10">
                  <c:v>0.21750663129973474</c:v>
                </c:pt>
                <c:pt idx="11">
                  <c:v>1.0875331564986737</c:v>
                </c:pt>
              </c:numCache>
            </c:numRef>
          </c:val>
          <c:extLst>
            <c:ext xmlns:c16="http://schemas.microsoft.com/office/drawing/2014/chart" uri="{C3380CC4-5D6E-409C-BE32-E72D297353CC}">
              <c16:uniqueId val="{0000000A-CAD0-47F2-9489-24F2DAC63F71}"/>
            </c:ext>
          </c:extLst>
        </c:ser>
        <c:ser>
          <c:idx val="1"/>
          <c:order val="1"/>
          <c:tx>
            <c:strRef>
              <c:f>[25]Hoja1!$C$75</c:f>
              <c:strCache>
                <c:ptCount val="1"/>
                <c:pt idx="0">
                  <c:v>Meta</c:v>
                </c:pt>
              </c:strCache>
            </c:strRef>
          </c:tx>
          <c:spPr>
            <a:solidFill>
              <a:schemeClr val="bg1">
                <a:lumMod val="75000"/>
              </a:schemeClr>
            </a:solidFill>
          </c:spPr>
          <c:invertIfNegative val="0"/>
          <c:cat>
            <c:strRef>
              <c:f>[25]Hoja1!$A$76:$A$87</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[25]Hoja1!$C$76:$C$87</c:f>
              <c:numCache>
                <c:formatCode>General</c:formatCode>
                <c:ptCount val="12"/>
                <c:pt idx="3">
                  <c:v>0.2</c:v>
                </c:pt>
                <c:pt idx="4">
                  <c:v>0.2</c:v>
                </c:pt>
                <c:pt idx="5">
                  <c:v>0.2</c:v>
                </c:pt>
                <c:pt idx="6">
                  <c:v>0.2</c:v>
                </c:pt>
                <c:pt idx="7">
                  <c:v>0.2</c:v>
                </c:pt>
                <c:pt idx="8">
                  <c:v>0.2</c:v>
                </c:pt>
                <c:pt idx="9">
                  <c:v>0.2</c:v>
                </c:pt>
                <c:pt idx="10">
                  <c:v>0.2</c:v>
                </c:pt>
                <c:pt idx="11">
                  <c:v>1</c:v>
                </c:pt>
              </c:numCache>
            </c:numRef>
          </c:val>
          <c:extLst>
            <c:ext xmlns:c16="http://schemas.microsoft.com/office/drawing/2014/chart" uri="{C3380CC4-5D6E-409C-BE32-E72D297353CC}">
              <c16:uniqueId val="{0000000B-CAD0-47F2-9489-24F2DAC63F71}"/>
            </c:ext>
          </c:extLst>
        </c:ser>
        <c:dLbls>
          <c:showLegendKey val="0"/>
          <c:showVal val="0"/>
          <c:showCatName val="0"/>
          <c:showSerName val="0"/>
          <c:showPercent val="0"/>
          <c:showBubbleSize val="0"/>
        </c:dLbls>
        <c:gapWidth val="150"/>
        <c:axId val="306389768"/>
        <c:axId val="306395256"/>
      </c:barChart>
      <c:catAx>
        <c:axId val="306389768"/>
        <c:scaling>
          <c:orientation val="minMax"/>
        </c:scaling>
        <c:delete val="0"/>
        <c:axPos val="b"/>
        <c:numFmt formatCode="General" sourceLinked="0"/>
        <c:majorTickMark val="none"/>
        <c:minorTickMark val="none"/>
        <c:tickLblPos val="nextTo"/>
        <c:crossAx val="306395256"/>
        <c:crossesAt val="0"/>
        <c:auto val="1"/>
        <c:lblAlgn val="ctr"/>
        <c:lblOffset val="100"/>
        <c:noMultiLvlLbl val="0"/>
      </c:catAx>
      <c:valAx>
        <c:axId val="306395256"/>
        <c:scaling>
          <c:orientation val="minMax"/>
          <c:max val="0.25"/>
          <c:min val="0"/>
        </c:scaling>
        <c:delete val="0"/>
        <c:axPos val="l"/>
        <c:numFmt formatCode="General" sourceLinked="1"/>
        <c:majorTickMark val="none"/>
        <c:minorTickMark val="none"/>
        <c:tickLblPos val="nextTo"/>
        <c:spPr>
          <a:ln/>
        </c:spPr>
        <c:crossAx val="306389768"/>
        <c:crosses val="autoZero"/>
        <c:crossBetween val="between"/>
        <c:majorUnit val="5.000000000000001E-2"/>
      </c:val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[25]Hoja1!$B$90</c:f>
              <c:strCache>
                <c:ptCount val="1"/>
                <c:pt idx="0">
                  <c:v>Avance</c:v>
                </c:pt>
              </c:strCache>
            </c:strRef>
          </c:tx>
          <c:spPr>
            <a:solidFill>
              <a:schemeClr val="accent6"/>
            </a:solidFill>
          </c:spPr>
          <c:invertIfNegative val="0"/>
          <c:cat>
            <c:strRef>
              <c:f>[25]Hoja1!$A$91</c:f>
              <c:strCache>
                <c:ptCount val="1"/>
                <c:pt idx="0">
                  <c:v>Vigencia</c:v>
                </c:pt>
              </c:strCache>
            </c:strRef>
          </c:cat>
          <c:val>
            <c:numRef>
              <c:f>[25]Hoja1!$B$91</c:f>
              <c:numCache>
                <c:formatCode>General</c:formatCode>
                <c:ptCount val="1"/>
                <c:pt idx="0">
                  <c:v>0.97402597402597402</c:v>
                </c:pt>
              </c:numCache>
            </c:numRef>
          </c:val>
          <c:extLst>
            <c:ext xmlns:c16="http://schemas.microsoft.com/office/drawing/2014/chart" uri="{C3380CC4-5D6E-409C-BE32-E72D297353CC}">
              <c16:uniqueId val="{00000000-A1E5-4F5C-BA28-8D4A4BD36B57}"/>
            </c:ext>
          </c:extLst>
        </c:ser>
        <c:ser>
          <c:idx val="1"/>
          <c:order val="1"/>
          <c:tx>
            <c:strRef>
              <c:f>[25]Hoja1!$C$90</c:f>
              <c:strCache>
                <c:ptCount val="1"/>
                <c:pt idx="0">
                  <c:v>Meta</c:v>
                </c:pt>
              </c:strCache>
            </c:strRef>
          </c:tx>
          <c:spPr>
            <a:solidFill>
              <a:schemeClr val="bg1">
                <a:lumMod val="75000"/>
              </a:schemeClr>
            </a:solidFill>
          </c:spPr>
          <c:invertIfNegative val="0"/>
          <c:cat>
            <c:strRef>
              <c:f>[25]Hoja1!$A$91</c:f>
              <c:strCache>
                <c:ptCount val="1"/>
                <c:pt idx="0">
                  <c:v>Vigencia</c:v>
                </c:pt>
              </c:strCache>
            </c:strRef>
          </c:cat>
          <c:val>
            <c:numRef>
              <c:f>[25]Hoja1!$C$91</c:f>
              <c:numCache>
                <c:formatCode>General</c:formatCode>
                <c:ptCount val="1"/>
                <c:pt idx="0">
                  <c:v>1</c:v>
                </c:pt>
              </c:numCache>
            </c:numRef>
          </c:val>
          <c:extLst>
            <c:ext xmlns:c16="http://schemas.microsoft.com/office/drawing/2014/chart" uri="{C3380CC4-5D6E-409C-BE32-E72D297353CC}">
              <c16:uniqueId val="{00000001-A1E5-4F5C-BA28-8D4A4BD36B57}"/>
            </c:ext>
          </c:extLst>
        </c:ser>
        <c:dLbls>
          <c:showLegendKey val="0"/>
          <c:showVal val="0"/>
          <c:showCatName val="0"/>
          <c:showSerName val="0"/>
          <c:showPercent val="0"/>
          <c:showBubbleSize val="0"/>
        </c:dLbls>
        <c:gapWidth val="150"/>
        <c:axId val="306395648"/>
        <c:axId val="306390160"/>
      </c:barChart>
      <c:catAx>
        <c:axId val="306395648"/>
        <c:scaling>
          <c:orientation val="minMax"/>
        </c:scaling>
        <c:delete val="0"/>
        <c:axPos val="b"/>
        <c:numFmt formatCode="General" sourceLinked="0"/>
        <c:majorTickMark val="none"/>
        <c:minorTickMark val="none"/>
        <c:tickLblPos val="nextTo"/>
        <c:crossAx val="306390160"/>
        <c:crossesAt val="0"/>
        <c:auto val="1"/>
        <c:lblAlgn val="ctr"/>
        <c:lblOffset val="100"/>
        <c:noMultiLvlLbl val="0"/>
      </c:catAx>
      <c:valAx>
        <c:axId val="306390160"/>
        <c:scaling>
          <c:orientation val="minMax"/>
          <c:max val="1.2"/>
        </c:scaling>
        <c:delete val="0"/>
        <c:axPos val="l"/>
        <c:numFmt formatCode="General" sourceLinked="1"/>
        <c:majorTickMark val="none"/>
        <c:minorTickMark val="none"/>
        <c:tickLblPos val="nextTo"/>
        <c:spPr>
          <a:ln/>
        </c:spPr>
        <c:crossAx val="306395648"/>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[25]Hoja1!$B$94</c:f>
              <c:strCache>
                <c:ptCount val="1"/>
                <c:pt idx="0">
                  <c:v>Avance</c:v>
                </c:pt>
              </c:strCache>
            </c:strRef>
          </c:tx>
          <c:spPr>
            <a:solidFill>
              <a:schemeClr val="accent6"/>
            </a:solidFill>
          </c:spPr>
          <c:invertIfNegative val="0"/>
          <c:dPt>
            <c:idx val="1"/>
            <c:invertIfNegative val="0"/>
            <c:bubble3D val="0"/>
            <c:spPr>
              <a:solidFill>
                <a:srgbClr val="C00000"/>
              </a:solidFill>
            </c:spPr>
            <c:extLst>
              <c:ext xmlns:c16="http://schemas.microsoft.com/office/drawing/2014/chart" uri="{C3380CC4-5D6E-409C-BE32-E72D297353CC}">
                <c16:uniqueId val="{00000001-DC93-412C-92FC-8253A28C9374}"/>
              </c:ext>
            </c:extLst>
          </c:dPt>
          <c:dPt>
            <c:idx val="2"/>
            <c:invertIfNegative val="0"/>
            <c:bubble3D val="0"/>
            <c:spPr>
              <a:solidFill>
                <a:srgbClr val="C00000"/>
              </a:solidFill>
            </c:spPr>
            <c:extLst>
              <c:ext xmlns:c16="http://schemas.microsoft.com/office/drawing/2014/chart" uri="{C3380CC4-5D6E-409C-BE32-E72D297353CC}">
                <c16:uniqueId val="{00000003-DC93-412C-92FC-8253A28C9374}"/>
              </c:ext>
            </c:extLst>
          </c:dPt>
          <c:dPt>
            <c:idx val="3"/>
            <c:invertIfNegative val="0"/>
            <c:bubble3D val="0"/>
            <c:spPr>
              <a:solidFill>
                <a:srgbClr val="C00000"/>
              </a:solidFill>
            </c:spPr>
            <c:extLst>
              <c:ext xmlns:c16="http://schemas.microsoft.com/office/drawing/2014/chart" uri="{C3380CC4-5D6E-409C-BE32-E72D297353CC}">
                <c16:uniqueId val="{00000005-DC93-412C-92FC-8253A28C9374}"/>
              </c:ext>
            </c:extLst>
          </c:dPt>
          <c:cat>
            <c:strRef>
              <c:f>[25]Hoja1!$A$95:$A$106</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[25]Hoja1!$B$95:$B$106</c:f>
              <c:numCache>
                <c:formatCode>General</c:formatCode>
                <c:ptCount val="12"/>
                <c:pt idx="1">
                  <c:v>8.5470085470085472E-2</c:v>
                </c:pt>
                <c:pt idx="2">
                  <c:v>7.9772079772079771E-2</c:v>
                </c:pt>
                <c:pt idx="3">
                  <c:v>0.11680911680911681</c:v>
                </c:pt>
                <c:pt idx="4">
                  <c:v>0.85552407932011332</c:v>
                </c:pt>
                <c:pt idx="5">
                  <c:v>0.96600566572237956</c:v>
                </c:pt>
                <c:pt idx="6">
                  <c:v>0.97167138810198306</c:v>
                </c:pt>
                <c:pt idx="7">
                  <c:v>0.98295454545454541</c:v>
                </c:pt>
                <c:pt idx="8">
                  <c:v>0.98587570621468923</c:v>
                </c:pt>
                <c:pt idx="9">
                  <c:v>0.98870056497175141</c:v>
                </c:pt>
                <c:pt idx="10">
                  <c:v>0.99431818181818177</c:v>
                </c:pt>
                <c:pt idx="11">
                  <c:v>1.1047979797979797</c:v>
                </c:pt>
              </c:numCache>
            </c:numRef>
          </c:val>
          <c:extLst>
            <c:ext xmlns:c16="http://schemas.microsoft.com/office/drawing/2014/chart" uri="{C3380CC4-5D6E-409C-BE32-E72D297353CC}">
              <c16:uniqueId val="{00000006-DC93-412C-92FC-8253A28C9374}"/>
            </c:ext>
          </c:extLst>
        </c:ser>
        <c:ser>
          <c:idx val="1"/>
          <c:order val="1"/>
          <c:tx>
            <c:strRef>
              <c:f>[25]Hoja1!$C$94</c:f>
              <c:strCache>
                <c:ptCount val="1"/>
                <c:pt idx="0">
                  <c:v>Meta</c:v>
                </c:pt>
              </c:strCache>
            </c:strRef>
          </c:tx>
          <c:spPr>
            <a:solidFill>
              <a:schemeClr val="bg1">
                <a:lumMod val="75000"/>
              </a:schemeClr>
            </a:solidFill>
          </c:spPr>
          <c:invertIfNegative val="0"/>
          <c:cat>
            <c:strRef>
              <c:f>[25]Hoja1!$A$95:$A$106</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[25]Hoja1!$C$95:$C$106</c:f>
              <c:numCache>
                <c:formatCode>General</c:formatCode>
                <c:ptCount val="12"/>
                <c:pt idx="1">
                  <c:v>0.9</c:v>
                </c:pt>
                <c:pt idx="2">
                  <c:v>0.9</c:v>
                </c:pt>
                <c:pt idx="3">
                  <c:v>0.9</c:v>
                </c:pt>
                <c:pt idx="4">
                  <c:v>0.9</c:v>
                </c:pt>
                <c:pt idx="5">
                  <c:v>0.9</c:v>
                </c:pt>
                <c:pt idx="6">
                  <c:v>0.9</c:v>
                </c:pt>
                <c:pt idx="7">
                  <c:v>0.9</c:v>
                </c:pt>
                <c:pt idx="8">
                  <c:v>0.9</c:v>
                </c:pt>
                <c:pt idx="9">
                  <c:v>0.9</c:v>
                </c:pt>
                <c:pt idx="10">
                  <c:v>0.9</c:v>
                </c:pt>
                <c:pt idx="11">
                  <c:v>1</c:v>
                </c:pt>
              </c:numCache>
            </c:numRef>
          </c:val>
          <c:extLst>
            <c:ext xmlns:c16="http://schemas.microsoft.com/office/drawing/2014/chart" uri="{C3380CC4-5D6E-409C-BE32-E72D297353CC}">
              <c16:uniqueId val="{00000007-DC93-412C-92FC-8253A28C9374}"/>
            </c:ext>
          </c:extLst>
        </c:ser>
        <c:dLbls>
          <c:showLegendKey val="0"/>
          <c:showVal val="0"/>
          <c:showCatName val="0"/>
          <c:showSerName val="0"/>
          <c:showPercent val="0"/>
          <c:showBubbleSize val="0"/>
        </c:dLbls>
        <c:gapWidth val="150"/>
        <c:axId val="306391336"/>
        <c:axId val="306620304"/>
      </c:barChart>
      <c:catAx>
        <c:axId val="306391336"/>
        <c:scaling>
          <c:orientation val="minMax"/>
        </c:scaling>
        <c:delete val="0"/>
        <c:axPos val="b"/>
        <c:numFmt formatCode="General" sourceLinked="0"/>
        <c:majorTickMark val="none"/>
        <c:minorTickMark val="none"/>
        <c:tickLblPos val="nextTo"/>
        <c:crossAx val="306620304"/>
        <c:crossesAt val="0"/>
        <c:auto val="1"/>
        <c:lblAlgn val="ctr"/>
        <c:lblOffset val="100"/>
        <c:noMultiLvlLbl val="0"/>
      </c:catAx>
      <c:valAx>
        <c:axId val="306620304"/>
        <c:scaling>
          <c:orientation val="minMax"/>
          <c:max val="1.2"/>
        </c:scaling>
        <c:delete val="0"/>
        <c:axPos val="l"/>
        <c:numFmt formatCode="General" sourceLinked="1"/>
        <c:majorTickMark val="none"/>
        <c:minorTickMark val="none"/>
        <c:tickLblPos val="nextTo"/>
        <c:spPr>
          <a:ln/>
        </c:spPr>
        <c:crossAx val="306391336"/>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[25]Hoja1!$B$109</c:f>
              <c:strCache>
                <c:ptCount val="1"/>
                <c:pt idx="0">
                  <c:v>Avance</c:v>
                </c:pt>
              </c:strCache>
            </c:strRef>
          </c:tx>
          <c:spPr>
            <a:solidFill>
              <a:srgbClr val="FF0000"/>
            </a:solidFill>
            <a:ln>
              <a:solidFill>
                <a:srgbClr val="FF0000"/>
              </a:solidFill>
            </a:ln>
          </c:spPr>
          <c:invertIfNegative val="0"/>
          <c:dPt>
            <c:idx val="1"/>
            <c:invertIfNegative val="0"/>
            <c:bubble3D val="0"/>
            <c:extLst>
              <c:ext xmlns:c16="http://schemas.microsoft.com/office/drawing/2014/chart" uri="{C3380CC4-5D6E-409C-BE32-E72D297353CC}">
                <c16:uniqueId val="{00000000-9B7D-4089-91EC-CDE2AEBAB25A}"/>
              </c:ext>
            </c:extLst>
          </c:dPt>
          <c:dPt>
            <c:idx val="2"/>
            <c:invertIfNegative val="0"/>
            <c:bubble3D val="0"/>
            <c:extLst>
              <c:ext xmlns:c16="http://schemas.microsoft.com/office/drawing/2014/chart" uri="{C3380CC4-5D6E-409C-BE32-E72D297353CC}">
                <c16:uniqueId val="{00000001-9B7D-4089-91EC-CDE2AEBAB25A}"/>
              </c:ext>
            </c:extLst>
          </c:dPt>
          <c:dPt>
            <c:idx val="3"/>
            <c:invertIfNegative val="0"/>
            <c:bubble3D val="0"/>
            <c:extLst>
              <c:ext xmlns:c16="http://schemas.microsoft.com/office/drawing/2014/chart" uri="{C3380CC4-5D6E-409C-BE32-E72D297353CC}">
                <c16:uniqueId val="{00000002-9B7D-4089-91EC-CDE2AEBAB25A}"/>
              </c:ext>
            </c:extLst>
          </c:dPt>
          <c:dPt>
            <c:idx val="4"/>
            <c:invertIfNegative val="0"/>
            <c:bubble3D val="0"/>
            <c:extLst>
              <c:ext xmlns:c16="http://schemas.microsoft.com/office/drawing/2014/chart" uri="{C3380CC4-5D6E-409C-BE32-E72D297353CC}">
                <c16:uniqueId val="{00000003-9B7D-4089-91EC-CDE2AEBAB25A}"/>
              </c:ext>
            </c:extLst>
          </c:dPt>
          <c:dPt>
            <c:idx val="5"/>
            <c:invertIfNegative val="0"/>
            <c:bubble3D val="0"/>
            <c:extLst>
              <c:ext xmlns:c16="http://schemas.microsoft.com/office/drawing/2014/chart" uri="{C3380CC4-5D6E-409C-BE32-E72D297353CC}">
                <c16:uniqueId val="{00000004-9B7D-4089-91EC-CDE2AEBAB25A}"/>
              </c:ext>
            </c:extLst>
          </c:dPt>
          <c:dPt>
            <c:idx val="6"/>
            <c:invertIfNegative val="0"/>
            <c:bubble3D val="0"/>
            <c:extLst>
              <c:ext xmlns:c16="http://schemas.microsoft.com/office/drawing/2014/chart" uri="{C3380CC4-5D6E-409C-BE32-E72D297353CC}">
                <c16:uniqueId val="{00000005-9B7D-4089-91EC-CDE2AEBAB25A}"/>
              </c:ext>
            </c:extLst>
          </c:dPt>
          <c:dPt>
            <c:idx val="7"/>
            <c:invertIfNegative val="0"/>
            <c:bubble3D val="0"/>
            <c:extLst>
              <c:ext xmlns:c16="http://schemas.microsoft.com/office/drawing/2014/chart" uri="{C3380CC4-5D6E-409C-BE32-E72D297353CC}">
                <c16:uniqueId val="{00000006-9B7D-4089-91EC-CDE2AEBAB25A}"/>
              </c:ext>
            </c:extLst>
          </c:dPt>
          <c:dPt>
            <c:idx val="8"/>
            <c:invertIfNegative val="0"/>
            <c:bubble3D val="0"/>
            <c:extLst>
              <c:ext xmlns:c16="http://schemas.microsoft.com/office/drawing/2014/chart" uri="{C3380CC4-5D6E-409C-BE32-E72D297353CC}">
                <c16:uniqueId val="{00000007-9B7D-4089-91EC-CDE2AEBAB25A}"/>
              </c:ext>
            </c:extLst>
          </c:dPt>
          <c:dPt>
            <c:idx val="9"/>
            <c:invertIfNegative val="0"/>
            <c:bubble3D val="0"/>
            <c:extLst>
              <c:ext xmlns:c16="http://schemas.microsoft.com/office/drawing/2014/chart" uri="{C3380CC4-5D6E-409C-BE32-E72D297353CC}">
                <c16:uniqueId val="{00000008-9B7D-4089-91EC-CDE2AEBAB25A}"/>
              </c:ext>
            </c:extLst>
          </c:dPt>
          <c:dPt>
            <c:idx val="10"/>
            <c:invertIfNegative val="0"/>
            <c:bubble3D val="0"/>
            <c:extLst>
              <c:ext xmlns:c16="http://schemas.microsoft.com/office/drawing/2014/chart" uri="{C3380CC4-5D6E-409C-BE32-E72D297353CC}">
                <c16:uniqueId val="{00000009-9B7D-4089-91EC-CDE2AEBAB25A}"/>
              </c:ext>
            </c:extLst>
          </c:dPt>
          <c:dPt>
            <c:idx val="11"/>
            <c:invertIfNegative val="0"/>
            <c:bubble3D val="0"/>
            <c:spPr>
              <a:solidFill>
                <a:srgbClr val="FFFF00"/>
              </a:solidFill>
              <a:ln>
                <a:solidFill>
                  <a:srgbClr val="FFFF00"/>
                </a:solidFill>
              </a:ln>
            </c:spPr>
            <c:extLst>
              <c:ext xmlns:c16="http://schemas.microsoft.com/office/drawing/2014/chart" uri="{C3380CC4-5D6E-409C-BE32-E72D297353CC}">
                <c16:uniqueId val="{0000000B-9B7D-4089-91EC-CDE2AEBAB25A}"/>
              </c:ext>
            </c:extLst>
          </c:dPt>
          <c:cat>
            <c:strRef>
              <c:f>[25]Hoja1!$A$110:$A$121</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[25]Hoja1!$B$110:$B$121</c:f>
              <c:numCache>
                <c:formatCode>General</c:formatCode>
                <c:ptCount val="12"/>
                <c:pt idx="1">
                  <c:v>1.1854951185495118E-2</c:v>
                </c:pt>
                <c:pt idx="2">
                  <c:v>7.6071922544951589E-3</c:v>
                </c:pt>
                <c:pt idx="3">
                  <c:v>1.6574585635359115E-2</c:v>
                </c:pt>
                <c:pt idx="4">
                  <c:v>9.0220385674931125E-2</c:v>
                </c:pt>
                <c:pt idx="5">
                  <c:v>0.1026536312849162</c:v>
                </c:pt>
                <c:pt idx="6">
                  <c:v>0.1225854383358098</c:v>
                </c:pt>
                <c:pt idx="7">
                  <c:v>0.14625092798812175</c:v>
                </c:pt>
                <c:pt idx="8">
                  <c:v>0.16246290801186944</c:v>
                </c:pt>
                <c:pt idx="9">
                  <c:v>0.18786982248520709</c:v>
                </c:pt>
                <c:pt idx="10">
                  <c:v>0.20501474926253688</c:v>
                </c:pt>
                <c:pt idx="11">
                  <c:v>0.82005899705014751</c:v>
                </c:pt>
              </c:numCache>
            </c:numRef>
          </c:val>
          <c:extLst>
            <c:ext xmlns:c16="http://schemas.microsoft.com/office/drawing/2014/chart" uri="{C3380CC4-5D6E-409C-BE32-E72D297353CC}">
              <c16:uniqueId val="{0000000C-9B7D-4089-91EC-CDE2AEBAB25A}"/>
            </c:ext>
          </c:extLst>
        </c:ser>
        <c:ser>
          <c:idx val="1"/>
          <c:order val="1"/>
          <c:tx>
            <c:strRef>
              <c:f>[25]Hoja1!$C$109</c:f>
              <c:strCache>
                <c:ptCount val="1"/>
                <c:pt idx="0">
                  <c:v>Meta</c:v>
                </c:pt>
              </c:strCache>
            </c:strRef>
          </c:tx>
          <c:spPr>
            <a:solidFill>
              <a:schemeClr val="bg1">
                <a:lumMod val="75000"/>
              </a:schemeClr>
            </a:solidFill>
          </c:spPr>
          <c:invertIfNegative val="0"/>
          <c:cat>
            <c:strRef>
              <c:f>[25]Hoja1!$A$110:$A$121</c:f>
              <c:strCache>
                <c:ptCount val="12"/>
                <c:pt idx="0">
                  <c:v>Mes 1</c:v>
                </c:pt>
                <c:pt idx="1">
                  <c:v>Mes 2</c:v>
                </c:pt>
                <c:pt idx="2">
                  <c:v>Mes 3</c:v>
                </c:pt>
                <c:pt idx="3">
                  <c:v>Mes 4</c:v>
                </c:pt>
                <c:pt idx="4">
                  <c:v>Mes 5</c:v>
                </c:pt>
                <c:pt idx="5">
                  <c:v>Mes 6</c:v>
                </c:pt>
                <c:pt idx="6">
                  <c:v>Mes 7</c:v>
                </c:pt>
                <c:pt idx="7">
                  <c:v>Mes 8</c:v>
                </c:pt>
                <c:pt idx="8">
                  <c:v>Mes 9</c:v>
                </c:pt>
                <c:pt idx="9">
                  <c:v>Mes 10</c:v>
                </c:pt>
                <c:pt idx="10">
                  <c:v>Mes 11</c:v>
                </c:pt>
                <c:pt idx="11">
                  <c:v>Vigencia</c:v>
                </c:pt>
              </c:strCache>
            </c:strRef>
          </c:cat>
          <c:val>
            <c:numRef>
              <c:f>[25]Hoja1!$C$110:$C$121</c:f>
              <c:numCache>
                <c:formatCode>General</c:formatCode>
                <c:ptCount val="12"/>
                <c:pt idx="1">
                  <c:v>0.25</c:v>
                </c:pt>
                <c:pt idx="2">
                  <c:v>0.25</c:v>
                </c:pt>
                <c:pt idx="3">
                  <c:v>0.25</c:v>
                </c:pt>
                <c:pt idx="4">
                  <c:v>0.25</c:v>
                </c:pt>
                <c:pt idx="5">
                  <c:v>0.25</c:v>
                </c:pt>
                <c:pt idx="6">
                  <c:v>0.25</c:v>
                </c:pt>
                <c:pt idx="7">
                  <c:v>0.25</c:v>
                </c:pt>
                <c:pt idx="8">
                  <c:v>0.25</c:v>
                </c:pt>
                <c:pt idx="9">
                  <c:v>0.25</c:v>
                </c:pt>
                <c:pt idx="10">
                  <c:v>0.25</c:v>
                </c:pt>
                <c:pt idx="11">
                  <c:v>1</c:v>
                </c:pt>
              </c:numCache>
            </c:numRef>
          </c:val>
          <c:extLst>
            <c:ext xmlns:c16="http://schemas.microsoft.com/office/drawing/2014/chart" uri="{C3380CC4-5D6E-409C-BE32-E72D297353CC}">
              <c16:uniqueId val="{0000000D-9B7D-4089-91EC-CDE2AEBAB25A}"/>
            </c:ext>
          </c:extLst>
        </c:ser>
        <c:dLbls>
          <c:showLegendKey val="0"/>
          <c:showVal val="0"/>
          <c:showCatName val="0"/>
          <c:showSerName val="0"/>
          <c:showPercent val="0"/>
          <c:showBubbleSize val="0"/>
        </c:dLbls>
        <c:gapWidth val="150"/>
        <c:axId val="306614424"/>
        <c:axId val="306615992"/>
      </c:barChart>
      <c:catAx>
        <c:axId val="306614424"/>
        <c:scaling>
          <c:orientation val="minMax"/>
        </c:scaling>
        <c:delete val="0"/>
        <c:axPos val="b"/>
        <c:numFmt formatCode="General" sourceLinked="0"/>
        <c:majorTickMark val="none"/>
        <c:minorTickMark val="none"/>
        <c:tickLblPos val="nextTo"/>
        <c:crossAx val="306615992"/>
        <c:crossesAt val="0"/>
        <c:auto val="1"/>
        <c:lblAlgn val="ctr"/>
        <c:lblOffset val="100"/>
        <c:noMultiLvlLbl val="0"/>
      </c:catAx>
      <c:valAx>
        <c:axId val="306615992"/>
        <c:scaling>
          <c:orientation val="minMax"/>
          <c:max val="0.30000000000000004"/>
        </c:scaling>
        <c:delete val="0"/>
        <c:axPos val="l"/>
        <c:numFmt formatCode="General" sourceLinked="1"/>
        <c:majorTickMark val="none"/>
        <c:minorTickMark val="none"/>
        <c:tickLblPos val="nextTo"/>
        <c:spPr>
          <a:ln/>
        </c:spPr>
        <c:crossAx val="306614424"/>
        <c:crosses val="autoZero"/>
        <c:crossBetween val="between"/>
        <c:majorUnit val="5.000000000000001E-2"/>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[10]Graficas!$C$34</c:f>
              <c:strCache>
                <c:ptCount val="1"/>
                <c:pt idx="0">
                  <c:v>Avance</c:v>
                </c:pt>
              </c:strCache>
            </c:strRef>
          </c:tx>
          <c:spPr>
            <a:solidFill>
              <a:schemeClr val="accent6"/>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[10]Graficas!$B$19:$B$21</c:f>
              <c:strCache>
                <c:ptCount val="3"/>
                <c:pt idx="0">
                  <c:v>3 trimestre</c:v>
                </c:pt>
                <c:pt idx="1">
                  <c:v>2 trimestre</c:v>
                </c:pt>
                <c:pt idx="2">
                  <c:v>Vigencia</c:v>
                </c:pt>
              </c:strCache>
            </c:strRef>
          </c:cat>
          <c:val>
            <c:numRef>
              <c:f>[10]Graficas!$C$35:$C$37</c:f>
              <c:numCache>
                <c:formatCode>General</c:formatCode>
                <c:ptCount val="3"/>
                <c:pt idx="0">
                  <c:v>1</c:v>
                </c:pt>
                <c:pt idx="1">
                  <c:v>1</c:v>
                </c:pt>
                <c:pt idx="2">
                  <c:v>1</c:v>
                </c:pt>
              </c:numCache>
            </c:numRef>
          </c:val>
          <c:extLst>
            <c:ext xmlns:c16="http://schemas.microsoft.com/office/drawing/2014/chart" uri="{C3380CC4-5D6E-409C-BE32-E72D297353CC}">
              <c16:uniqueId val="{00000000-31E6-4D5E-9C5B-F920E3130872}"/>
            </c:ext>
          </c:extLst>
        </c:ser>
        <c:ser>
          <c:idx val="1"/>
          <c:order val="1"/>
          <c:tx>
            <c:strRef>
              <c:f>[10]Graficas!$D$34</c:f>
              <c:strCache>
                <c:ptCount val="1"/>
                <c:pt idx="0">
                  <c:v>Meta</c:v>
                </c:pt>
              </c:strCache>
            </c:strRef>
          </c:tx>
          <c:spPr>
            <a:solidFill>
              <a:schemeClr val="bg1">
                <a:lumMod val="75000"/>
              </a:schemeClr>
            </a:solidFill>
          </c:spPr>
          <c:invertIfNegative val="0"/>
          <c:cat>
            <c:strRef>
              <c:f>[10]Graficas!$B$19:$B$21</c:f>
              <c:strCache>
                <c:ptCount val="3"/>
                <c:pt idx="0">
                  <c:v>3 trimestre</c:v>
                </c:pt>
                <c:pt idx="1">
                  <c:v>2 trimestre</c:v>
                </c:pt>
                <c:pt idx="2">
                  <c:v>Vigencia</c:v>
                </c:pt>
              </c:strCache>
            </c:strRef>
          </c:cat>
          <c:val>
            <c:numRef>
              <c:f>[10]Graficas!$D$35:$D$37</c:f>
              <c:numCache>
                <c:formatCode>General</c:formatCode>
                <c:ptCount val="3"/>
                <c:pt idx="0">
                  <c:v>1</c:v>
                </c:pt>
                <c:pt idx="1">
                  <c:v>1</c:v>
                </c:pt>
                <c:pt idx="2">
                  <c:v>1</c:v>
                </c:pt>
              </c:numCache>
            </c:numRef>
          </c:val>
          <c:extLst>
            <c:ext xmlns:c16="http://schemas.microsoft.com/office/drawing/2014/chart" uri="{C3380CC4-5D6E-409C-BE32-E72D297353CC}">
              <c16:uniqueId val="{00000001-31E6-4D5E-9C5B-F920E3130872}"/>
            </c:ext>
          </c:extLst>
        </c:ser>
        <c:dLbls>
          <c:showLegendKey val="0"/>
          <c:showVal val="0"/>
          <c:showCatName val="0"/>
          <c:showSerName val="0"/>
          <c:showPercent val="0"/>
          <c:showBubbleSize val="0"/>
        </c:dLbls>
        <c:gapWidth val="150"/>
        <c:axId val="169194240"/>
        <c:axId val="169195776"/>
      </c:barChart>
      <c:catAx>
        <c:axId val="169194240"/>
        <c:scaling>
          <c:orientation val="minMax"/>
        </c:scaling>
        <c:delete val="0"/>
        <c:axPos val="b"/>
        <c:numFmt formatCode="0%" sourceLinked="0"/>
        <c:majorTickMark val="out"/>
        <c:minorTickMark val="none"/>
        <c:tickLblPos val="nextTo"/>
        <c:crossAx val="169195776"/>
        <c:crosses val="autoZero"/>
        <c:auto val="1"/>
        <c:lblAlgn val="ctr"/>
        <c:lblOffset val="100"/>
        <c:noMultiLvlLbl val="0"/>
      </c:catAx>
      <c:valAx>
        <c:axId val="169195776"/>
        <c:scaling>
          <c:orientation val="minMax"/>
        </c:scaling>
        <c:delete val="0"/>
        <c:axPos val="l"/>
        <c:numFmt formatCode="0%" sourceLinked="0"/>
        <c:majorTickMark val="out"/>
        <c:minorTickMark val="none"/>
        <c:tickLblPos val="nextTo"/>
        <c:crossAx val="16919424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'[11]INDICADORES GESTION'!$CF$1</c:f>
              <c:strCache>
                <c:ptCount val="1"/>
                <c:pt idx="0">
                  <c:v>Avance</c:v>
                </c:pt>
              </c:strCache>
            </c:strRef>
          </c:tx>
          <c:spPr>
            <a:solidFill>
              <a:schemeClr val="accent6"/>
            </a:solidFill>
          </c:spPr>
          <c:invertIfNegative val="0"/>
          <c:dPt>
            <c:idx val="0"/>
            <c:invertIfNegative val="0"/>
            <c:bubble3D val="0"/>
            <c:spPr>
              <a:solidFill>
                <a:srgbClr val="FFC000"/>
              </a:solidFill>
            </c:spPr>
            <c:extLst>
              <c:ext xmlns:c16="http://schemas.microsoft.com/office/drawing/2014/chart" uri="{C3380CC4-5D6E-409C-BE32-E72D297353CC}">
                <c16:uniqueId val="{00000001-4F53-44E7-9B93-01982E8C3EC7}"/>
              </c:ext>
            </c:extLst>
          </c:dPt>
          <c:dPt>
            <c:idx val="2"/>
            <c:invertIfNegative val="0"/>
            <c:bubble3D val="0"/>
            <c:spPr>
              <a:solidFill>
                <a:srgbClr val="FFC000"/>
              </a:solidFill>
            </c:spPr>
            <c:extLst>
              <c:ext xmlns:c16="http://schemas.microsoft.com/office/drawing/2014/chart" uri="{C3380CC4-5D6E-409C-BE32-E72D297353CC}">
                <c16:uniqueId val="{00000003-4F53-44E7-9B93-01982E8C3EC7}"/>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'[11]INDICADORES GESTION'!$CE$2:$CE$6</c:f>
              <c:strCache>
                <c:ptCount val="5"/>
                <c:pt idx="0">
                  <c:v>Trimestre 1</c:v>
                </c:pt>
                <c:pt idx="1">
                  <c:v>Trimestre 2</c:v>
                </c:pt>
                <c:pt idx="2">
                  <c:v>Trimestre 3</c:v>
                </c:pt>
                <c:pt idx="3">
                  <c:v>Trimestre 4</c:v>
                </c:pt>
                <c:pt idx="4">
                  <c:v>Vigencia</c:v>
                </c:pt>
              </c:strCache>
            </c:strRef>
          </c:cat>
          <c:val>
            <c:numRef>
              <c:f>'[11]INDICADORES GESTION'!$CF$2:$CF$6</c:f>
              <c:numCache>
                <c:formatCode>General</c:formatCode>
                <c:ptCount val="5"/>
                <c:pt idx="0">
                  <c:v>0.82</c:v>
                </c:pt>
                <c:pt idx="1">
                  <c:v>1.4379999999999999</c:v>
                </c:pt>
                <c:pt idx="2">
                  <c:v>0.79</c:v>
                </c:pt>
                <c:pt idx="3">
                  <c:v>0.96</c:v>
                </c:pt>
                <c:pt idx="4">
                  <c:v>0.95054054054054049</c:v>
                </c:pt>
              </c:numCache>
            </c:numRef>
          </c:val>
          <c:extLst>
            <c:ext xmlns:c16="http://schemas.microsoft.com/office/drawing/2014/chart" uri="{C3380CC4-5D6E-409C-BE32-E72D297353CC}">
              <c16:uniqueId val="{00000004-4F53-44E7-9B93-01982E8C3EC7}"/>
            </c:ext>
          </c:extLst>
        </c:ser>
        <c:ser>
          <c:idx val="1"/>
          <c:order val="1"/>
          <c:tx>
            <c:strRef>
              <c:f>'[11]INDICADORES GESTION'!$CG$1</c:f>
              <c:strCache>
                <c:ptCount val="1"/>
                <c:pt idx="0">
                  <c:v>Meta</c:v>
                </c:pt>
              </c:strCache>
            </c:strRef>
          </c:tx>
          <c:spPr>
            <a:solidFill>
              <a:schemeClr val="bg1">
                <a:lumMod val="75000"/>
              </a:schemeClr>
            </a:solidFill>
          </c:spPr>
          <c:invertIfNegative val="0"/>
          <c:cat>
            <c:strRef>
              <c:f>'[11]INDICADORES GESTION'!$CE$2:$CE$6</c:f>
              <c:strCache>
                <c:ptCount val="5"/>
                <c:pt idx="0">
                  <c:v>Trimestre 1</c:v>
                </c:pt>
                <c:pt idx="1">
                  <c:v>Trimestre 2</c:v>
                </c:pt>
                <c:pt idx="2">
                  <c:v>Trimestre 3</c:v>
                </c:pt>
                <c:pt idx="3">
                  <c:v>Trimestre 4</c:v>
                </c:pt>
                <c:pt idx="4">
                  <c:v>Vigencia</c:v>
                </c:pt>
              </c:strCache>
            </c:strRef>
          </c:cat>
          <c:val>
            <c:numRef>
              <c:f>'[11]INDICADORES GESTION'!$CG$2:$CG$6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5-4F53-44E7-9B93-01982E8C3EC7}"/>
            </c:ext>
          </c:extLst>
        </c:ser>
        <c:dLbls>
          <c:showLegendKey val="0"/>
          <c:showVal val="0"/>
          <c:showCatName val="0"/>
          <c:showSerName val="0"/>
          <c:showPercent val="0"/>
          <c:showBubbleSize val="0"/>
        </c:dLbls>
        <c:gapWidth val="150"/>
        <c:axId val="171729280"/>
        <c:axId val="142792960"/>
      </c:barChart>
      <c:catAx>
        <c:axId val="171729280"/>
        <c:scaling>
          <c:orientation val="minMax"/>
        </c:scaling>
        <c:delete val="0"/>
        <c:axPos val="b"/>
        <c:numFmt formatCode="General" sourceLinked="0"/>
        <c:majorTickMark val="out"/>
        <c:minorTickMark val="none"/>
        <c:tickLblPos val="nextTo"/>
        <c:crossAx val="142792960"/>
        <c:crosses val="autoZero"/>
        <c:auto val="1"/>
        <c:lblAlgn val="ctr"/>
        <c:lblOffset val="100"/>
        <c:noMultiLvlLbl val="0"/>
      </c:catAx>
      <c:valAx>
        <c:axId val="142792960"/>
        <c:scaling>
          <c:orientation val="minMax"/>
        </c:scaling>
        <c:delete val="0"/>
        <c:axPos val="l"/>
        <c:numFmt formatCode="0%" sourceLinked="0"/>
        <c:majorTickMark val="out"/>
        <c:minorTickMark val="none"/>
        <c:tickLblPos val="nextTo"/>
        <c:crossAx val="17172928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'[11]INDICADORES GESTION'!$CH$1</c:f>
              <c:strCache>
                <c:ptCount val="1"/>
                <c:pt idx="0">
                  <c:v>Avance</c:v>
                </c:pt>
              </c:strCache>
            </c:strRef>
          </c:tx>
          <c:spPr>
            <a:solidFill>
              <a:schemeClr val="accent6"/>
            </a:solidFill>
          </c:spPr>
          <c:invertIfNegative val="0"/>
          <c:dPt>
            <c:idx val="0"/>
            <c:invertIfNegative val="0"/>
            <c:bubble3D val="0"/>
            <c:spPr>
              <a:solidFill>
                <a:srgbClr val="C00000"/>
              </a:solidFill>
            </c:spPr>
            <c:extLst>
              <c:ext xmlns:c16="http://schemas.microsoft.com/office/drawing/2014/chart" uri="{C3380CC4-5D6E-409C-BE32-E72D297353CC}">
                <c16:uniqueId val="{00000001-5491-4B14-9914-F4AAAD5548DF}"/>
              </c:ext>
            </c:extLst>
          </c:dPt>
          <c:dPt>
            <c:idx val="2"/>
            <c:invertIfNegative val="0"/>
            <c:bubble3D val="0"/>
            <c:extLst>
              <c:ext xmlns:c16="http://schemas.microsoft.com/office/drawing/2014/chart" uri="{C3380CC4-5D6E-409C-BE32-E72D297353CC}">
                <c16:uniqueId val="{00000002-5491-4B14-9914-F4AAAD5548DF}"/>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'[11]INDICADORES GESTION'!$CE$2:$CE$6</c:f>
              <c:strCache>
                <c:ptCount val="5"/>
                <c:pt idx="0">
                  <c:v>Trimestre 1</c:v>
                </c:pt>
                <c:pt idx="1">
                  <c:v>Trimestre 2</c:v>
                </c:pt>
                <c:pt idx="2">
                  <c:v>Trimestre 3</c:v>
                </c:pt>
                <c:pt idx="3">
                  <c:v>Trimestre 4</c:v>
                </c:pt>
                <c:pt idx="4">
                  <c:v>Vigencia</c:v>
                </c:pt>
              </c:strCache>
            </c:strRef>
          </c:cat>
          <c:val>
            <c:numRef>
              <c:f>'[11]INDICADORES GESTION'!$CH$2:$CH$6</c:f>
              <c:numCache>
                <c:formatCode>General</c:formatCode>
                <c:ptCount val="5"/>
                <c:pt idx="0">
                  <c:v>0.20634920634920634</c:v>
                </c:pt>
                <c:pt idx="1">
                  <c:v>0.78</c:v>
                </c:pt>
                <c:pt idx="2">
                  <c:v>1.08</c:v>
                </c:pt>
                <c:pt idx="3">
                  <c:v>1.04</c:v>
                </c:pt>
                <c:pt idx="4">
                  <c:v>1.3682277318640954</c:v>
                </c:pt>
              </c:numCache>
            </c:numRef>
          </c:val>
          <c:extLst>
            <c:ext xmlns:c16="http://schemas.microsoft.com/office/drawing/2014/chart" uri="{C3380CC4-5D6E-409C-BE32-E72D297353CC}">
              <c16:uniqueId val="{00000003-5491-4B14-9914-F4AAAD5548DF}"/>
            </c:ext>
          </c:extLst>
        </c:ser>
        <c:ser>
          <c:idx val="1"/>
          <c:order val="1"/>
          <c:tx>
            <c:strRef>
              <c:f>'[11]INDICADORES GESTION'!$CI$1</c:f>
              <c:strCache>
                <c:ptCount val="1"/>
                <c:pt idx="0">
                  <c:v>Meta</c:v>
                </c:pt>
              </c:strCache>
            </c:strRef>
          </c:tx>
          <c:spPr>
            <a:solidFill>
              <a:schemeClr val="bg1">
                <a:lumMod val="75000"/>
              </a:schemeClr>
            </a:solidFill>
          </c:spPr>
          <c:invertIfNegative val="0"/>
          <c:cat>
            <c:strRef>
              <c:f>'[11]INDICADORES GESTION'!$CE$2:$CE$6</c:f>
              <c:strCache>
                <c:ptCount val="5"/>
                <c:pt idx="0">
                  <c:v>Trimestre 1</c:v>
                </c:pt>
                <c:pt idx="1">
                  <c:v>Trimestre 2</c:v>
                </c:pt>
                <c:pt idx="2">
                  <c:v>Trimestre 3</c:v>
                </c:pt>
                <c:pt idx="3">
                  <c:v>Trimestre 4</c:v>
                </c:pt>
                <c:pt idx="4">
                  <c:v>Vigencia</c:v>
                </c:pt>
              </c:strCache>
            </c:strRef>
          </c:cat>
          <c:val>
            <c:numRef>
              <c:f>'[11]INDICADORES GESTION'!$CI$2:$CI$6</c:f>
              <c:numCache>
                <c:formatCode>General</c:formatCode>
                <c:ptCount val="5"/>
                <c:pt idx="0">
                  <c:v>0.6</c:v>
                </c:pt>
                <c:pt idx="1">
                  <c:v>0.6</c:v>
                </c:pt>
                <c:pt idx="2">
                  <c:v>0.6</c:v>
                </c:pt>
                <c:pt idx="3">
                  <c:v>0.6</c:v>
                </c:pt>
                <c:pt idx="4">
                  <c:v>1</c:v>
                </c:pt>
              </c:numCache>
            </c:numRef>
          </c:val>
          <c:extLst>
            <c:ext xmlns:c16="http://schemas.microsoft.com/office/drawing/2014/chart" uri="{C3380CC4-5D6E-409C-BE32-E72D297353CC}">
              <c16:uniqueId val="{00000004-5491-4B14-9914-F4AAAD5548DF}"/>
            </c:ext>
          </c:extLst>
        </c:ser>
        <c:dLbls>
          <c:showLegendKey val="0"/>
          <c:showVal val="0"/>
          <c:showCatName val="0"/>
          <c:showSerName val="0"/>
          <c:showPercent val="0"/>
          <c:showBubbleSize val="0"/>
        </c:dLbls>
        <c:gapWidth val="150"/>
        <c:axId val="271133312"/>
        <c:axId val="271147776"/>
      </c:barChart>
      <c:catAx>
        <c:axId val="271133312"/>
        <c:scaling>
          <c:orientation val="minMax"/>
        </c:scaling>
        <c:delete val="0"/>
        <c:axPos val="b"/>
        <c:numFmt formatCode="General" sourceLinked="0"/>
        <c:majorTickMark val="out"/>
        <c:minorTickMark val="none"/>
        <c:tickLblPos val="nextTo"/>
        <c:crossAx val="271147776"/>
        <c:crosses val="autoZero"/>
        <c:auto val="1"/>
        <c:lblAlgn val="ctr"/>
        <c:lblOffset val="100"/>
        <c:noMultiLvlLbl val="0"/>
      </c:catAx>
      <c:valAx>
        <c:axId val="271147776"/>
        <c:scaling>
          <c:orientation val="minMax"/>
        </c:scaling>
        <c:delete val="0"/>
        <c:axPos val="l"/>
        <c:numFmt formatCode="0%" sourceLinked="0"/>
        <c:majorTickMark val="out"/>
        <c:minorTickMark val="none"/>
        <c:tickLblPos val="nextTo"/>
        <c:crossAx val="2711333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'[11]INDICADORES GESTION'!$CJ$1</c:f>
              <c:strCache>
                <c:ptCount val="1"/>
                <c:pt idx="0">
                  <c:v>Avance</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0-4310-4F3A-BB65-58CDBBF368E8}"/>
              </c:ext>
            </c:extLst>
          </c:dPt>
          <c:dPt>
            <c:idx val="1"/>
            <c:invertIfNegative val="0"/>
            <c:bubble3D val="0"/>
            <c:spPr>
              <a:solidFill>
                <a:srgbClr val="FFC000"/>
              </a:solidFill>
            </c:spPr>
            <c:extLst>
              <c:ext xmlns:c16="http://schemas.microsoft.com/office/drawing/2014/chart" uri="{C3380CC4-5D6E-409C-BE32-E72D297353CC}">
                <c16:uniqueId val="{00000002-4310-4F3A-BB65-58CDBBF368E8}"/>
              </c:ext>
            </c:extLst>
          </c:dPt>
          <c:dPt>
            <c:idx val="2"/>
            <c:invertIfNegative val="0"/>
            <c:bubble3D val="0"/>
            <c:spPr>
              <a:solidFill>
                <a:srgbClr val="C00000"/>
              </a:solidFill>
            </c:spPr>
            <c:extLst>
              <c:ext xmlns:c16="http://schemas.microsoft.com/office/drawing/2014/chart" uri="{C3380CC4-5D6E-409C-BE32-E72D297353CC}">
                <c16:uniqueId val="{00000004-4310-4F3A-BB65-58CDBBF368E8}"/>
              </c:ext>
            </c:extLst>
          </c:dPt>
          <c:dPt>
            <c:idx val="3"/>
            <c:invertIfNegative val="0"/>
            <c:bubble3D val="0"/>
            <c:spPr>
              <a:solidFill>
                <a:srgbClr val="FFC000"/>
              </a:solidFill>
            </c:spPr>
            <c:extLst>
              <c:ext xmlns:c16="http://schemas.microsoft.com/office/drawing/2014/chart" uri="{C3380CC4-5D6E-409C-BE32-E72D297353CC}">
                <c16:uniqueId val="{00000006-4310-4F3A-BB65-58CDBBF368E8}"/>
              </c:ext>
            </c:extLst>
          </c:dPt>
          <c:dPt>
            <c:idx val="4"/>
            <c:invertIfNegative val="0"/>
            <c:bubble3D val="0"/>
            <c:spPr>
              <a:solidFill>
                <a:srgbClr val="FFC000"/>
              </a:solidFill>
            </c:spPr>
            <c:extLst>
              <c:ext xmlns:c16="http://schemas.microsoft.com/office/drawing/2014/chart" uri="{C3380CC4-5D6E-409C-BE32-E72D297353CC}">
                <c16:uniqueId val="{00000008-4310-4F3A-BB65-58CDBBF368E8}"/>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'[11]INDICADORES GESTION'!$CE$2:$CE$6</c:f>
              <c:strCache>
                <c:ptCount val="5"/>
                <c:pt idx="0">
                  <c:v>Trimestre 1</c:v>
                </c:pt>
                <c:pt idx="1">
                  <c:v>Trimestre 2</c:v>
                </c:pt>
                <c:pt idx="2">
                  <c:v>Trimestre 3</c:v>
                </c:pt>
                <c:pt idx="3">
                  <c:v>Trimestre 4</c:v>
                </c:pt>
                <c:pt idx="4">
                  <c:v>Vigencia</c:v>
                </c:pt>
              </c:strCache>
            </c:strRef>
          </c:cat>
          <c:val>
            <c:numRef>
              <c:f>'[11]INDICADORES GESTION'!$CJ$2:$CJ$6</c:f>
              <c:numCache>
                <c:formatCode>General</c:formatCode>
                <c:ptCount val="5"/>
                <c:pt idx="0">
                  <c:v>0.98799999999999999</c:v>
                </c:pt>
                <c:pt idx="1">
                  <c:v>0.83960000000000001</c:v>
                </c:pt>
                <c:pt idx="2">
                  <c:v>0.68200000000000005</c:v>
                </c:pt>
                <c:pt idx="3">
                  <c:v>0.73880000000000001</c:v>
                </c:pt>
                <c:pt idx="4">
                  <c:v>0.81210000000000004</c:v>
                </c:pt>
              </c:numCache>
            </c:numRef>
          </c:val>
          <c:extLst>
            <c:ext xmlns:c16="http://schemas.microsoft.com/office/drawing/2014/chart" uri="{C3380CC4-5D6E-409C-BE32-E72D297353CC}">
              <c16:uniqueId val="{00000009-4310-4F3A-BB65-58CDBBF368E8}"/>
            </c:ext>
          </c:extLst>
        </c:ser>
        <c:ser>
          <c:idx val="1"/>
          <c:order val="1"/>
          <c:tx>
            <c:strRef>
              <c:f>'[11]INDICADORES GESTION'!$CK$1</c:f>
              <c:strCache>
                <c:ptCount val="1"/>
                <c:pt idx="0">
                  <c:v>Meta</c:v>
                </c:pt>
              </c:strCache>
            </c:strRef>
          </c:tx>
          <c:spPr>
            <a:solidFill>
              <a:schemeClr val="bg1">
                <a:lumMod val="75000"/>
              </a:schemeClr>
            </a:solidFill>
          </c:spPr>
          <c:invertIfNegative val="0"/>
          <c:cat>
            <c:strRef>
              <c:f>'[11]INDICADORES GESTION'!$CE$2:$CE$6</c:f>
              <c:strCache>
                <c:ptCount val="5"/>
                <c:pt idx="0">
                  <c:v>Trimestre 1</c:v>
                </c:pt>
                <c:pt idx="1">
                  <c:v>Trimestre 2</c:v>
                </c:pt>
                <c:pt idx="2">
                  <c:v>Trimestre 3</c:v>
                </c:pt>
                <c:pt idx="3">
                  <c:v>Trimestre 4</c:v>
                </c:pt>
                <c:pt idx="4">
                  <c:v>Vigencia</c:v>
                </c:pt>
              </c:strCache>
            </c:strRef>
          </c:cat>
          <c:val>
            <c:numRef>
              <c:f>'[11]INDICADORES GESTION'!$CK$2:$CK$6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A-4310-4F3A-BB65-58CDBBF368E8}"/>
            </c:ext>
          </c:extLst>
        </c:ser>
        <c:dLbls>
          <c:showLegendKey val="0"/>
          <c:showVal val="0"/>
          <c:showCatName val="0"/>
          <c:showSerName val="0"/>
          <c:showPercent val="0"/>
          <c:showBubbleSize val="0"/>
        </c:dLbls>
        <c:gapWidth val="150"/>
        <c:axId val="270811904"/>
        <c:axId val="270813824"/>
      </c:barChart>
      <c:catAx>
        <c:axId val="270811904"/>
        <c:scaling>
          <c:orientation val="minMax"/>
        </c:scaling>
        <c:delete val="0"/>
        <c:axPos val="b"/>
        <c:numFmt formatCode="General" sourceLinked="0"/>
        <c:majorTickMark val="out"/>
        <c:minorTickMark val="none"/>
        <c:tickLblPos val="nextTo"/>
        <c:crossAx val="270813824"/>
        <c:crosses val="autoZero"/>
        <c:auto val="1"/>
        <c:lblAlgn val="ctr"/>
        <c:lblOffset val="100"/>
        <c:noMultiLvlLbl val="0"/>
      </c:catAx>
      <c:valAx>
        <c:axId val="270813824"/>
        <c:scaling>
          <c:orientation val="minMax"/>
        </c:scaling>
        <c:delete val="0"/>
        <c:axPos val="l"/>
        <c:numFmt formatCode="0%" sourceLinked="0"/>
        <c:majorTickMark val="out"/>
        <c:minorTickMark val="none"/>
        <c:tickLblPos val="nextTo"/>
        <c:crossAx val="2708119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3.xml"/><Relationship Id="rId39" Type="http://schemas.openxmlformats.org/officeDocument/2006/relationships/chart" Target="../charts/chart36.xml"/><Relationship Id="rId21" Type="http://schemas.openxmlformats.org/officeDocument/2006/relationships/chart" Target="../charts/chart18.xml"/><Relationship Id="rId34" Type="http://schemas.openxmlformats.org/officeDocument/2006/relationships/chart" Target="../charts/chart31.xml"/><Relationship Id="rId42" Type="http://schemas.openxmlformats.org/officeDocument/2006/relationships/chart" Target="../charts/chart39.xml"/><Relationship Id="rId47" Type="http://schemas.openxmlformats.org/officeDocument/2006/relationships/image" Target="../media/image9.png"/><Relationship Id="rId50" Type="http://schemas.openxmlformats.org/officeDocument/2006/relationships/image" Target="../media/image12.png"/><Relationship Id="rId55" Type="http://schemas.openxmlformats.org/officeDocument/2006/relationships/image" Target="../media/image17.png"/><Relationship Id="rId63" Type="http://schemas.openxmlformats.org/officeDocument/2006/relationships/image" Target="../media/image25.png"/><Relationship Id="rId68" Type="http://schemas.openxmlformats.org/officeDocument/2006/relationships/image" Target="../media/image29.png"/><Relationship Id="rId76" Type="http://schemas.openxmlformats.org/officeDocument/2006/relationships/image" Target="../media/image37.png"/><Relationship Id="rId84" Type="http://schemas.openxmlformats.org/officeDocument/2006/relationships/chart" Target="../charts/chart45.xml"/><Relationship Id="rId89" Type="http://schemas.openxmlformats.org/officeDocument/2006/relationships/chart" Target="../charts/chart50.xml"/><Relationship Id="rId7" Type="http://schemas.openxmlformats.org/officeDocument/2006/relationships/chart" Target="../charts/chart5.xml"/><Relationship Id="rId71" Type="http://schemas.openxmlformats.org/officeDocument/2006/relationships/image" Target="../media/image32.png"/><Relationship Id="rId92" Type="http://schemas.openxmlformats.org/officeDocument/2006/relationships/chart" Target="../charts/chart53.xml"/><Relationship Id="rId2" Type="http://schemas.openxmlformats.org/officeDocument/2006/relationships/image" Target="../media/image3.jpeg"/><Relationship Id="rId16" Type="http://schemas.openxmlformats.org/officeDocument/2006/relationships/chart" Target="../charts/chart14.xml"/><Relationship Id="rId29" Type="http://schemas.openxmlformats.org/officeDocument/2006/relationships/chart" Target="../charts/chart26.xml"/><Relationship Id="rId11" Type="http://schemas.openxmlformats.org/officeDocument/2006/relationships/chart" Target="../charts/chart9.xml"/><Relationship Id="rId24" Type="http://schemas.openxmlformats.org/officeDocument/2006/relationships/chart" Target="../charts/chart21.xml"/><Relationship Id="rId32" Type="http://schemas.openxmlformats.org/officeDocument/2006/relationships/chart" Target="../charts/chart29.xml"/><Relationship Id="rId37" Type="http://schemas.openxmlformats.org/officeDocument/2006/relationships/chart" Target="../charts/chart34.xml"/><Relationship Id="rId40" Type="http://schemas.openxmlformats.org/officeDocument/2006/relationships/chart" Target="../charts/chart37.xml"/><Relationship Id="rId45" Type="http://schemas.openxmlformats.org/officeDocument/2006/relationships/image" Target="../media/image7.png"/><Relationship Id="rId53" Type="http://schemas.openxmlformats.org/officeDocument/2006/relationships/image" Target="../media/image15.png"/><Relationship Id="rId58" Type="http://schemas.openxmlformats.org/officeDocument/2006/relationships/image" Target="../media/image20.png"/><Relationship Id="rId66" Type="http://schemas.openxmlformats.org/officeDocument/2006/relationships/image" Target="../media/image27.png"/><Relationship Id="rId74" Type="http://schemas.openxmlformats.org/officeDocument/2006/relationships/image" Target="../media/image35.png"/><Relationship Id="rId79" Type="http://schemas.openxmlformats.org/officeDocument/2006/relationships/image" Target="../media/image40.png"/><Relationship Id="rId87" Type="http://schemas.openxmlformats.org/officeDocument/2006/relationships/chart" Target="../charts/chart48.xml"/><Relationship Id="rId5" Type="http://schemas.openxmlformats.org/officeDocument/2006/relationships/chart" Target="../charts/chart3.xml"/><Relationship Id="rId61" Type="http://schemas.openxmlformats.org/officeDocument/2006/relationships/image" Target="../media/image23.png"/><Relationship Id="rId82" Type="http://schemas.openxmlformats.org/officeDocument/2006/relationships/chart" Target="../charts/chart43.xml"/><Relationship Id="rId90" Type="http://schemas.openxmlformats.org/officeDocument/2006/relationships/chart" Target="../charts/chart51.xml"/><Relationship Id="rId95" Type="http://schemas.openxmlformats.org/officeDocument/2006/relationships/chart" Target="../charts/chart56.xml"/><Relationship Id="rId19" Type="http://schemas.openxmlformats.org/officeDocument/2006/relationships/chart" Target="../charts/chart17.xml"/><Relationship Id="rId14" Type="http://schemas.openxmlformats.org/officeDocument/2006/relationships/chart" Target="../charts/chart12.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chart" Target="../charts/chart27.xml"/><Relationship Id="rId35" Type="http://schemas.openxmlformats.org/officeDocument/2006/relationships/chart" Target="../charts/chart32.xml"/><Relationship Id="rId43" Type="http://schemas.openxmlformats.org/officeDocument/2006/relationships/image" Target="../media/image5.png"/><Relationship Id="rId48" Type="http://schemas.openxmlformats.org/officeDocument/2006/relationships/image" Target="../media/image10.png"/><Relationship Id="rId56" Type="http://schemas.openxmlformats.org/officeDocument/2006/relationships/image" Target="../media/image18.png"/><Relationship Id="rId64" Type="http://schemas.openxmlformats.org/officeDocument/2006/relationships/image" Target="../media/image26.png"/><Relationship Id="rId69" Type="http://schemas.openxmlformats.org/officeDocument/2006/relationships/image" Target="../media/image30.png"/><Relationship Id="rId77" Type="http://schemas.openxmlformats.org/officeDocument/2006/relationships/image" Target="../media/image38.png"/><Relationship Id="rId8" Type="http://schemas.openxmlformats.org/officeDocument/2006/relationships/chart" Target="../charts/chart6.xml"/><Relationship Id="rId51" Type="http://schemas.openxmlformats.org/officeDocument/2006/relationships/image" Target="../media/image13.png"/><Relationship Id="rId72" Type="http://schemas.openxmlformats.org/officeDocument/2006/relationships/image" Target="../media/image33.png"/><Relationship Id="rId80" Type="http://schemas.openxmlformats.org/officeDocument/2006/relationships/chart" Target="../charts/chart41.xml"/><Relationship Id="rId85" Type="http://schemas.openxmlformats.org/officeDocument/2006/relationships/chart" Target="../charts/chart46.xml"/><Relationship Id="rId93" Type="http://schemas.openxmlformats.org/officeDocument/2006/relationships/chart" Target="../charts/chart54.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2.xml"/><Relationship Id="rId33" Type="http://schemas.openxmlformats.org/officeDocument/2006/relationships/chart" Target="../charts/chart30.xml"/><Relationship Id="rId38" Type="http://schemas.openxmlformats.org/officeDocument/2006/relationships/chart" Target="../charts/chart35.xml"/><Relationship Id="rId46" Type="http://schemas.openxmlformats.org/officeDocument/2006/relationships/image" Target="../media/image8.png"/><Relationship Id="rId59" Type="http://schemas.openxmlformats.org/officeDocument/2006/relationships/image" Target="../media/image21.png"/><Relationship Id="rId67" Type="http://schemas.openxmlformats.org/officeDocument/2006/relationships/image" Target="../media/image28.png"/><Relationship Id="rId20" Type="http://schemas.openxmlformats.org/officeDocument/2006/relationships/image" Target="../media/image4.png"/><Relationship Id="rId41" Type="http://schemas.openxmlformats.org/officeDocument/2006/relationships/chart" Target="../charts/chart38.xml"/><Relationship Id="rId54" Type="http://schemas.openxmlformats.org/officeDocument/2006/relationships/image" Target="../media/image16.png"/><Relationship Id="rId62" Type="http://schemas.openxmlformats.org/officeDocument/2006/relationships/image" Target="../media/image24.png"/><Relationship Id="rId70" Type="http://schemas.openxmlformats.org/officeDocument/2006/relationships/image" Target="../media/image31.png"/><Relationship Id="rId75" Type="http://schemas.openxmlformats.org/officeDocument/2006/relationships/image" Target="../media/image36.png"/><Relationship Id="rId83" Type="http://schemas.openxmlformats.org/officeDocument/2006/relationships/chart" Target="../charts/chart44.xml"/><Relationship Id="rId88" Type="http://schemas.openxmlformats.org/officeDocument/2006/relationships/chart" Target="../charts/chart49.xml"/><Relationship Id="rId91" Type="http://schemas.openxmlformats.org/officeDocument/2006/relationships/chart" Target="../charts/chart52.xml"/><Relationship Id="rId1" Type="http://schemas.openxmlformats.org/officeDocument/2006/relationships/image" Target="../media/image2.jpe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0.xml"/><Relationship Id="rId28" Type="http://schemas.openxmlformats.org/officeDocument/2006/relationships/chart" Target="../charts/chart25.xml"/><Relationship Id="rId36" Type="http://schemas.openxmlformats.org/officeDocument/2006/relationships/chart" Target="../charts/chart33.xml"/><Relationship Id="rId49" Type="http://schemas.openxmlformats.org/officeDocument/2006/relationships/image" Target="../media/image11.png"/><Relationship Id="rId57" Type="http://schemas.openxmlformats.org/officeDocument/2006/relationships/image" Target="../media/image19.png"/><Relationship Id="rId10" Type="http://schemas.openxmlformats.org/officeDocument/2006/relationships/chart" Target="../charts/chart8.xml"/><Relationship Id="rId31" Type="http://schemas.openxmlformats.org/officeDocument/2006/relationships/chart" Target="../charts/chart28.xml"/><Relationship Id="rId44" Type="http://schemas.openxmlformats.org/officeDocument/2006/relationships/image" Target="../media/image6.png"/><Relationship Id="rId52" Type="http://schemas.openxmlformats.org/officeDocument/2006/relationships/image" Target="../media/image14.png"/><Relationship Id="rId60" Type="http://schemas.openxmlformats.org/officeDocument/2006/relationships/image" Target="../media/image22.png"/><Relationship Id="rId65" Type="http://schemas.openxmlformats.org/officeDocument/2006/relationships/chart" Target="../charts/chart40.xml"/><Relationship Id="rId73" Type="http://schemas.openxmlformats.org/officeDocument/2006/relationships/image" Target="../media/image34.png"/><Relationship Id="rId78" Type="http://schemas.openxmlformats.org/officeDocument/2006/relationships/image" Target="../media/image39.png"/><Relationship Id="rId81" Type="http://schemas.openxmlformats.org/officeDocument/2006/relationships/chart" Target="../charts/chart42.xml"/><Relationship Id="rId86" Type="http://schemas.openxmlformats.org/officeDocument/2006/relationships/chart" Target="../charts/chart47.xml"/><Relationship Id="rId94" Type="http://schemas.openxmlformats.org/officeDocument/2006/relationships/chart" Target="../charts/chart55.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66674</xdr:rowOff>
    </xdr:from>
    <xdr:to>
      <xdr:col>2</xdr:col>
      <xdr:colOff>1230312</xdr:colOff>
      <xdr:row>3</xdr:row>
      <xdr:rowOff>334343</xdr:rowOff>
    </xdr:to>
    <xdr:pic>
      <xdr:nvPicPr>
        <xdr:cNvPr id="3" name="Imagen 2" descr="escudo-alc">
          <a:extLst>
            <a:ext uri="{FF2B5EF4-FFF2-40B4-BE49-F238E27FC236}">
              <a16:creationId xmlns:a16="http://schemas.microsoft.com/office/drawing/2014/main" id="{DFE13E58-3865-41A0-A1E5-6130C4928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4100" y="142874"/>
          <a:ext cx="1238250" cy="62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57E22968-CCCA-491A-A823-BF4A4F601E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984250</xdr:colOff>
      <xdr:row>4</xdr:row>
      <xdr:rowOff>31750</xdr:rowOff>
    </xdr:to>
    <xdr:pic>
      <xdr:nvPicPr>
        <xdr:cNvPr id="3" name="Imagen 2" descr="escudo-alc">
          <a:extLst>
            <a:ext uri="{FF2B5EF4-FFF2-40B4-BE49-F238E27FC236}">
              <a16:creationId xmlns:a16="http://schemas.microsoft.com/office/drawing/2014/main" id="{C8147641-0F5E-4E43-BBF5-406C4432D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50983"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291872</xdr:colOff>
      <xdr:row>21</xdr:row>
      <xdr:rowOff>255471</xdr:rowOff>
    </xdr:from>
    <xdr:to>
      <xdr:col>88</xdr:col>
      <xdr:colOff>5929312</xdr:colOff>
      <xdr:row>21</xdr:row>
      <xdr:rowOff>2547936</xdr:rowOff>
    </xdr:to>
    <xdr:graphicFrame macro="">
      <xdr:nvGraphicFramePr>
        <xdr:cNvPr id="4" name="Gráfico 3">
          <a:extLst>
            <a:ext uri="{FF2B5EF4-FFF2-40B4-BE49-F238E27FC236}">
              <a16:creationId xmlns:a16="http://schemas.microsoft.com/office/drawing/2014/main" id="{564E0D1A-412B-4EDE-ADB2-945DC8265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88</xdr:col>
      <xdr:colOff>291228</xdr:colOff>
      <xdr:row>22</xdr:row>
      <xdr:rowOff>183959</xdr:rowOff>
    </xdr:from>
    <xdr:to>
      <xdr:col>88</xdr:col>
      <xdr:colOff>5873181</xdr:colOff>
      <xdr:row>22</xdr:row>
      <xdr:rowOff>3107530</xdr:rowOff>
    </xdr:to>
    <xdr:graphicFrame macro="">
      <xdr:nvGraphicFramePr>
        <xdr:cNvPr id="5" name="Gráfico 4">
          <a:extLst>
            <a:ext uri="{FF2B5EF4-FFF2-40B4-BE49-F238E27FC236}">
              <a16:creationId xmlns:a16="http://schemas.microsoft.com/office/drawing/2014/main" id="{CE71A2FA-A143-4F6E-B489-4FFB7A695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88</xdr:col>
      <xdr:colOff>306158</xdr:colOff>
      <xdr:row>16</xdr:row>
      <xdr:rowOff>166686</xdr:rowOff>
    </xdr:from>
    <xdr:to>
      <xdr:col>88</xdr:col>
      <xdr:colOff>5848520</xdr:colOff>
      <xdr:row>16</xdr:row>
      <xdr:rowOff>2524123</xdr:rowOff>
    </xdr:to>
    <xdr:graphicFrame macro="">
      <xdr:nvGraphicFramePr>
        <xdr:cNvPr id="6" name="2 Gráfico">
          <a:extLst>
            <a:ext uri="{FF2B5EF4-FFF2-40B4-BE49-F238E27FC236}">
              <a16:creationId xmlns:a16="http://schemas.microsoft.com/office/drawing/2014/main" id="{6765C522-C315-40D9-B2CE-EDB0365C1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88</xdr:col>
      <xdr:colOff>500057</xdr:colOff>
      <xdr:row>79</xdr:row>
      <xdr:rowOff>265493</xdr:rowOff>
    </xdr:from>
    <xdr:to>
      <xdr:col>88</xdr:col>
      <xdr:colOff>5726902</xdr:colOff>
      <xdr:row>79</xdr:row>
      <xdr:rowOff>3131343</xdr:rowOff>
    </xdr:to>
    <xdr:graphicFrame macro="">
      <xdr:nvGraphicFramePr>
        <xdr:cNvPr id="7" name="Gráfico 6">
          <a:extLst>
            <a:ext uri="{FF2B5EF4-FFF2-40B4-BE49-F238E27FC236}">
              <a16:creationId xmlns:a16="http://schemas.microsoft.com/office/drawing/2014/main" id="{7172824E-8586-4C28-AEC0-DB93CBE70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88</xdr:col>
      <xdr:colOff>256835</xdr:colOff>
      <xdr:row>26</xdr:row>
      <xdr:rowOff>378959</xdr:rowOff>
    </xdr:from>
    <xdr:to>
      <xdr:col>88</xdr:col>
      <xdr:colOff>5660572</xdr:colOff>
      <xdr:row>26</xdr:row>
      <xdr:rowOff>378959</xdr:rowOff>
    </xdr:to>
    <xdr:graphicFrame macro="">
      <xdr:nvGraphicFramePr>
        <xdr:cNvPr id="8" name="1 Gráfico">
          <a:extLst>
            <a:ext uri="{FF2B5EF4-FFF2-40B4-BE49-F238E27FC236}">
              <a16:creationId xmlns:a16="http://schemas.microsoft.com/office/drawing/2014/main" id="{006204F3-E6C7-42A0-993A-EA1A59334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88</xdr:col>
      <xdr:colOff>382702</xdr:colOff>
      <xdr:row>80</xdr:row>
      <xdr:rowOff>297655</xdr:rowOff>
    </xdr:from>
    <xdr:to>
      <xdr:col>88</xdr:col>
      <xdr:colOff>5762625</xdr:colOff>
      <xdr:row>80</xdr:row>
      <xdr:rowOff>3059904</xdr:rowOff>
    </xdr:to>
    <xdr:graphicFrame macro="">
      <xdr:nvGraphicFramePr>
        <xdr:cNvPr id="9" name="6 Gráfico">
          <a:extLst>
            <a:ext uri="{FF2B5EF4-FFF2-40B4-BE49-F238E27FC236}">
              <a16:creationId xmlns:a16="http://schemas.microsoft.com/office/drawing/2014/main" id="{BDF8C5E4-1AA8-4F9C-8F34-292A5F61B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88</xdr:col>
      <xdr:colOff>535782</xdr:colOff>
      <xdr:row>96</xdr:row>
      <xdr:rowOff>226217</xdr:rowOff>
    </xdr:from>
    <xdr:to>
      <xdr:col>88</xdr:col>
      <xdr:colOff>5572126</xdr:colOff>
      <xdr:row>96</xdr:row>
      <xdr:rowOff>2512218</xdr:rowOff>
    </xdr:to>
    <xdr:graphicFrame macro="">
      <xdr:nvGraphicFramePr>
        <xdr:cNvPr id="10" name="2 Gráfico">
          <a:extLst>
            <a:ext uri="{FF2B5EF4-FFF2-40B4-BE49-F238E27FC236}">
              <a16:creationId xmlns:a16="http://schemas.microsoft.com/office/drawing/2014/main" id="{0F6DF28B-EBB3-40C9-A23D-6A1F5A031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88</xdr:col>
      <xdr:colOff>357188</xdr:colOff>
      <xdr:row>98</xdr:row>
      <xdr:rowOff>595314</xdr:rowOff>
    </xdr:from>
    <xdr:to>
      <xdr:col>88</xdr:col>
      <xdr:colOff>5794013</xdr:colOff>
      <xdr:row>98</xdr:row>
      <xdr:rowOff>2869406</xdr:rowOff>
    </xdr:to>
    <xdr:graphicFrame macro="">
      <xdr:nvGraphicFramePr>
        <xdr:cNvPr id="11" name="5 Gráfico">
          <a:extLst>
            <a:ext uri="{FF2B5EF4-FFF2-40B4-BE49-F238E27FC236}">
              <a16:creationId xmlns:a16="http://schemas.microsoft.com/office/drawing/2014/main" id="{269CA399-F9CF-4770-8579-781A54A8E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88</xdr:col>
      <xdr:colOff>488157</xdr:colOff>
      <xdr:row>99</xdr:row>
      <xdr:rowOff>293324</xdr:rowOff>
    </xdr:from>
    <xdr:to>
      <xdr:col>88</xdr:col>
      <xdr:colOff>5750719</xdr:colOff>
      <xdr:row>99</xdr:row>
      <xdr:rowOff>3131344</xdr:rowOff>
    </xdr:to>
    <xdr:graphicFrame macro="">
      <xdr:nvGraphicFramePr>
        <xdr:cNvPr id="12" name="6 Gráfico">
          <a:extLst>
            <a:ext uri="{FF2B5EF4-FFF2-40B4-BE49-F238E27FC236}">
              <a16:creationId xmlns:a16="http://schemas.microsoft.com/office/drawing/2014/main" id="{E5EC9372-8024-495D-86BB-E8ECF6D3E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88</xdr:col>
      <xdr:colOff>642937</xdr:colOff>
      <xdr:row>97</xdr:row>
      <xdr:rowOff>250031</xdr:rowOff>
    </xdr:from>
    <xdr:to>
      <xdr:col>88</xdr:col>
      <xdr:colOff>5572124</xdr:colOff>
      <xdr:row>97</xdr:row>
      <xdr:rowOff>2536030</xdr:rowOff>
    </xdr:to>
    <xdr:graphicFrame macro="">
      <xdr:nvGraphicFramePr>
        <xdr:cNvPr id="13" name="3 Gráfico">
          <a:extLst>
            <a:ext uri="{FF2B5EF4-FFF2-40B4-BE49-F238E27FC236}">
              <a16:creationId xmlns:a16="http://schemas.microsoft.com/office/drawing/2014/main" id="{2C310BD9-6B23-43D1-A9BA-2AA1445FB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88</xdr:col>
      <xdr:colOff>416716</xdr:colOff>
      <xdr:row>78</xdr:row>
      <xdr:rowOff>904876</xdr:rowOff>
    </xdr:from>
    <xdr:to>
      <xdr:col>88</xdr:col>
      <xdr:colOff>5837306</xdr:colOff>
      <xdr:row>78</xdr:row>
      <xdr:rowOff>4345776</xdr:rowOff>
    </xdr:to>
    <xdr:graphicFrame macro="">
      <xdr:nvGraphicFramePr>
        <xdr:cNvPr id="14" name="1 Gráfico">
          <a:extLst>
            <a:ext uri="{FF2B5EF4-FFF2-40B4-BE49-F238E27FC236}">
              <a16:creationId xmlns:a16="http://schemas.microsoft.com/office/drawing/2014/main" id="{27EB91B2-1D9B-4F54-9FB7-0F6336944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88</xdr:col>
      <xdr:colOff>401310</xdr:colOff>
      <xdr:row>55</xdr:row>
      <xdr:rowOff>153514</xdr:rowOff>
    </xdr:from>
    <xdr:to>
      <xdr:col>88</xdr:col>
      <xdr:colOff>5774530</xdr:colOff>
      <xdr:row>55</xdr:row>
      <xdr:rowOff>153514</xdr:rowOff>
    </xdr:to>
    <xdr:graphicFrame macro="">
      <xdr:nvGraphicFramePr>
        <xdr:cNvPr id="15" name="Gráfico 14">
          <a:extLst>
            <a:ext uri="{FF2B5EF4-FFF2-40B4-BE49-F238E27FC236}">
              <a16:creationId xmlns:a16="http://schemas.microsoft.com/office/drawing/2014/main" id="{A817C590-0D2C-4EDE-9B4B-7708B6198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88</xdr:col>
      <xdr:colOff>523877</xdr:colOff>
      <xdr:row>81</xdr:row>
      <xdr:rowOff>298775</xdr:rowOff>
    </xdr:from>
    <xdr:to>
      <xdr:col>88</xdr:col>
      <xdr:colOff>5676481</xdr:colOff>
      <xdr:row>81</xdr:row>
      <xdr:rowOff>3071811</xdr:rowOff>
    </xdr:to>
    <xdr:graphicFrame macro="">
      <xdr:nvGraphicFramePr>
        <xdr:cNvPr id="16" name="1 Gráfico">
          <a:extLst>
            <a:ext uri="{FF2B5EF4-FFF2-40B4-BE49-F238E27FC236}">
              <a16:creationId xmlns:a16="http://schemas.microsoft.com/office/drawing/2014/main" id="{D4371110-E7E0-4F93-B869-4888D6509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88</xdr:col>
      <xdr:colOff>381002</xdr:colOff>
      <xdr:row>82</xdr:row>
      <xdr:rowOff>523871</xdr:rowOff>
    </xdr:from>
    <xdr:to>
      <xdr:col>88</xdr:col>
      <xdr:colOff>5819352</xdr:colOff>
      <xdr:row>83</xdr:row>
      <xdr:rowOff>10201</xdr:rowOff>
    </xdr:to>
    <xdr:graphicFrame macro="">
      <xdr:nvGraphicFramePr>
        <xdr:cNvPr id="17" name="4 Gráfico">
          <a:extLst>
            <a:ext uri="{FF2B5EF4-FFF2-40B4-BE49-F238E27FC236}">
              <a16:creationId xmlns:a16="http://schemas.microsoft.com/office/drawing/2014/main" id="{0548BFFD-13F4-4189-9410-DB1C28FAB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88</xdr:col>
      <xdr:colOff>500060</xdr:colOff>
      <xdr:row>83</xdr:row>
      <xdr:rowOff>92868</xdr:rowOff>
    </xdr:from>
    <xdr:to>
      <xdr:col>88</xdr:col>
      <xdr:colOff>5746515</xdr:colOff>
      <xdr:row>83</xdr:row>
      <xdr:rowOff>2436020</xdr:rowOff>
    </xdr:to>
    <xdr:graphicFrame macro="">
      <xdr:nvGraphicFramePr>
        <xdr:cNvPr id="18" name="2 Gráfico">
          <a:extLst>
            <a:ext uri="{FF2B5EF4-FFF2-40B4-BE49-F238E27FC236}">
              <a16:creationId xmlns:a16="http://schemas.microsoft.com/office/drawing/2014/main" id="{1FF1A00A-4E00-41D0-8593-0FBCE108F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88</xdr:col>
      <xdr:colOff>744135</xdr:colOff>
      <xdr:row>84</xdr:row>
      <xdr:rowOff>202407</xdr:rowOff>
    </xdr:from>
    <xdr:to>
      <xdr:col>88</xdr:col>
      <xdr:colOff>5512590</xdr:colOff>
      <xdr:row>85</xdr:row>
      <xdr:rowOff>3063</xdr:rowOff>
    </xdr:to>
    <xdr:graphicFrame macro="">
      <xdr:nvGraphicFramePr>
        <xdr:cNvPr id="19" name="Gráfico 18">
          <a:extLst>
            <a:ext uri="{FF2B5EF4-FFF2-40B4-BE49-F238E27FC236}">
              <a16:creationId xmlns:a16="http://schemas.microsoft.com/office/drawing/2014/main" id="{3AD667FC-6B41-4FF6-9310-2D3754563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88</xdr:col>
      <xdr:colOff>702468</xdr:colOff>
      <xdr:row>85</xdr:row>
      <xdr:rowOff>223688</xdr:rowOff>
    </xdr:from>
    <xdr:to>
      <xdr:col>88</xdr:col>
      <xdr:colOff>5516561</xdr:colOff>
      <xdr:row>85</xdr:row>
      <xdr:rowOff>2714625</xdr:rowOff>
    </xdr:to>
    <xdr:graphicFrame macro="">
      <xdr:nvGraphicFramePr>
        <xdr:cNvPr id="20" name="Gráfico 19">
          <a:extLst>
            <a:ext uri="{FF2B5EF4-FFF2-40B4-BE49-F238E27FC236}">
              <a16:creationId xmlns:a16="http://schemas.microsoft.com/office/drawing/2014/main" id="{51AE1172-8907-4D62-B7B4-919EAFA7E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666750</xdr:colOff>
      <xdr:row>24</xdr:row>
      <xdr:rowOff>0</xdr:rowOff>
    </xdr:from>
    <xdr:to>
      <xdr:col>13</xdr:col>
      <xdr:colOff>666750</xdr:colOff>
      <xdr:row>25</xdr:row>
      <xdr:rowOff>2833391</xdr:rowOff>
    </xdr:to>
    <xdr:pic>
      <xdr:nvPicPr>
        <xdr:cNvPr id="21" name="Imagen 4">
          <a:extLst>
            <a:ext uri="{FF2B5EF4-FFF2-40B4-BE49-F238E27FC236}">
              <a16:creationId xmlns:a16="http://schemas.microsoft.com/office/drawing/2014/main" id="{C272945D-898A-4B41-A57C-BC559208ECD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50711100"/>
          <a:ext cx="0" cy="6043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24</xdr:row>
      <xdr:rowOff>0</xdr:rowOff>
    </xdr:from>
    <xdr:to>
      <xdr:col>12</xdr:col>
      <xdr:colOff>666750</xdr:colOff>
      <xdr:row>25</xdr:row>
      <xdr:rowOff>2836507</xdr:rowOff>
    </xdr:to>
    <xdr:pic>
      <xdr:nvPicPr>
        <xdr:cNvPr id="22" name="Imagen 21">
          <a:extLst>
            <a:ext uri="{FF2B5EF4-FFF2-40B4-BE49-F238E27FC236}">
              <a16:creationId xmlns:a16="http://schemas.microsoft.com/office/drawing/2014/main" id="{454AD9C7-D8A9-4CCA-BE55-62FC48B5DA5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50711100"/>
          <a:ext cx="0" cy="6046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436326</xdr:colOff>
      <xdr:row>24</xdr:row>
      <xdr:rowOff>215714</xdr:rowOff>
    </xdr:from>
    <xdr:to>
      <xdr:col>88</xdr:col>
      <xdr:colOff>5703091</xdr:colOff>
      <xdr:row>24</xdr:row>
      <xdr:rowOff>2958914</xdr:rowOff>
    </xdr:to>
    <xdr:graphicFrame macro="">
      <xdr:nvGraphicFramePr>
        <xdr:cNvPr id="23" name="7 Gráfico">
          <a:extLst>
            <a:ext uri="{FF2B5EF4-FFF2-40B4-BE49-F238E27FC236}">
              <a16:creationId xmlns:a16="http://schemas.microsoft.com/office/drawing/2014/main" id="{2C89D2D7-A217-4E4B-B204-1CF8AFD4A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88</xdr:col>
      <xdr:colOff>464345</xdr:colOff>
      <xdr:row>25</xdr:row>
      <xdr:rowOff>214313</xdr:rowOff>
    </xdr:from>
    <xdr:to>
      <xdr:col>88</xdr:col>
      <xdr:colOff>5738814</xdr:colOff>
      <xdr:row>25</xdr:row>
      <xdr:rowOff>2928938</xdr:rowOff>
    </xdr:to>
    <xdr:graphicFrame macro="">
      <xdr:nvGraphicFramePr>
        <xdr:cNvPr id="24" name="10 Gráfico">
          <a:extLst>
            <a:ext uri="{FF2B5EF4-FFF2-40B4-BE49-F238E27FC236}">
              <a16:creationId xmlns:a16="http://schemas.microsoft.com/office/drawing/2014/main" id="{DE44AE6F-2E1E-4C06-9949-F835EE0A5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88</xdr:col>
      <xdr:colOff>440530</xdr:colOff>
      <xdr:row>26</xdr:row>
      <xdr:rowOff>265439</xdr:rowOff>
    </xdr:from>
    <xdr:to>
      <xdr:col>88</xdr:col>
      <xdr:colOff>5762623</xdr:colOff>
      <xdr:row>26</xdr:row>
      <xdr:rowOff>3274219</xdr:rowOff>
    </xdr:to>
    <xdr:graphicFrame macro="">
      <xdr:nvGraphicFramePr>
        <xdr:cNvPr id="25" name="11 Gráfico">
          <a:extLst>
            <a:ext uri="{FF2B5EF4-FFF2-40B4-BE49-F238E27FC236}">
              <a16:creationId xmlns:a16="http://schemas.microsoft.com/office/drawing/2014/main" id="{20A060E0-C946-4830-B3BA-482A19DE3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88</xdr:col>
      <xdr:colOff>435768</xdr:colOff>
      <xdr:row>31</xdr:row>
      <xdr:rowOff>264318</xdr:rowOff>
    </xdr:from>
    <xdr:to>
      <xdr:col>88</xdr:col>
      <xdr:colOff>5788818</xdr:colOff>
      <xdr:row>31</xdr:row>
      <xdr:rowOff>3321843</xdr:rowOff>
    </xdr:to>
    <xdr:graphicFrame macro="">
      <xdr:nvGraphicFramePr>
        <xdr:cNvPr id="26" name="Gráfico 25">
          <a:extLst>
            <a:ext uri="{FF2B5EF4-FFF2-40B4-BE49-F238E27FC236}">
              <a16:creationId xmlns:a16="http://schemas.microsoft.com/office/drawing/2014/main" id="{C711EA80-758A-4571-8C2B-3122E0112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88</xdr:col>
      <xdr:colOff>416719</xdr:colOff>
      <xdr:row>32</xdr:row>
      <xdr:rowOff>523876</xdr:rowOff>
    </xdr:from>
    <xdr:to>
      <xdr:col>88</xdr:col>
      <xdr:colOff>5881006</xdr:colOff>
      <xdr:row>32</xdr:row>
      <xdr:rowOff>4238626</xdr:rowOff>
    </xdr:to>
    <xdr:graphicFrame macro="">
      <xdr:nvGraphicFramePr>
        <xdr:cNvPr id="27" name="Gráfico 26">
          <a:extLst>
            <a:ext uri="{FF2B5EF4-FFF2-40B4-BE49-F238E27FC236}">
              <a16:creationId xmlns:a16="http://schemas.microsoft.com/office/drawing/2014/main" id="{2C4F440B-87E3-406C-9563-D461C0053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88</xdr:col>
      <xdr:colOff>370793</xdr:colOff>
      <xdr:row>33</xdr:row>
      <xdr:rowOff>523875</xdr:rowOff>
    </xdr:from>
    <xdr:to>
      <xdr:col>88</xdr:col>
      <xdr:colOff>5822157</xdr:colOff>
      <xdr:row>33</xdr:row>
      <xdr:rowOff>4607719</xdr:rowOff>
    </xdr:to>
    <xdr:graphicFrame macro="">
      <xdr:nvGraphicFramePr>
        <xdr:cNvPr id="28" name="Gráfico 27">
          <a:extLst>
            <a:ext uri="{FF2B5EF4-FFF2-40B4-BE49-F238E27FC236}">
              <a16:creationId xmlns:a16="http://schemas.microsoft.com/office/drawing/2014/main" id="{05C5ED34-BCE3-4DA7-A176-3273E8106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88</xdr:col>
      <xdr:colOff>444500</xdr:colOff>
      <xdr:row>34</xdr:row>
      <xdr:rowOff>940595</xdr:rowOff>
    </xdr:from>
    <xdr:to>
      <xdr:col>88</xdr:col>
      <xdr:colOff>5805489</xdr:colOff>
      <xdr:row>34</xdr:row>
      <xdr:rowOff>4312444</xdr:rowOff>
    </xdr:to>
    <xdr:graphicFrame macro="">
      <xdr:nvGraphicFramePr>
        <xdr:cNvPr id="29" name="Gráfico 28">
          <a:extLst>
            <a:ext uri="{FF2B5EF4-FFF2-40B4-BE49-F238E27FC236}">
              <a16:creationId xmlns:a16="http://schemas.microsoft.com/office/drawing/2014/main" id="{E16A55B5-C9D8-4811-943C-E5E1906BA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88</xdr:col>
      <xdr:colOff>428625</xdr:colOff>
      <xdr:row>35</xdr:row>
      <xdr:rowOff>407531</xdr:rowOff>
    </xdr:from>
    <xdr:to>
      <xdr:col>88</xdr:col>
      <xdr:colOff>5832020</xdr:colOff>
      <xdr:row>35</xdr:row>
      <xdr:rowOff>4298153</xdr:rowOff>
    </xdr:to>
    <xdr:graphicFrame macro="">
      <xdr:nvGraphicFramePr>
        <xdr:cNvPr id="30" name="Gráfico 29">
          <a:extLst>
            <a:ext uri="{FF2B5EF4-FFF2-40B4-BE49-F238E27FC236}">
              <a16:creationId xmlns:a16="http://schemas.microsoft.com/office/drawing/2014/main" id="{92A51FC9-C627-4695-8B74-294E800A5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88</xdr:col>
      <xdr:colOff>433726</xdr:colOff>
      <xdr:row>36</xdr:row>
      <xdr:rowOff>628648</xdr:rowOff>
    </xdr:from>
    <xdr:to>
      <xdr:col>88</xdr:col>
      <xdr:colOff>5762626</xdr:colOff>
      <xdr:row>36</xdr:row>
      <xdr:rowOff>4571999</xdr:rowOff>
    </xdr:to>
    <xdr:graphicFrame macro="">
      <xdr:nvGraphicFramePr>
        <xdr:cNvPr id="31" name="Gráfico 30">
          <a:extLst>
            <a:ext uri="{FF2B5EF4-FFF2-40B4-BE49-F238E27FC236}">
              <a16:creationId xmlns:a16="http://schemas.microsoft.com/office/drawing/2014/main" id="{6C60112E-33E8-4206-994C-66710B43D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88</xdr:col>
      <xdr:colOff>732783</xdr:colOff>
      <xdr:row>47</xdr:row>
      <xdr:rowOff>185295</xdr:rowOff>
    </xdr:from>
    <xdr:to>
      <xdr:col>88</xdr:col>
      <xdr:colOff>5446937</xdr:colOff>
      <xdr:row>47</xdr:row>
      <xdr:rowOff>2857498</xdr:rowOff>
    </xdr:to>
    <xdr:graphicFrame macro="">
      <xdr:nvGraphicFramePr>
        <xdr:cNvPr id="32" name="3 Gráfico">
          <a:extLst>
            <a:ext uri="{FF2B5EF4-FFF2-40B4-BE49-F238E27FC236}">
              <a16:creationId xmlns:a16="http://schemas.microsoft.com/office/drawing/2014/main" id="{A6E54039-C8A5-48BB-B6D8-073DB5426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88</xdr:col>
      <xdr:colOff>588504</xdr:colOff>
      <xdr:row>48</xdr:row>
      <xdr:rowOff>285745</xdr:rowOff>
    </xdr:from>
    <xdr:to>
      <xdr:col>88</xdr:col>
      <xdr:colOff>5548310</xdr:colOff>
      <xdr:row>48</xdr:row>
      <xdr:rowOff>3155153</xdr:rowOff>
    </xdr:to>
    <xdr:graphicFrame macro="">
      <xdr:nvGraphicFramePr>
        <xdr:cNvPr id="33" name="Gráfico 32">
          <a:extLst>
            <a:ext uri="{FF2B5EF4-FFF2-40B4-BE49-F238E27FC236}">
              <a16:creationId xmlns:a16="http://schemas.microsoft.com/office/drawing/2014/main" id="{3D4BABEF-CE43-4B46-80FE-F45BE4A44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88</xdr:col>
      <xdr:colOff>605858</xdr:colOff>
      <xdr:row>49</xdr:row>
      <xdr:rowOff>196279</xdr:rowOff>
    </xdr:from>
    <xdr:to>
      <xdr:col>88</xdr:col>
      <xdr:colOff>5572126</xdr:colOff>
      <xdr:row>49</xdr:row>
      <xdr:rowOff>3262310</xdr:rowOff>
    </xdr:to>
    <xdr:graphicFrame macro="">
      <xdr:nvGraphicFramePr>
        <xdr:cNvPr id="34" name="Gráfico 33">
          <a:extLst>
            <a:ext uri="{FF2B5EF4-FFF2-40B4-BE49-F238E27FC236}">
              <a16:creationId xmlns:a16="http://schemas.microsoft.com/office/drawing/2014/main" id="{49210CE5-F307-45E6-9B42-4EC7CD9DD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88</xdr:col>
      <xdr:colOff>536914</xdr:colOff>
      <xdr:row>50</xdr:row>
      <xdr:rowOff>358889</xdr:rowOff>
    </xdr:from>
    <xdr:to>
      <xdr:col>88</xdr:col>
      <xdr:colOff>5691187</xdr:colOff>
      <xdr:row>50</xdr:row>
      <xdr:rowOff>3521871</xdr:rowOff>
    </xdr:to>
    <xdr:graphicFrame macro="">
      <xdr:nvGraphicFramePr>
        <xdr:cNvPr id="35" name="Gráfico 34">
          <a:extLst>
            <a:ext uri="{FF2B5EF4-FFF2-40B4-BE49-F238E27FC236}">
              <a16:creationId xmlns:a16="http://schemas.microsoft.com/office/drawing/2014/main" id="{41F3D474-2E28-4282-8849-07B49E75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88</xdr:col>
      <xdr:colOff>607222</xdr:colOff>
      <xdr:row>51</xdr:row>
      <xdr:rowOff>202407</xdr:rowOff>
    </xdr:from>
    <xdr:to>
      <xdr:col>88</xdr:col>
      <xdr:colOff>5555460</xdr:colOff>
      <xdr:row>51</xdr:row>
      <xdr:rowOff>3202781</xdr:rowOff>
    </xdr:to>
    <xdr:graphicFrame macro="">
      <xdr:nvGraphicFramePr>
        <xdr:cNvPr id="36" name="Gráfico 35">
          <a:extLst>
            <a:ext uri="{FF2B5EF4-FFF2-40B4-BE49-F238E27FC236}">
              <a16:creationId xmlns:a16="http://schemas.microsoft.com/office/drawing/2014/main" id="{BD9C8A83-495B-45DC-9885-26B310EF5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88</xdr:col>
      <xdr:colOff>716488</xdr:colOff>
      <xdr:row>44</xdr:row>
      <xdr:rowOff>273844</xdr:rowOff>
    </xdr:from>
    <xdr:to>
      <xdr:col>88</xdr:col>
      <xdr:colOff>5405440</xdr:colOff>
      <xdr:row>44</xdr:row>
      <xdr:rowOff>2809876</xdr:rowOff>
    </xdr:to>
    <xdr:graphicFrame macro="">
      <xdr:nvGraphicFramePr>
        <xdr:cNvPr id="37" name="3 Gráfico">
          <a:extLst>
            <a:ext uri="{FF2B5EF4-FFF2-40B4-BE49-F238E27FC236}">
              <a16:creationId xmlns:a16="http://schemas.microsoft.com/office/drawing/2014/main" id="{37066EF6-0DF5-4061-A928-E8351D994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88</xdr:col>
      <xdr:colOff>666747</xdr:colOff>
      <xdr:row>45</xdr:row>
      <xdr:rowOff>369094</xdr:rowOff>
    </xdr:from>
    <xdr:to>
      <xdr:col>88</xdr:col>
      <xdr:colOff>5547629</xdr:colOff>
      <xdr:row>45</xdr:row>
      <xdr:rowOff>3357562</xdr:rowOff>
    </xdr:to>
    <xdr:graphicFrame macro="">
      <xdr:nvGraphicFramePr>
        <xdr:cNvPr id="38" name="3 Gráfico">
          <a:extLst>
            <a:ext uri="{FF2B5EF4-FFF2-40B4-BE49-F238E27FC236}">
              <a16:creationId xmlns:a16="http://schemas.microsoft.com/office/drawing/2014/main" id="{8903761E-6A67-4F13-B934-F794F1B67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88</xdr:col>
      <xdr:colOff>644340</xdr:colOff>
      <xdr:row>46</xdr:row>
      <xdr:rowOff>240721</xdr:rowOff>
    </xdr:from>
    <xdr:to>
      <xdr:col>88</xdr:col>
      <xdr:colOff>5493204</xdr:colOff>
      <xdr:row>46</xdr:row>
      <xdr:rowOff>2786058</xdr:rowOff>
    </xdr:to>
    <xdr:graphicFrame macro="">
      <xdr:nvGraphicFramePr>
        <xdr:cNvPr id="39" name="3 Gráfico">
          <a:extLst>
            <a:ext uri="{FF2B5EF4-FFF2-40B4-BE49-F238E27FC236}">
              <a16:creationId xmlns:a16="http://schemas.microsoft.com/office/drawing/2014/main" id="{705C722A-4AF8-4986-B735-B5CDAE1AE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88</xdr:col>
      <xdr:colOff>747259</xdr:colOff>
      <xdr:row>17</xdr:row>
      <xdr:rowOff>362889</xdr:rowOff>
    </xdr:from>
    <xdr:to>
      <xdr:col>88</xdr:col>
      <xdr:colOff>5441157</xdr:colOff>
      <xdr:row>17</xdr:row>
      <xdr:rowOff>4036218</xdr:rowOff>
    </xdr:to>
    <xdr:graphicFrame macro="">
      <xdr:nvGraphicFramePr>
        <xdr:cNvPr id="40" name="Gráfico 39">
          <a:extLst>
            <a:ext uri="{FF2B5EF4-FFF2-40B4-BE49-F238E27FC236}">
              <a16:creationId xmlns:a16="http://schemas.microsoft.com/office/drawing/2014/main" id="{F76743FE-FC12-4D04-82C1-A5C9C5504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88</xdr:col>
      <xdr:colOff>512346</xdr:colOff>
      <xdr:row>18</xdr:row>
      <xdr:rowOff>285749</xdr:rowOff>
    </xdr:from>
    <xdr:to>
      <xdr:col>88</xdr:col>
      <xdr:colOff>5548313</xdr:colOff>
      <xdr:row>18</xdr:row>
      <xdr:rowOff>3071810</xdr:rowOff>
    </xdr:to>
    <xdr:graphicFrame macro="">
      <xdr:nvGraphicFramePr>
        <xdr:cNvPr id="41" name="Gráfico 40">
          <a:extLst>
            <a:ext uri="{FF2B5EF4-FFF2-40B4-BE49-F238E27FC236}">
              <a16:creationId xmlns:a16="http://schemas.microsoft.com/office/drawing/2014/main" id="{90B56F0B-07F5-4A64-83E6-1A65A3546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88</xdr:col>
      <xdr:colOff>455840</xdr:colOff>
      <xdr:row>19</xdr:row>
      <xdr:rowOff>511968</xdr:rowOff>
    </xdr:from>
    <xdr:to>
      <xdr:col>88</xdr:col>
      <xdr:colOff>5750719</xdr:colOff>
      <xdr:row>19</xdr:row>
      <xdr:rowOff>4000498</xdr:rowOff>
    </xdr:to>
    <xdr:graphicFrame macro="">
      <xdr:nvGraphicFramePr>
        <xdr:cNvPr id="42" name="Gráfico 41">
          <a:extLst>
            <a:ext uri="{FF2B5EF4-FFF2-40B4-BE49-F238E27FC236}">
              <a16:creationId xmlns:a16="http://schemas.microsoft.com/office/drawing/2014/main" id="{DF334A8D-7D51-448B-BC35-D941C66E1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88</xdr:col>
      <xdr:colOff>753491</xdr:colOff>
      <xdr:row>37</xdr:row>
      <xdr:rowOff>147296</xdr:rowOff>
    </xdr:from>
    <xdr:to>
      <xdr:col>88</xdr:col>
      <xdr:colOff>5458841</xdr:colOff>
      <xdr:row>37</xdr:row>
      <xdr:rowOff>3131344</xdr:rowOff>
    </xdr:to>
    <xdr:graphicFrame macro="">
      <xdr:nvGraphicFramePr>
        <xdr:cNvPr id="43" name="Gráfico 42">
          <a:extLst>
            <a:ext uri="{FF2B5EF4-FFF2-40B4-BE49-F238E27FC236}">
              <a16:creationId xmlns:a16="http://schemas.microsoft.com/office/drawing/2014/main" id="{7FD79EE7-AC5F-4A74-A42B-C51E73967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88</xdr:col>
      <xdr:colOff>393755</xdr:colOff>
      <xdr:row>38</xdr:row>
      <xdr:rowOff>260405</xdr:rowOff>
    </xdr:from>
    <xdr:to>
      <xdr:col>88</xdr:col>
      <xdr:colOff>5750719</xdr:colOff>
      <xdr:row>38</xdr:row>
      <xdr:rowOff>3321844</xdr:rowOff>
    </xdr:to>
    <xdr:graphicFrame macro="">
      <xdr:nvGraphicFramePr>
        <xdr:cNvPr id="44" name="Gráfico 43">
          <a:extLst>
            <a:ext uri="{FF2B5EF4-FFF2-40B4-BE49-F238E27FC236}">
              <a16:creationId xmlns:a16="http://schemas.microsoft.com/office/drawing/2014/main" id="{B4DC2373-BFB8-4EB1-942A-BCB4AA6EC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88</xdr:col>
      <xdr:colOff>398319</xdr:colOff>
      <xdr:row>101</xdr:row>
      <xdr:rowOff>428625</xdr:rowOff>
    </xdr:from>
    <xdr:to>
      <xdr:col>88</xdr:col>
      <xdr:colOff>5762625</xdr:colOff>
      <xdr:row>101</xdr:row>
      <xdr:rowOff>4083844</xdr:rowOff>
    </xdr:to>
    <xdr:pic>
      <xdr:nvPicPr>
        <xdr:cNvPr id="45" name="Imagen 44">
          <a:extLst>
            <a:ext uri="{FF2B5EF4-FFF2-40B4-BE49-F238E27FC236}">
              <a16:creationId xmlns:a16="http://schemas.microsoft.com/office/drawing/2014/main" id="{B5AC24C2-91C4-4CC5-B8A1-B3137C04F8DF}"/>
            </a:ext>
          </a:extLst>
        </xdr:cNvPr>
        <xdr:cNvPicPr>
          <a:picLocks noChangeAspect="1"/>
        </xdr:cNvPicPr>
      </xdr:nvPicPr>
      <xdr:blipFill>
        <a:blip xmlns:r="http://schemas.openxmlformats.org/officeDocument/2006/relationships" r:embed="rId43"/>
        <a:stretch>
          <a:fillRect/>
        </a:stretch>
      </xdr:blipFill>
      <xdr:spPr>
        <a:xfrm>
          <a:off x="262631094" y="344595450"/>
          <a:ext cx="5364306" cy="3655219"/>
        </a:xfrm>
        <a:prstGeom prst="rect">
          <a:avLst/>
        </a:prstGeom>
      </xdr:spPr>
    </xdr:pic>
    <xdr:clientData/>
  </xdr:twoCellAnchor>
  <xdr:twoCellAnchor editAs="oneCell">
    <xdr:from>
      <xdr:col>88</xdr:col>
      <xdr:colOff>339965</xdr:colOff>
      <xdr:row>29</xdr:row>
      <xdr:rowOff>166687</xdr:rowOff>
    </xdr:from>
    <xdr:to>
      <xdr:col>88</xdr:col>
      <xdr:colOff>5798344</xdr:colOff>
      <xdr:row>29</xdr:row>
      <xdr:rowOff>3083718</xdr:rowOff>
    </xdr:to>
    <xdr:pic>
      <xdr:nvPicPr>
        <xdr:cNvPr id="46" name="Imagen 45">
          <a:extLst>
            <a:ext uri="{FF2B5EF4-FFF2-40B4-BE49-F238E27FC236}">
              <a16:creationId xmlns:a16="http://schemas.microsoft.com/office/drawing/2014/main" id="{D10A0766-394C-49F0-B245-74B55DA47D81}"/>
            </a:ext>
          </a:extLst>
        </xdr:cNvPr>
        <xdr:cNvPicPr>
          <a:picLocks noChangeAspect="1"/>
        </xdr:cNvPicPr>
      </xdr:nvPicPr>
      <xdr:blipFill>
        <a:blip xmlns:r="http://schemas.openxmlformats.org/officeDocument/2006/relationships" r:embed="rId44"/>
        <a:stretch>
          <a:fillRect/>
        </a:stretch>
      </xdr:blipFill>
      <xdr:spPr>
        <a:xfrm>
          <a:off x="262572740" y="67898962"/>
          <a:ext cx="5458379" cy="2917031"/>
        </a:xfrm>
        <a:prstGeom prst="rect">
          <a:avLst/>
        </a:prstGeom>
      </xdr:spPr>
    </xdr:pic>
    <xdr:clientData/>
  </xdr:twoCellAnchor>
  <xdr:twoCellAnchor editAs="oneCell">
    <xdr:from>
      <xdr:col>88</xdr:col>
      <xdr:colOff>285751</xdr:colOff>
      <xdr:row>30</xdr:row>
      <xdr:rowOff>214311</xdr:rowOff>
    </xdr:from>
    <xdr:to>
      <xdr:col>88</xdr:col>
      <xdr:colOff>5834062</xdr:colOff>
      <xdr:row>31</xdr:row>
      <xdr:rowOff>338</xdr:rowOff>
    </xdr:to>
    <xdr:pic>
      <xdr:nvPicPr>
        <xdr:cNvPr id="47" name="Imagen 46">
          <a:extLst>
            <a:ext uri="{FF2B5EF4-FFF2-40B4-BE49-F238E27FC236}">
              <a16:creationId xmlns:a16="http://schemas.microsoft.com/office/drawing/2014/main" id="{B8A2C93E-5B89-407F-91F6-95B9ABFFE924}"/>
            </a:ext>
          </a:extLst>
        </xdr:cNvPr>
        <xdr:cNvPicPr>
          <a:picLocks noChangeAspect="1"/>
        </xdr:cNvPicPr>
      </xdr:nvPicPr>
      <xdr:blipFill>
        <a:blip xmlns:r="http://schemas.openxmlformats.org/officeDocument/2006/relationships" r:embed="rId45"/>
        <a:stretch>
          <a:fillRect/>
        </a:stretch>
      </xdr:blipFill>
      <xdr:spPr>
        <a:xfrm>
          <a:off x="262518526" y="71232711"/>
          <a:ext cx="5548311" cy="2986427"/>
        </a:xfrm>
        <a:prstGeom prst="rect">
          <a:avLst/>
        </a:prstGeom>
      </xdr:spPr>
    </xdr:pic>
    <xdr:clientData/>
  </xdr:twoCellAnchor>
  <xdr:twoCellAnchor editAs="oneCell">
    <xdr:from>
      <xdr:col>88</xdr:col>
      <xdr:colOff>404812</xdr:colOff>
      <xdr:row>56</xdr:row>
      <xdr:rowOff>152399</xdr:rowOff>
    </xdr:from>
    <xdr:to>
      <xdr:col>88</xdr:col>
      <xdr:colOff>5810250</xdr:colOff>
      <xdr:row>56</xdr:row>
      <xdr:rowOff>2819399</xdr:rowOff>
    </xdr:to>
    <xdr:pic>
      <xdr:nvPicPr>
        <xdr:cNvPr id="48" name="Imagen 47">
          <a:extLst>
            <a:ext uri="{FF2B5EF4-FFF2-40B4-BE49-F238E27FC236}">
              <a16:creationId xmlns:a16="http://schemas.microsoft.com/office/drawing/2014/main" id="{1DFE78EE-0BBD-433E-961F-AA31B9F580FF}"/>
            </a:ext>
          </a:extLst>
        </xdr:cNvPr>
        <xdr:cNvPicPr>
          <a:picLocks noChangeAspect="1"/>
        </xdr:cNvPicPr>
      </xdr:nvPicPr>
      <xdr:blipFill>
        <a:blip xmlns:r="http://schemas.openxmlformats.org/officeDocument/2006/relationships" r:embed="rId46"/>
        <a:stretch>
          <a:fillRect/>
        </a:stretch>
      </xdr:blipFill>
      <xdr:spPr>
        <a:xfrm>
          <a:off x="262637587" y="175498124"/>
          <a:ext cx="5405438" cy="2667000"/>
        </a:xfrm>
        <a:prstGeom prst="rect">
          <a:avLst/>
        </a:prstGeom>
      </xdr:spPr>
    </xdr:pic>
    <xdr:clientData/>
  </xdr:twoCellAnchor>
  <xdr:twoCellAnchor editAs="oneCell">
    <xdr:from>
      <xdr:col>88</xdr:col>
      <xdr:colOff>291561</xdr:colOff>
      <xdr:row>27</xdr:row>
      <xdr:rowOff>380998</xdr:rowOff>
    </xdr:from>
    <xdr:to>
      <xdr:col>88</xdr:col>
      <xdr:colOff>5893595</xdr:colOff>
      <xdr:row>27</xdr:row>
      <xdr:rowOff>3309937</xdr:rowOff>
    </xdr:to>
    <xdr:pic>
      <xdr:nvPicPr>
        <xdr:cNvPr id="49" name="Imagen 48">
          <a:extLst>
            <a:ext uri="{FF2B5EF4-FFF2-40B4-BE49-F238E27FC236}">
              <a16:creationId xmlns:a16="http://schemas.microsoft.com/office/drawing/2014/main" id="{C95F3B2B-8F24-40EC-BD87-3ED5033262EC}"/>
            </a:ext>
          </a:extLst>
        </xdr:cNvPr>
        <xdr:cNvPicPr>
          <a:picLocks noChangeAspect="1"/>
        </xdr:cNvPicPr>
      </xdr:nvPicPr>
      <xdr:blipFill>
        <a:blip xmlns:r="http://schemas.openxmlformats.org/officeDocument/2006/relationships" r:embed="rId47"/>
        <a:stretch>
          <a:fillRect/>
        </a:stretch>
      </xdr:blipFill>
      <xdr:spPr>
        <a:xfrm>
          <a:off x="262524336" y="61102873"/>
          <a:ext cx="5602034" cy="2928939"/>
        </a:xfrm>
        <a:prstGeom prst="rect">
          <a:avLst/>
        </a:prstGeom>
      </xdr:spPr>
    </xdr:pic>
    <xdr:clientData/>
  </xdr:twoCellAnchor>
  <xdr:twoCellAnchor editAs="oneCell">
    <xdr:from>
      <xdr:col>88</xdr:col>
      <xdr:colOff>678656</xdr:colOff>
      <xdr:row>28</xdr:row>
      <xdr:rowOff>333376</xdr:rowOff>
    </xdr:from>
    <xdr:to>
      <xdr:col>88</xdr:col>
      <xdr:colOff>5417343</xdr:colOff>
      <xdr:row>28</xdr:row>
      <xdr:rowOff>2964658</xdr:rowOff>
    </xdr:to>
    <xdr:pic>
      <xdr:nvPicPr>
        <xdr:cNvPr id="50" name="Imagen 49">
          <a:extLst>
            <a:ext uri="{FF2B5EF4-FFF2-40B4-BE49-F238E27FC236}">
              <a16:creationId xmlns:a16="http://schemas.microsoft.com/office/drawing/2014/main" id="{F25DFB11-3BA2-4684-9A26-2728648B3C14}"/>
            </a:ext>
          </a:extLst>
        </xdr:cNvPr>
        <xdr:cNvPicPr>
          <a:picLocks noChangeAspect="1"/>
        </xdr:cNvPicPr>
      </xdr:nvPicPr>
      <xdr:blipFill>
        <a:blip xmlns:r="http://schemas.openxmlformats.org/officeDocument/2006/relationships" r:embed="rId48"/>
        <a:stretch>
          <a:fillRect/>
        </a:stretch>
      </xdr:blipFill>
      <xdr:spPr>
        <a:xfrm>
          <a:off x="262911431" y="64865251"/>
          <a:ext cx="4738687" cy="2631282"/>
        </a:xfrm>
        <a:prstGeom prst="rect">
          <a:avLst/>
        </a:prstGeom>
      </xdr:spPr>
    </xdr:pic>
    <xdr:clientData/>
  </xdr:twoCellAnchor>
  <xdr:twoCellAnchor editAs="oneCell">
    <xdr:from>
      <xdr:col>88</xdr:col>
      <xdr:colOff>311272</xdr:colOff>
      <xdr:row>100</xdr:row>
      <xdr:rowOff>202405</xdr:rowOff>
    </xdr:from>
    <xdr:to>
      <xdr:col>88</xdr:col>
      <xdr:colOff>5834063</xdr:colOff>
      <xdr:row>100</xdr:row>
      <xdr:rowOff>2917030</xdr:rowOff>
    </xdr:to>
    <xdr:pic>
      <xdr:nvPicPr>
        <xdr:cNvPr id="51" name="Imagen 50">
          <a:extLst>
            <a:ext uri="{FF2B5EF4-FFF2-40B4-BE49-F238E27FC236}">
              <a16:creationId xmlns:a16="http://schemas.microsoft.com/office/drawing/2014/main" id="{B441B0D8-1139-4BD5-AB93-719BF069923C}"/>
            </a:ext>
          </a:extLst>
        </xdr:cNvPr>
        <xdr:cNvPicPr>
          <a:picLocks noChangeAspect="1"/>
        </xdr:cNvPicPr>
      </xdr:nvPicPr>
      <xdr:blipFill>
        <a:blip xmlns:r="http://schemas.openxmlformats.org/officeDocument/2006/relationships" r:embed="rId49"/>
        <a:stretch>
          <a:fillRect/>
        </a:stretch>
      </xdr:blipFill>
      <xdr:spPr>
        <a:xfrm>
          <a:off x="262544047" y="341254555"/>
          <a:ext cx="5522791" cy="2714625"/>
        </a:xfrm>
        <a:prstGeom prst="rect">
          <a:avLst/>
        </a:prstGeom>
      </xdr:spPr>
    </xdr:pic>
    <xdr:clientData/>
  </xdr:twoCellAnchor>
  <xdr:twoCellAnchor editAs="oneCell">
    <xdr:from>
      <xdr:col>13</xdr:col>
      <xdr:colOff>666750</xdr:colOff>
      <xdr:row>57</xdr:row>
      <xdr:rowOff>0</xdr:rowOff>
    </xdr:from>
    <xdr:to>
      <xdr:col>13</xdr:col>
      <xdr:colOff>666750</xdr:colOff>
      <xdr:row>58</xdr:row>
      <xdr:rowOff>2679969</xdr:rowOff>
    </xdr:to>
    <xdr:pic>
      <xdr:nvPicPr>
        <xdr:cNvPr id="52" name="Imagen 4">
          <a:extLst>
            <a:ext uri="{FF2B5EF4-FFF2-40B4-BE49-F238E27FC236}">
              <a16:creationId xmlns:a16="http://schemas.microsoft.com/office/drawing/2014/main" id="{B7A8E00F-A0A6-4323-A763-7C86A02A971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7404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58</xdr:row>
      <xdr:rowOff>2683085</xdr:rowOff>
    </xdr:to>
    <xdr:pic>
      <xdr:nvPicPr>
        <xdr:cNvPr id="53" name="Imagen 52">
          <a:extLst>
            <a:ext uri="{FF2B5EF4-FFF2-40B4-BE49-F238E27FC236}">
              <a16:creationId xmlns:a16="http://schemas.microsoft.com/office/drawing/2014/main" id="{4BD51010-628F-47A6-9C92-A10B0174441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74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58</xdr:row>
      <xdr:rowOff>2679969</xdr:rowOff>
    </xdr:to>
    <xdr:pic>
      <xdr:nvPicPr>
        <xdr:cNvPr id="54" name="Imagen 4">
          <a:extLst>
            <a:ext uri="{FF2B5EF4-FFF2-40B4-BE49-F238E27FC236}">
              <a16:creationId xmlns:a16="http://schemas.microsoft.com/office/drawing/2014/main" id="{16CC31DC-B39F-46BC-BC02-C4C1A944521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7404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58</xdr:row>
      <xdr:rowOff>2683085</xdr:rowOff>
    </xdr:to>
    <xdr:pic>
      <xdr:nvPicPr>
        <xdr:cNvPr id="55" name="Imagen 54">
          <a:extLst>
            <a:ext uri="{FF2B5EF4-FFF2-40B4-BE49-F238E27FC236}">
              <a16:creationId xmlns:a16="http://schemas.microsoft.com/office/drawing/2014/main" id="{23765534-69CB-4E97-B78B-669618ECC3E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74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58</xdr:row>
      <xdr:rowOff>2679969</xdr:rowOff>
    </xdr:to>
    <xdr:pic>
      <xdr:nvPicPr>
        <xdr:cNvPr id="56" name="Imagen 4">
          <a:extLst>
            <a:ext uri="{FF2B5EF4-FFF2-40B4-BE49-F238E27FC236}">
              <a16:creationId xmlns:a16="http://schemas.microsoft.com/office/drawing/2014/main" id="{14320E56-5F60-42AD-8A93-48B84E03276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7404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58</xdr:row>
      <xdr:rowOff>2683085</xdr:rowOff>
    </xdr:to>
    <xdr:pic>
      <xdr:nvPicPr>
        <xdr:cNvPr id="57" name="Imagen 56">
          <a:extLst>
            <a:ext uri="{FF2B5EF4-FFF2-40B4-BE49-F238E27FC236}">
              <a16:creationId xmlns:a16="http://schemas.microsoft.com/office/drawing/2014/main" id="{0BF2EEA7-3B04-4FAF-BAD0-26FB02749FA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74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58</xdr:row>
      <xdr:rowOff>2684731</xdr:rowOff>
    </xdr:to>
    <xdr:pic>
      <xdr:nvPicPr>
        <xdr:cNvPr id="58" name="Imagen 4">
          <a:extLst>
            <a:ext uri="{FF2B5EF4-FFF2-40B4-BE49-F238E27FC236}">
              <a16:creationId xmlns:a16="http://schemas.microsoft.com/office/drawing/2014/main" id="{E683F281-2BB1-4178-967A-B3FE3C99EB9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7409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58</xdr:row>
      <xdr:rowOff>2678322</xdr:rowOff>
    </xdr:to>
    <xdr:pic>
      <xdr:nvPicPr>
        <xdr:cNvPr id="59" name="Imagen 58">
          <a:extLst>
            <a:ext uri="{FF2B5EF4-FFF2-40B4-BE49-F238E27FC236}">
              <a16:creationId xmlns:a16="http://schemas.microsoft.com/office/drawing/2014/main" id="{8627DD7B-252F-46E5-BB8B-902ABB18AFB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7402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58</xdr:row>
      <xdr:rowOff>2516638</xdr:rowOff>
    </xdr:to>
    <xdr:pic>
      <xdr:nvPicPr>
        <xdr:cNvPr id="60" name="Imagen 4">
          <a:extLst>
            <a:ext uri="{FF2B5EF4-FFF2-40B4-BE49-F238E27FC236}">
              <a16:creationId xmlns:a16="http://schemas.microsoft.com/office/drawing/2014/main" id="{B901C34C-7BDC-4901-B8F6-42F14CA8231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7241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58</xdr:row>
      <xdr:rowOff>2531704</xdr:rowOff>
    </xdr:to>
    <xdr:pic>
      <xdr:nvPicPr>
        <xdr:cNvPr id="61" name="Imagen 60">
          <a:extLst>
            <a:ext uri="{FF2B5EF4-FFF2-40B4-BE49-F238E27FC236}">
              <a16:creationId xmlns:a16="http://schemas.microsoft.com/office/drawing/2014/main" id="{2A793257-2DD3-4198-AF12-DC25DE7B24A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7256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314884</xdr:colOff>
      <xdr:row>57</xdr:row>
      <xdr:rowOff>333369</xdr:rowOff>
    </xdr:from>
    <xdr:to>
      <xdr:col>88</xdr:col>
      <xdr:colOff>5917408</xdr:colOff>
      <xdr:row>57</xdr:row>
      <xdr:rowOff>4357684</xdr:rowOff>
    </xdr:to>
    <xdr:pic>
      <xdr:nvPicPr>
        <xdr:cNvPr id="62" name="Imagen 61">
          <a:extLst>
            <a:ext uri="{FF2B5EF4-FFF2-40B4-BE49-F238E27FC236}">
              <a16:creationId xmlns:a16="http://schemas.microsoft.com/office/drawing/2014/main" id="{E0BEC6A8-7227-4D97-86DE-4FBA8AAD1E00}"/>
            </a:ext>
          </a:extLst>
        </xdr:cNvPr>
        <xdr:cNvPicPr>
          <a:picLocks noChangeAspect="1"/>
        </xdr:cNvPicPr>
      </xdr:nvPicPr>
      <xdr:blipFill>
        <a:blip xmlns:r="http://schemas.openxmlformats.org/officeDocument/2006/relationships" r:embed="rId50"/>
        <a:stretch>
          <a:fillRect/>
        </a:stretch>
      </xdr:blipFill>
      <xdr:spPr>
        <a:xfrm>
          <a:off x="262547659" y="178727094"/>
          <a:ext cx="5602524" cy="4024315"/>
        </a:xfrm>
        <a:prstGeom prst="rect">
          <a:avLst/>
        </a:prstGeom>
      </xdr:spPr>
    </xdr:pic>
    <xdr:clientData/>
  </xdr:twoCellAnchor>
  <xdr:twoCellAnchor editAs="oneCell">
    <xdr:from>
      <xdr:col>13</xdr:col>
      <xdr:colOff>666750</xdr:colOff>
      <xdr:row>57</xdr:row>
      <xdr:rowOff>0</xdr:rowOff>
    </xdr:from>
    <xdr:to>
      <xdr:col>13</xdr:col>
      <xdr:colOff>666750</xdr:colOff>
      <xdr:row>63</xdr:row>
      <xdr:rowOff>2823186</xdr:rowOff>
    </xdr:to>
    <xdr:pic>
      <xdr:nvPicPr>
        <xdr:cNvPr id="63" name="Imagen 4">
          <a:extLst>
            <a:ext uri="{FF2B5EF4-FFF2-40B4-BE49-F238E27FC236}">
              <a16:creationId xmlns:a16="http://schemas.microsoft.com/office/drawing/2014/main" id="{E1839520-CB21-4D5D-AC72-F6B3DCC26EA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243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63</xdr:row>
      <xdr:rowOff>2826302</xdr:rowOff>
    </xdr:to>
    <xdr:pic>
      <xdr:nvPicPr>
        <xdr:cNvPr id="64" name="Imagen 63">
          <a:extLst>
            <a:ext uri="{FF2B5EF4-FFF2-40B4-BE49-F238E27FC236}">
              <a16:creationId xmlns:a16="http://schemas.microsoft.com/office/drawing/2014/main" id="{3838AE37-2C8C-49EB-87E3-71920AF2117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24333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63</xdr:row>
      <xdr:rowOff>2823186</xdr:rowOff>
    </xdr:to>
    <xdr:pic>
      <xdr:nvPicPr>
        <xdr:cNvPr id="65" name="Imagen 4">
          <a:extLst>
            <a:ext uri="{FF2B5EF4-FFF2-40B4-BE49-F238E27FC236}">
              <a16:creationId xmlns:a16="http://schemas.microsoft.com/office/drawing/2014/main" id="{4964E925-3410-464C-B6C0-EF0F0015C1B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243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63</xdr:row>
      <xdr:rowOff>2826302</xdr:rowOff>
    </xdr:to>
    <xdr:pic>
      <xdr:nvPicPr>
        <xdr:cNvPr id="66" name="Imagen 65">
          <a:extLst>
            <a:ext uri="{FF2B5EF4-FFF2-40B4-BE49-F238E27FC236}">
              <a16:creationId xmlns:a16="http://schemas.microsoft.com/office/drawing/2014/main" id="{569F7B61-361D-4CDF-B888-004EB72E500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24333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63</xdr:row>
      <xdr:rowOff>2823186</xdr:rowOff>
    </xdr:to>
    <xdr:pic>
      <xdr:nvPicPr>
        <xdr:cNvPr id="67" name="Imagen 4">
          <a:extLst>
            <a:ext uri="{FF2B5EF4-FFF2-40B4-BE49-F238E27FC236}">
              <a16:creationId xmlns:a16="http://schemas.microsoft.com/office/drawing/2014/main" id="{F8E33EC0-3D5E-4F0B-AFA0-BA981AEF2F6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243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63</xdr:row>
      <xdr:rowOff>2826302</xdr:rowOff>
    </xdr:to>
    <xdr:pic>
      <xdr:nvPicPr>
        <xdr:cNvPr id="68" name="Imagen 67">
          <a:extLst>
            <a:ext uri="{FF2B5EF4-FFF2-40B4-BE49-F238E27FC236}">
              <a16:creationId xmlns:a16="http://schemas.microsoft.com/office/drawing/2014/main" id="{BADD7A5B-7419-4D1C-8028-D71EDB91881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24333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63</xdr:row>
      <xdr:rowOff>2827948</xdr:rowOff>
    </xdr:to>
    <xdr:pic>
      <xdr:nvPicPr>
        <xdr:cNvPr id="69" name="Imagen 4">
          <a:extLst>
            <a:ext uri="{FF2B5EF4-FFF2-40B4-BE49-F238E27FC236}">
              <a16:creationId xmlns:a16="http://schemas.microsoft.com/office/drawing/2014/main" id="{09E7BEF8-8AFD-4E1F-8529-023D34AD874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24335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63</xdr:row>
      <xdr:rowOff>2821539</xdr:rowOff>
    </xdr:to>
    <xdr:pic>
      <xdr:nvPicPr>
        <xdr:cNvPr id="70" name="Imagen 69">
          <a:extLst>
            <a:ext uri="{FF2B5EF4-FFF2-40B4-BE49-F238E27FC236}">
              <a16:creationId xmlns:a16="http://schemas.microsoft.com/office/drawing/2014/main" id="{87C3BBB5-23AC-4EF8-B054-AD2F1F0B1EE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24328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57</xdr:row>
      <xdr:rowOff>0</xdr:rowOff>
    </xdr:from>
    <xdr:to>
      <xdr:col>13</xdr:col>
      <xdr:colOff>666750</xdr:colOff>
      <xdr:row>62</xdr:row>
      <xdr:rowOff>1124968</xdr:rowOff>
    </xdr:to>
    <xdr:pic>
      <xdr:nvPicPr>
        <xdr:cNvPr id="71" name="Imagen 4">
          <a:extLst>
            <a:ext uri="{FF2B5EF4-FFF2-40B4-BE49-F238E27FC236}">
              <a16:creationId xmlns:a16="http://schemas.microsoft.com/office/drawing/2014/main" id="{9F3E8AB2-76C3-4CA2-9876-4E98F4E4332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98050" y="178393725"/>
          <a:ext cx="0" cy="19127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57</xdr:row>
      <xdr:rowOff>0</xdr:rowOff>
    </xdr:from>
    <xdr:to>
      <xdr:col>12</xdr:col>
      <xdr:colOff>666750</xdr:colOff>
      <xdr:row>62</xdr:row>
      <xdr:rowOff>1140034</xdr:rowOff>
    </xdr:to>
    <xdr:pic>
      <xdr:nvPicPr>
        <xdr:cNvPr id="72" name="Imagen 71">
          <a:extLst>
            <a:ext uri="{FF2B5EF4-FFF2-40B4-BE49-F238E27FC236}">
              <a16:creationId xmlns:a16="http://schemas.microsoft.com/office/drawing/2014/main" id="{171D7057-5E75-4229-839B-CCAF8EBFB9E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73575" y="178393725"/>
          <a:ext cx="0" cy="19142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488156</xdr:colOff>
      <xdr:row>60</xdr:row>
      <xdr:rowOff>299357</xdr:rowOff>
    </xdr:from>
    <xdr:to>
      <xdr:col>88</xdr:col>
      <xdr:colOff>5643562</xdr:colOff>
      <xdr:row>60</xdr:row>
      <xdr:rowOff>3083719</xdr:rowOff>
    </xdr:to>
    <xdr:pic>
      <xdr:nvPicPr>
        <xdr:cNvPr id="73" name="Imagen 72">
          <a:extLst>
            <a:ext uri="{FF2B5EF4-FFF2-40B4-BE49-F238E27FC236}">
              <a16:creationId xmlns:a16="http://schemas.microsoft.com/office/drawing/2014/main" id="{541EC7F3-8867-41CA-874D-357A53F8B4C2}"/>
            </a:ext>
          </a:extLst>
        </xdr:cNvPr>
        <xdr:cNvPicPr>
          <a:picLocks noChangeAspect="1"/>
        </xdr:cNvPicPr>
      </xdr:nvPicPr>
      <xdr:blipFill>
        <a:blip xmlns:r="http://schemas.openxmlformats.org/officeDocument/2006/relationships" r:embed="rId51"/>
        <a:stretch>
          <a:fillRect/>
        </a:stretch>
      </xdr:blipFill>
      <xdr:spPr>
        <a:xfrm>
          <a:off x="262720931" y="190094507"/>
          <a:ext cx="5155406" cy="2784362"/>
        </a:xfrm>
        <a:prstGeom prst="rect">
          <a:avLst/>
        </a:prstGeom>
      </xdr:spPr>
    </xdr:pic>
    <xdr:clientData/>
  </xdr:twoCellAnchor>
  <xdr:twoCellAnchor editAs="oneCell">
    <xdr:from>
      <xdr:col>88</xdr:col>
      <xdr:colOff>535782</xdr:colOff>
      <xdr:row>61</xdr:row>
      <xdr:rowOff>202407</xdr:rowOff>
    </xdr:from>
    <xdr:to>
      <xdr:col>88</xdr:col>
      <xdr:colOff>5536407</xdr:colOff>
      <xdr:row>61</xdr:row>
      <xdr:rowOff>2928937</xdr:rowOff>
    </xdr:to>
    <xdr:pic>
      <xdr:nvPicPr>
        <xdr:cNvPr id="74" name="Imagen 73">
          <a:extLst>
            <a:ext uri="{FF2B5EF4-FFF2-40B4-BE49-F238E27FC236}">
              <a16:creationId xmlns:a16="http://schemas.microsoft.com/office/drawing/2014/main" id="{E5FCE1CC-6CBA-4333-9C48-56A12E9504E4}"/>
            </a:ext>
          </a:extLst>
        </xdr:cNvPr>
        <xdr:cNvPicPr>
          <a:picLocks noChangeAspect="1"/>
        </xdr:cNvPicPr>
      </xdr:nvPicPr>
      <xdr:blipFill>
        <a:blip xmlns:r="http://schemas.openxmlformats.org/officeDocument/2006/relationships" r:embed="rId52"/>
        <a:stretch>
          <a:fillRect/>
        </a:stretch>
      </xdr:blipFill>
      <xdr:spPr>
        <a:xfrm>
          <a:off x="262768557" y="193397982"/>
          <a:ext cx="5000625" cy="2726530"/>
        </a:xfrm>
        <a:prstGeom prst="rect">
          <a:avLst/>
        </a:prstGeom>
      </xdr:spPr>
    </xdr:pic>
    <xdr:clientData/>
  </xdr:twoCellAnchor>
  <xdr:twoCellAnchor editAs="oneCell">
    <xdr:from>
      <xdr:col>88</xdr:col>
      <xdr:colOff>404812</xdr:colOff>
      <xdr:row>62</xdr:row>
      <xdr:rowOff>214313</xdr:rowOff>
    </xdr:from>
    <xdr:to>
      <xdr:col>88</xdr:col>
      <xdr:colOff>5774531</xdr:colOff>
      <xdr:row>62</xdr:row>
      <xdr:rowOff>3237196</xdr:rowOff>
    </xdr:to>
    <xdr:pic>
      <xdr:nvPicPr>
        <xdr:cNvPr id="75" name="Imagen 74">
          <a:extLst>
            <a:ext uri="{FF2B5EF4-FFF2-40B4-BE49-F238E27FC236}">
              <a16:creationId xmlns:a16="http://schemas.microsoft.com/office/drawing/2014/main" id="{B15A2833-05E5-41A4-B85D-537F0A983990}"/>
            </a:ext>
          </a:extLst>
        </xdr:cNvPr>
        <xdr:cNvPicPr>
          <a:picLocks noChangeAspect="1"/>
        </xdr:cNvPicPr>
      </xdr:nvPicPr>
      <xdr:blipFill>
        <a:blip xmlns:r="http://schemas.openxmlformats.org/officeDocument/2006/relationships" r:embed="rId53"/>
        <a:stretch>
          <a:fillRect/>
        </a:stretch>
      </xdr:blipFill>
      <xdr:spPr>
        <a:xfrm>
          <a:off x="262637587" y="196610288"/>
          <a:ext cx="5369719" cy="3022883"/>
        </a:xfrm>
        <a:prstGeom prst="rect">
          <a:avLst/>
        </a:prstGeom>
      </xdr:spPr>
    </xdr:pic>
    <xdr:clientData/>
  </xdr:twoCellAnchor>
  <xdr:twoCellAnchor editAs="oneCell">
    <xdr:from>
      <xdr:col>88</xdr:col>
      <xdr:colOff>371217</xdr:colOff>
      <xdr:row>63</xdr:row>
      <xdr:rowOff>726281</xdr:rowOff>
    </xdr:from>
    <xdr:to>
      <xdr:col>88</xdr:col>
      <xdr:colOff>5857875</xdr:colOff>
      <xdr:row>63</xdr:row>
      <xdr:rowOff>4083844</xdr:rowOff>
    </xdr:to>
    <xdr:pic>
      <xdr:nvPicPr>
        <xdr:cNvPr id="76" name="Imagen 75">
          <a:extLst>
            <a:ext uri="{FF2B5EF4-FFF2-40B4-BE49-F238E27FC236}">
              <a16:creationId xmlns:a16="http://schemas.microsoft.com/office/drawing/2014/main" id="{0597AFFB-7207-464E-A03A-003E61C18932}"/>
            </a:ext>
          </a:extLst>
        </xdr:cNvPr>
        <xdr:cNvPicPr>
          <a:picLocks noChangeAspect="1"/>
        </xdr:cNvPicPr>
      </xdr:nvPicPr>
      <xdr:blipFill>
        <a:blip xmlns:r="http://schemas.openxmlformats.org/officeDocument/2006/relationships" r:embed="rId54"/>
        <a:stretch>
          <a:fillRect/>
        </a:stretch>
      </xdr:blipFill>
      <xdr:spPr>
        <a:xfrm>
          <a:off x="262603992" y="200627456"/>
          <a:ext cx="5486658" cy="3357563"/>
        </a:xfrm>
        <a:prstGeom prst="rect">
          <a:avLst/>
        </a:prstGeom>
      </xdr:spPr>
    </xdr:pic>
    <xdr:clientData/>
  </xdr:twoCellAnchor>
  <xdr:twoCellAnchor editAs="oneCell">
    <xdr:from>
      <xdr:col>88</xdr:col>
      <xdr:colOff>227443</xdr:colOff>
      <xdr:row>75</xdr:row>
      <xdr:rowOff>559594</xdr:rowOff>
    </xdr:from>
    <xdr:to>
      <xdr:col>88</xdr:col>
      <xdr:colOff>5953125</xdr:colOff>
      <xdr:row>75</xdr:row>
      <xdr:rowOff>4512468</xdr:rowOff>
    </xdr:to>
    <xdr:pic>
      <xdr:nvPicPr>
        <xdr:cNvPr id="77" name="Imagen 76">
          <a:extLst>
            <a:ext uri="{FF2B5EF4-FFF2-40B4-BE49-F238E27FC236}">
              <a16:creationId xmlns:a16="http://schemas.microsoft.com/office/drawing/2014/main" id="{FE5CBF25-C719-4CEE-8085-660198CE2F91}"/>
            </a:ext>
          </a:extLst>
        </xdr:cNvPr>
        <xdr:cNvPicPr>
          <a:picLocks noChangeAspect="1"/>
        </xdr:cNvPicPr>
      </xdr:nvPicPr>
      <xdr:blipFill>
        <a:blip xmlns:r="http://schemas.openxmlformats.org/officeDocument/2006/relationships" r:embed="rId55"/>
        <a:stretch>
          <a:fillRect/>
        </a:stretch>
      </xdr:blipFill>
      <xdr:spPr>
        <a:xfrm>
          <a:off x="262460218" y="247571419"/>
          <a:ext cx="5725682" cy="3952874"/>
        </a:xfrm>
        <a:prstGeom prst="rect">
          <a:avLst/>
        </a:prstGeom>
      </xdr:spPr>
    </xdr:pic>
    <xdr:clientData/>
  </xdr:twoCellAnchor>
  <xdr:twoCellAnchor editAs="oneCell">
    <xdr:from>
      <xdr:col>88</xdr:col>
      <xdr:colOff>306711</xdr:colOff>
      <xdr:row>87</xdr:row>
      <xdr:rowOff>523875</xdr:rowOff>
    </xdr:from>
    <xdr:to>
      <xdr:col>88</xdr:col>
      <xdr:colOff>5786437</xdr:colOff>
      <xdr:row>87</xdr:row>
      <xdr:rowOff>3500439</xdr:rowOff>
    </xdr:to>
    <xdr:pic>
      <xdr:nvPicPr>
        <xdr:cNvPr id="78" name="Imagen 77">
          <a:extLst>
            <a:ext uri="{FF2B5EF4-FFF2-40B4-BE49-F238E27FC236}">
              <a16:creationId xmlns:a16="http://schemas.microsoft.com/office/drawing/2014/main" id="{8798191F-2492-43CE-9CA1-E2034C9DE94C}"/>
            </a:ext>
          </a:extLst>
        </xdr:cNvPr>
        <xdr:cNvPicPr>
          <a:picLocks noChangeAspect="1"/>
        </xdr:cNvPicPr>
      </xdr:nvPicPr>
      <xdr:blipFill>
        <a:blip xmlns:r="http://schemas.openxmlformats.org/officeDocument/2006/relationships" r:embed="rId56"/>
        <a:stretch>
          <a:fillRect/>
        </a:stretch>
      </xdr:blipFill>
      <xdr:spPr>
        <a:xfrm>
          <a:off x="262539486" y="294722550"/>
          <a:ext cx="5479726" cy="2976564"/>
        </a:xfrm>
        <a:prstGeom prst="rect">
          <a:avLst/>
        </a:prstGeom>
      </xdr:spPr>
    </xdr:pic>
    <xdr:clientData/>
  </xdr:twoCellAnchor>
  <xdr:twoCellAnchor editAs="oneCell">
    <xdr:from>
      <xdr:col>88</xdr:col>
      <xdr:colOff>335332</xdr:colOff>
      <xdr:row>88</xdr:row>
      <xdr:rowOff>154781</xdr:rowOff>
    </xdr:from>
    <xdr:to>
      <xdr:col>88</xdr:col>
      <xdr:colOff>5845969</xdr:colOff>
      <xdr:row>88</xdr:row>
      <xdr:rowOff>3357567</xdr:rowOff>
    </xdr:to>
    <xdr:pic>
      <xdr:nvPicPr>
        <xdr:cNvPr id="79" name="Imagen 78">
          <a:extLst>
            <a:ext uri="{FF2B5EF4-FFF2-40B4-BE49-F238E27FC236}">
              <a16:creationId xmlns:a16="http://schemas.microsoft.com/office/drawing/2014/main" id="{D988EF00-4F5E-4450-B83D-7FD6F5369607}"/>
            </a:ext>
          </a:extLst>
        </xdr:cNvPr>
        <xdr:cNvPicPr>
          <a:picLocks noChangeAspect="1"/>
        </xdr:cNvPicPr>
      </xdr:nvPicPr>
      <xdr:blipFill>
        <a:blip xmlns:r="http://schemas.openxmlformats.org/officeDocument/2006/relationships" r:embed="rId57"/>
        <a:stretch>
          <a:fillRect/>
        </a:stretch>
      </xdr:blipFill>
      <xdr:spPr>
        <a:xfrm>
          <a:off x="262568107" y="298620656"/>
          <a:ext cx="5510637" cy="3202786"/>
        </a:xfrm>
        <a:prstGeom prst="rect">
          <a:avLst/>
        </a:prstGeom>
      </xdr:spPr>
    </xdr:pic>
    <xdr:clientData/>
  </xdr:twoCellAnchor>
  <xdr:twoCellAnchor editAs="oneCell">
    <xdr:from>
      <xdr:col>88</xdr:col>
      <xdr:colOff>407627</xdr:colOff>
      <xdr:row>89</xdr:row>
      <xdr:rowOff>285752</xdr:rowOff>
    </xdr:from>
    <xdr:to>
      <xdr:col>88</xdr:col>
      <xdr:colOff>5786438</xdr:colOff>
      <xdr:row>89</xdr:row>
      <xdr:rowOff>3498059</xdr:rowOff>
    </xdr:to>
    <xdr:pic>
      <xdr:nvPicPr>
        <xdr:cNvPr id="80" name="Imagen 79">
          <a:extLst>
            <a:ext uri="{FF2B5EF4-FFF2-40B4-BE49-F238E27FC236}">
              <a16:creationId xmlns:a16="http://schemas.microsoft.com/office/drawing/2014/main" id="{0BAF39F5-1BFC-4E35-88C2-3F3BA4E0E499}"/>
            </a:ext>
          </a:extLst>
        </xdr:cNvPr>
        <xdr:cNvPicPr>
          <a:picLocks noChangeAspect="1"/>
        </xdr:cNvPicPr>
      </xdr:nvPicPr>
      <xdr:blipFill>
        <a:blip xmlns:r="http://schemas.openxmlformats.org/officeDocument/2006/relationships" r:embed="rId58"/>
        <a:stretch>
          <a:fillRect/>
        </a:stretch>
      </xdr:blipFill>
      <xdr:spPr>
        <a:xfrm>
          <a:off x="262640402" y="302409227"/>
          <a:ext cx="5378811" cy="3212307"/>
        </a:xfrm>
        <a:prstGeom prst="rect">
          <a:avLst/>
        </a:prstGeom>
      </xdr:spPr>
    </xdr:pic>
    <xdr:clientData/>
  </xdr:twoCellAnchor>
  <xdr:twoCellAnchor editAs="oneCell">
    <xdr:from>
      <xdr:col>88</xdr:col>
      <xdr:colOff>325849</xdr:colOff>
      <xdr:row>90</xdr:row>
      <xdr:rowOff>619125</xdr:rowOff>
    </xdr:from>
    <xdr:to>
      <xdr:col>88</xdr:col>
      <xdr:colOff>5953126</xdr:colOff>
      <xdr:row>90</xdr:row>
      <xdr:rowOff>4417219</xdr:rowOff>
    </xdr:to>
    <xdr:pic>
      <xdr:nvPicPr>
        <xdr:cNvPr id="81" name="Imagen 80">
          <a:extLst>
            <a:ext uri="{FF2B5EF4-FFF2-40B4-BE49-F238E27FC236}">
              <a16:creationId xmlns:a16="http://schemas.microsoft.com/office/drawing/2014/main" id="{4E7A029E-5CCA-4286-9F4F-5D3C4642DD83}"/>
            </a:ext>
          </a:extLst>
        </xdr:cNvPr>
        <xdr:cNvPicPr>
          <a:picLocks noChangeAspect="1"/>
        </xdr:cNvPicPr>
      </xdr:nvPicPr>
      <xdr:blipFill>
        <a:blip xmlns:r="http://schemas.openxmlformats.org/officeDocument/2006/relationships" r:embed="rId59"/>
        <a:stretch>
          <a:fillRect/>
        </a:stretch>
      </xdr:blipFill>
      <xdr:spPr>
        <a:xfrm>
          <a:off x="262558624" y="306552600"/>
          <a:ext cx="5627277" cy="3798094"/>
        </a:xfrm>
        <a:prstGeom prst="rect">
          <a:avLst/>
        </a:prstGeom>
      </xdr:spPr>
    </xdr:pic>
    <xdr:clientData/>
  </xdr:twoCellAnchor>
  <xdr:twoCellAnchor editAs="oneCell">
    <xdr:from>
      <xdr:col>88</xdr:col>
      <xdr:colOff>425283</xdr:colOff>
      <xdr:row>91</xdr:row>
      <xdr:rowOff>250035</xdr:rowOff>
    </xdr:from>
    <xdr:to>
      <xdr:col>88</xdr:col>
      <xdr:colOff>5762625</xdr:colOff>
      <xdr:row>91</xdr:row>
      <xdr:rowOff>3124204</xdr:rowOff>
    </xdr:to>
    <xdr:pic>
      <xdr:nvPicPr>
        <xdr:cNvPr id="82" name="Imagen 81">
          <a:extLst>
            <a:ext uri="{FF2B5EF4-FFF2-40B4-BE49-F238E27FC236}">
              <a16:creationId xmlns:a16="http://schemas.microsoft.com/office/drawing/2014/main" id="{69DBFC5C-4B52-4F50-A378-A23F8DAE767B}"/>
            </a:ext>
          </a:extLst>
        </xdr:cNvPr>
        <xdr:cNvPicPr>
          <a:picLocks noChangeAspect="1"/>
        </xdr:cNvPicPr>
      </xdr:nvPicPr>
      <xdr:blipFill>
        <a:blip xmlns:r="http://schemas.openxmlformats.org/officeDocument/2006/relationships" r:embed="rId60"/>
        <a:stretch>
          <a:fillRect/>
        </a:stretch>
      </xdr:blipFill>
      <xdr:spPr>
        <a:xfrm>
          <a:off x="262658058" y="311212710"/>
          <a:ext cx="5337342" cy="2874169"/>
        </a:xfrm>
        <a:prstGeom prst="rect">
          <a:avLst/>
        </a:prstGeom>
      </xdr:spPr>
    </xdr:pic>
    <xdr:clientData/>
  </xdr:twoCellAnchor>
  <xdr:twoCellAnchor editAs="oneCell">
    <xdr:from>
      <xdr:col>88</xdr:col>
      <xdr:colOff>383060</xdr:colOff>
      <xdr:row>92</xdr:row>
      <xdr:rowOff>333373</xdr:rowOff>
    </xdr:from>
    <xdr:to>
      <xdr:col>88</xdr:col>
      <xdr:colOff>5822156</xdr:colOff>
      <xdr:row>92</xdr:row>
      <xdr:rowOff>3381374</xdr:rowOff>
    </xdr:to>
    <xdr:pic>
      <xdr:nvPicPr>
        <xdr:cNvPr id="83" name="Imagen 82">
          <a:extLst>
            <a:ext uri="{FF2B5EF4-FFF2-40B4-BE49-F238E27FC236}">
              <a16:creationId xmlns:a16="http://schemas.microsoft.com/office/drawing/2014/main" id="{47AE6052-D626-4BB9-8D1F-AD9E4C22D33F}"/>
            </a:ext>
          </a:extLst>
        </xdr:cNvPr>
        <xdr:cNvPicPr>
          <a:picLocks noChangeAspect="1"/>
        </xdr:cNvPicPr>
      </xdr:nvPicPr>
      <xdr:blipFill>
        <a:blip xmlns:r="http://schemas.openxmlformats.org/officeDocument/2006/relationships" r:embed="rId61"/>
        <a:stretch>
          <a:fillRect/>
        </a:stretch>
      </xdr:blipFill>
      <xdr:spPr>
        <a:xfrm>
          <a:off x="262615835" y="314648848"/>
          <a:ext cx="5439096" cy="3048001"/>
        </a:xfrm>
        <a:prstGeom prst="rect">
          <a:avLst/>
        </a:prstGeom>
      </xdr:spPr>
    </xdr:pic>
    <xdr:clientData/>
  </xdr:twoCellAnchor>
  <xdr:twoCellAnchor editAs="oneCell">
    <xdr:from>
      <xdr:col>88</xdr:col>
      <xdr:colOff>535781</xdr:colOff>
      <xdr:row>93</xdr:row>
      <xdr:rowOff>188669</xdr:rowOff>
    </xdr:from>
    <xdr:to>
      <xdr:col>88</xdr:col>
      <xdr:colOff>5548312</xdr:colOff>
      <xdr:row>93</xdr:row>
      <xdr:rowOff>2726531</xdr:rowOff>
    </xdr:to>
    <xdr:pic>
      <xdr:nvPicPr>
        <xdr:cNvPr id="84" name="Imagen 83">
          <a:extLst>
            <a:ext uri="{FF2B5EF4-FFF2-40B4-BE49-F238E27FC236}">
              <a16:creationId xmlns:a16="http://schemas.microsoft.com/office/drawing/2014/main" id="{DA376F1D-ECEB-499E-A65A-8961F68CD2A6}"/>
            </a:ext>
          </a:extLst>
        </xdr:cNvPr>
        <xdr:cNvPicPr>
          <a:picLocks noChangeAspect="1"/>
        </xdr:cNvPicPr>
      </xdr:nvPicPr>
      <xdr:blipFill>
        <a:blip xmlns:r="http://schemas.openxmlformats.org/officeDocument/2006/relationships" r:embed="rId62"/>
        <a:stretch>
          <a:fillRect/>
        </a:stretch>
      </xdr:blipFill>
      <xdr:spPr>
        <a:xfrm>
          <a:off x="262768556" y="318161744"/>
          <a:ext cx="5012531" cy="2537862"/>
        </a:xfrm>
        <a:prstGeom prst="rect">
          <a:avLst/>
        </a:prstGeom>
      </xdr:spPr>
    </xdr:pic>
    <xdr:clientData/>
  </xdr:twoCellAnchor>
  <xdr:twoCellAnchor editAs="oneCell">
    <xdr:from>
      <xdr:col>88</xdr:col>
      <xdr:colOff>535782</xdr:colOff>
      <xdr:row>94</xdr:row>
      <xdr:rowOff>214311</xdr:rowOff>
    </xdr:from>
    <xdr:to>
      <xdr:col>88</xdr:col>
      <xdr:colOff>5655469</xdr:colOff>
      <xdr:row>94</xdr:row>
      <xdr:rowOff>2862260</xdr:rowOff>
    </xdr:to>
    <xdr:pic>
      <xdr:nvPicPr>
        <xdr:cNvPr id="85" name="Imagen 84">
          <a:extLst>
            <a:ext uri="{FF2B5EF4-FFF2-40B4-BE49-F238E27FC236}">
              <a16:creationId xmlns:a16="http://schemas.microsoft.com/office/drawing/2014/main" id="{5AE9335D-2E6C-43E7-84F6-C4E9C8E7D60B}"/>
            </a:ext>
          </a:extLst>
        </xdr:cNvPr>
        <xdr:cNvPicPr>
          <a:picLocks noChangeAspect="1"/>
        </xdr:cNvPicPr>
      </xdr:nvPicPr>
      <xdr:blipFill>
        <a:blip xmlns:r="http://schemas.openxmlformats.org/officeDocument/2006/relationships" r:embed="rId63"/>
        <a:stretch>
          <a:fillRect/>
        </a:stretch>
      </xdr:blipFill>
      <xdr:spPr>
        <a:xfrm>
          <a:off x="262768557" y="321140136"/>
          <a:ext cx="5119687" cy="2647949"/>
        </a:xfrm>
        <a:prstGeom prst="rect">
          <a:avLst/>
        </a:prstGeom>
      </xdr:spPr>
    </xdr:pic>
    <xdr:clientData/>
  </xdr:twoCellAnchor>
  <xdr:twoCellAnchor editAs="oneCell">
    <xdr:from>
      <xdr:col>88</xdr:col>
      <xdr:colOff>523652</xdr:colOff>
      <xdr:row>95</xdr:row>
      <xdr:rowOff>202406</xdr:rowOff>
    </xdr:from>
    <xdr:to>
      <xdr:col>88</xdr:col>
      <xdr:colOff>5595938</xdr:colOff>
      <xdr:row>95</xdr:row>
      <xdr:rowOff>2893218</xdr:rowOff>
    </xdr:to>
    <xdr:pic>
      <xdr:nvPicPr>
        <xdr:cNvPr id="86" name="Imagen 85">
          <a:extLst>
            <a:ext uri="{FF2B5EF4-FFF2-40B4-BE49-F238E27FC236}">
              <a16:creationId xmlns:a16="http://schemas.microsoft.com/office/drawing/2014/main" id="{D7A1BA07-EABB-4B3C-82D3-EE9CF3E844AE}"/>
            </a:ext>
          </a:extLst>
        </xdr:cNvPr>
        <xdr:cNvPicPr>
          <a:picLocks noChangeAspect="1"/>
        </xdr:cNvPicPr>
      </xdr:nvPicPr>
      <xdr:blipFill>
        <a:blip xmlns:r="http://schemas.openxmlformats.org/officeDocument/2006/relationships" r:embed="rId64"/>
        <a:stretch>
          <a:fillRect/>
        </a:stretch>
      </xdr:blipFill>
      <xdr:spPr>
        <a:xfrm>
          <a:off x="262756427" y="324223856"/>
          <a:ext cx="5072286" cy="2690812"/>
        </a:xfrm>
        <a:prstGeom prst="rect">
          <a:avLst/>
        </a:prstGeom>
      </xdr:spPr>
    </xdr:pic>
    <xdr:clientData/>
  </xdr:twoCellAnchor>
  <xdr:twoCellAnchor>
    <xdr:from>
      <xdr:col>88</xdr:col>
      <xdr:colOff>404812</xdr:colOff>
      <xdr:row>55</xdr:row>
      <xdr:rowOff>223838</xdr:rowOff>
    </xdr:from>
    <xdr:to>
      <xdr:col>88</xdr:col>
      <xdr:colOff>5738812</xdr:colOff>
      <xdr:row>55</xdr:row>
      <xdr:rowOff>3083718</xdr:rowOff>
    </xdr:to>
    <xdr:graphicFrame macro="">
      <xdr:nvGraphicFramePr>
        <xdr:cNvPr id="87" name="Gráfico 86">
          <a:extLst>
            <a:ext uri="{FF2B5EF4-FFF2-40B4-BE49-F238E27FC236}">
              <a16:creationId xmlns:a16="http://schemas.microsoft.com/office/drawing/2014/main" id="{93813D57-C8B2-4E17-B671-A1612C2CA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oneCellAnchor>
    <xdr:from>
      <xdr:col>12</xdr:col>
      <xdr:colOff>312165</xdr:colOff>
      <xdr:row>13</xdr:row>
      <xdr:rowOff>3293733</xdr:rowOff>
    </xdr:from>
    <xdr:ext cx="2868706" cy="569094"/>
    <xdr:pic>
      <xdr:nvPicPr>
        <xdr:cNvPr id="88" name="Imagen 87">
          <a:extLst>
            <a:ext uri="{FF2B5EF4-FFF2-40B4-BE49-F238E27FC236}">
              <a16:creationId xmlns:a16="http://schemas.microsoft.com/office/drawing/2014/main" id="{58B93030-E7AB-4656-BDA6-526BC03167DE}"/>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818990" y="11913858"/>
          <a:ext cx="2868706" cy="569094"/>
        </a:xfrm>
        <a:prstGeom prst="rect">
          <a:avLst/>
        </a:prstGeom>
        <a:noFill/>
        <a:ln>
          <a:noFill/>
        </a:ln>
      </xdr:spPr>
    </xdr:pic>
    <xdr:clientData/>
  </xdr:oneCellAnchor>
  <xdr:twoCellAnchor editAs="oneCell">
    <xdr:from>
      <xdr:col>88</xdr:col>
      <xdr:colOff>296580</xdr:colOff>
      <xdr:row>12</xdr:row>
      <xdr:rowOff>367392</xdr:rowOff>
    </xdr:from>
    <xdr:to>
      <xdr:col>88</xdr:col>
      <xdr:colOff>5905501</xdr:colOff>
      <xdr:row>12</xdr:row>
      <xdr:rowOff>4863735</xdr:rowOff>
    </xdr:to>
    <xdr:pic>
      <xdr:nvPicPr>
        <xdr:cNvPr id="89" name="Imagen 88">
          <a:extLst>
            <a:ext uri="{FF2B5EF4-FFF2-40B4-BE49-F238E27FC236}">
              <a16:creationId xmlns:a16="http://schemas.microsoft.com/office/drawing/2014/main" id="{102F566C-1FF3-4C24-85D5-042A79F6934A}"/>
            </a:ext>
          </a:extLst>
        </xdr:cNvPr>
        <xdr:cNvPicPr>
          <a:picLocks noChangeAspect="1"/>
        </xdr:cNvPicPr>
      </xdr:nvPicPr>
      <xdr:blipFill>
        <a:blip xmlns:r="http://schemas.openxmlformats.org/officeDocument/2006/relationships" r:embed="rId66"/>
        <a:stretch>
          <a:fillRect/>
        </a:stretch>
      </xdr:blipFill>
      <xdr:spPr>
        <a:xfrm>
          <a:off x="262529355" y="3786867"/>
          <a:ext cx="5608921" cy="4496343"/>
        </a:xfrm>
        <a:prstGeom prst="rect">
          <a:avLst/>
        </a:prstGeom>
      </xdr:spPr>
    </xdr:pic>
    <xdr:clientData/>
  </xdr:twoCellAnchor>
  <xdr:twoCellAnchor editAs="oneCell">
    <xdr:from>
      <xdr:col>88</xdr:col>
      <xdr:colOff>335643</xdr:colOff>
      <xdr:row>13</xdr:row>
      <xdr:rowOff>244928</xdr:rowOff>
    </xdr:from>
    <xdr:to>
      <xdr:col>88</xdr:col>
      <xdr:colOff>5905500</xdr:colOff>
      <xdr:row>13</xdr:row>
      <xdr:rowOff>3306537</xdr:rowOff>
    </xdr:to>
    <xdr:pic>
      <xdr:nvPicPr>
        <xdr:cNvPr id="90" name="Imagen 89">
          <a:extLst>
            <a:ext uri="{FF2B5EF4-FFF2-40B4-BE49-F238E27FC236}">
              <a16:creationId xmlns:a16="http://schemas.microsoft.com/office/drawing/2014/main" id="{3144762E-14EA-4821-B136-66986A3BE515}"/>
            </a:ext>
          </a:extLst>
        </xdr:cNvPr>
        <xdr:cNvPicPr>
          <a:picLocks noChangeAspect="1"/>
        </xdr:cNvPicPr>
      </xdr:nvPicPr>
      <xdr:blipFill>
        <a:blip xmlns:r="http://schemas.openxmlformats.org/officeDocument/2006/relationships" r:embed="rId67"/>
        <a:stretch>
          <a:fillRect/>
        </a:stretch>
      </xdr:blipFill>
      <xdr:spPr>
        <a:xfrm>
          <a:off x="262568418" y="8865053"/>
          <a:ext cx="5569857" cy="3061609"/>
        </a:xfrm>
        <a:prstGeom prst="rect">
          <a:avLst/>
        </a:prstGeom>
      </xdr:spPr>
    </xdr:pic>
    <xdr:clientData/>
  </xdr:twoCellAnchor>
  <xdr:twoCellAnchor editAs="oneCell">
    <xdr:from>
      <xdr:col>88</xdr:col>
      <xdr:colOff>258536</xdr:colOff>
      <xdr:row>14</xdr:row>
      <xdr:rowOff>299359</xdr:rowOff>
    </xdr:from>
    <xdr:to>
      <xdr:col>88</xdr:col>
      <xdr:colOff>5878286</xdr:colOff>
      <xdr:row>14</xdr:row>
      <xdr:rowOff>4626429</xdr:rowOff>
    </xdr:to>
    <xdr:pic>
      <xdr:nvPicPr>
        <xdr:cNvPr id="91" name="Imagen 90">
          <a:extLst>
            <a:ext uri="{FF2B5EF4-FFF2-40B4-BE49-F238E27FC236}">
              <a16:creationId xmlns:a16="http://schemas.microsoft.com/office/drawing/2014/main" id="{69DD5ABB-8774-4CC8-A837-11664EC0AF60}"/>
            </a:ext>
          </a:extLst>
        </xdr:cNvPr>
        <xdr:cNvPicPr>
          <a:picLocks noChangeAspect="1"/>
        </xdr:cNvPicPr>
      </xdr:nvPicPr>
      <xdr:blipFill>
        <a:blip xmlns:r="http://schemas.openxmlformats.org/officeDocument/2006/relationships" r:embed="rId68"/>
        <a:stretch>
          <a:fillRect/>
        </a:stretch>
      </xdr:blipFill>
      <xdr:spPr>
        <a:xfrm>
          <a:off x="262491311" y="12719959"/>
          <a:ext cx="5619750" cy="4327070"/>
        </a:xfrm>
        <a:prstGeom prst="rect">
          <a:avLst/>
        </a:prstGeom>
      </xdr:spPr>
    </xdr:pic>
    <xdr:clientData/>
  </xdr:twoCellAnchor>
  <xdr:twoCellAnchor editAs="oneCell">
    <xdr:from>
      <xdr:col>88</xdr:col>
      <xdr:colOff>340178</xdr:colOff>
      <xdr:row>15</xdr:row>
      <xdr:rowOff>217712</xdr:rowOff>
    </xdr:from>
    <xdr:to>
      <xdr:col>88</xdr:col>
      <xdr:colOff>5864679</xdr:colOff>
      <xdr:row>15</xdr:row>
      <xdr:rowOff>3333750</xdr:rowOff>
    </xdr:to>
    <xdr:pic>
      <xdr:nvPicPr>
        <xdr:cNvPr id="92" name="Imagen 91">
          <a:extLst>
            <a:ext uri="{FF2B5EF4-FFF2-40B4-BE49-F238E27FC236}">
              <a16:creationId xmlns:a16="http://schemas.microsoft.com/office/drawing/2014/main" id="{D9FCCF37-E5BA-48CB-A2E4-3E8A5E19B477}"/>
            </a:ext>
          </a:extLst>
        </xdr:cNvPr>
        <xdr:cNvPicPr>
          <a:picLocks noChangeAspect="1"/>
        </xdr:cNvPicPr>
      </xdr:nvPicPr>
      <xdr:blipFill>
        <a:blip xmlns:r="http://schemas.openxmlformats.org/officeDocument/2006/relationships" r:embed="rId69"/>
        <a:stretch>
          <a:fillRect/>
        </a:stretch>
      </xdr:blipFill>
      <xdr:spPr>
        <a:xfrm>
          <a:off x="262572953" y="17715137"/>
          <a:ext cx="5524501" cy="3116038"/>
        </a:xfrm>
        <a:prstGeom prst="rect">
          <a:avLst/>
        </a:prstGeom>
      </xdr:spPr>
    </xdr:pic>
    <xdr:clientData/>
  </xdr:twoCellAnchor>
  <xdr:twoCellAnchor editAs="oneCell">
    <xdr:from>
      <xdr:col>88</xdr:col>
      <xdr:colOff>297091</xdr:colOff>
      <xdr:row>20</xdr:row>
      <xdr:rowOff>571501</xdr:rowOff>
    </xdr:from>
    <xdr:to>
      <xdr:col>88</xdr:col>
      <xdr:colOff>5742214</xdr:colOff>
      <xdr:row>20</xdr:row>
      <xdr:rowOff>4340679</xdr:rowOff>
    </xdr:to>
    <xdr:pic>
      <xdr:nvPicPr>
        <xdr:cNvPr id="93" name="Imagen 92">
          <a:extLst>
            <a:ext uri="{FF2B5EF4-FFF2-40B4-BE49-F238E27FC236}">
              <a16:creationId xmlns:a16="http://schemas.microsoft.com/office/drawing/2014/main" id="{05583CDC-8A83-431C-B3BB-F98462647F9C}"/>
            </a:ext>
          </a:extLst>
        </xdr:cNvPr>
        <xdr:cNvPicPr>
          <a:picLocks noChangeAspect="1"/>
        </xdr:cNvPicPr>
      </xdr:nvPicPr>
      <xdr:blipFill>
        <a:blip xmlns:r="http://schemas.openxmlformats.org/officeDocument/2006/relationships" r:embed="rId70"/>
        <a:stretch>
          <a:fillRect/>
        </a:stretch>
      </xdr:blipFill>
      <xdr:spPr>
        <a:xfrm>
          <a:off x="262529866" y="36642676"/>
          <a:ext cx="5445123" cy="3769178"/>
        </a:xfrm>
        <a:prstGeom prst="rect">
          <a:avLst/>
        </a:prstGeom>
      </xdr:spPr>
    </xdr:pic>
    <xdr:clientData/>
  </xdr:twoCellAnchor>
  <xdr:twoCellAnchor editAs="oneCell">
    <xdr:from>
      <xdr:col>88</xdr:col>
      <xdr:colOff>353786</xdr:colOff>
      <xdr:row>42</xdr:row>
      <xdr:rowOff>340180</xdr:rowOff>
    </xdr:from>
    <xdr:to>
      <xdr:col>88</xdr:col>
      <xdr:colOff>5864679</xdr:colOff>
      <xdr:row>42</xdr:row>
      <xdr:rowOff>4789714</xdr:rowOff>
    </xdr:to>
    <xdr:pic>
      <xdr:nvPicPr>
        <xdr:cNvPr id="94" name="Imagen 93">
          <a:extLst>
            <a:ext uri="{FF2B5EF4-FFF2-40B4-BE49-F238E27FC236}">
              <a16:creationId xmlns:a16="http://schemas.microsoft.com/office/drawing/2014/main" id="{3E9723A2-1BCA-4BEC-AA34-C4D9AFECD7D9}"/>
            </a:ext>
          </a:extLst>
        </xdr:cNvPr>
        <xdr:cNvPicPr>
          <a:picLocks noChangeAspect="1"/>
        </xdr:cNvPicPr>
      </xdr:nvPicPr>
      <xdr:blipFill>
        <a:blip xmlns:r="http://schemas.openxmlformats.org/officeDocument/2006/relationships" r:embed="rId71"/>
        <a:stretch>
          <a:fillRect/>
        </a:stretch>
      </xdr:blipFill>
      <xdr:spPr>
        <a:xfrm>
          <a:off x="262586561" y="121412455"/>
          <a:ext cx="5510893" cy="4449534"/>
        </a:xfrm>
        <a:prstGeom prst="rect">
          <a:avLst/>
        </a:prstGeom>
      </xdr:spPr>
    </xdr:pic>
    <xdr:clientData/>
  </xdr:twoCellAnchor>
  <xdr:twoCellAnchor editAs="oneCell">
    <xdr:from>
      <xdr:col>88</xdr:col>
      <xdr:colOff>244929</xdr:colOff>
      <xdr:row>43</xdr:row>
      <xdr:rowOff>185965</xdr:rowOff>
    </xdr:from>
    <xdr:to>
      <xdr:col>88</xdr:col>
      <xdr:colOff>5905501</xdr:colOff>
      <xdr:row>43</xdr:row>
      <xdr:rowOff>3782786</xdr:rowOff>
    </xdr:to>
    <xdr:pic>
      <xdr:nvPicPr>
        <xdr:cNvPr id="95" name="Imagen 94">
          <a:extLst>
            <a:ext uri="{FF2B5EF4-FFF2-40B4-BE49-F238E27FC236}">
              <a16:creationId xmlns:a16="http://schemas.microsoft.com/office/drawing/2014/main" id="{08995493-8D5D-4583-9403-B84F27BB97B3}"/>
            </a:ext>
          </a:extLst>
        </xdr:cNvPr>
        <xdr:cNvPicPr>
          <a:picLocks noChangeAspect="1"/>
        </xdr:cNvPicPr>
      </xdr:nvPicPr>
      <xdr:blipFill>
        <a:blip xmlns:r="http://schemas.openxmlformats.org/officeDocument/2006/relationships" r:embed="rId72"/>
        <a:stretch>
          <a:fillRect/>
        </a:stretch>
      </xdr:blipFill>
      <xdr:spPr>
        <a:xfrm>
          <a:off x="262477704" y="126458890"/>
          <a:ext cx="5660572" cy="3596821"/>
        </a:xfrm>
        <a:prstGeom prst="rect">
          <a:avLst/>
        </a:prstGeom>
      </xdr:spPr>
    </xdr:pic>
    <xdr:clientData/>
  </xdr:twoCellAnchor>
  <xdr:twoCellAnchor editAs="oneCell">
    <xdr:from>
      <xdr:col>88</xdr:col>
      <xdr:colOff>464425</xdr:colOff>
      <xdr:row>52</xdr:row>
      <xdr:rowOff>340179</xdr:rowOff>
    </xdr:from>
    <xdr:to>
      <xdr:col>88</xdr:col>
      <xdr:colOff>5715000</xdr:colOff>
      <xdr:row>52</xdr:row>
      <xdr:rowOff>4844144</xdr:rowOff>
    </xdr:to>
    <xdr:pic>
      <xdr:nvPicPr>
        <xdr:cNvPr id="96" name="Imagen 95">
          <a:extLst>
            <a:ext uri="{FF2B5EF4-FFF2-40B4-BE49-F238E27FC236}">
              <a16:creationId xmlns:a16="http://schemas.microsoft.com/office/drawing/2014/main" id="{B8C456F7-BDBD-4750-9107-6513249B0AF9}"/>
            </a:ext>
          </a:extLst>
        </xdr:cNvPr>
        <xdr:cNvPicPr>
          <a:picLocks noChangeAspect="1"/>
        </xdr:cNvPicPr>
      </xdr:nvPicPr>
      <xdr:blipFill>
        <a:blip xmlns:r="http://schemas.openxmlformats.org/officeDocument/2006/relationships" r:embed="rId73"/>
        <a:stretch>
          <a:fillRect/>
        </a:stretch>
      </xdr:blipFill>
      <xdr:spPr>
        <a:xfrm>
          <a:off x="262697200" y="158207529"/>
          <a:ext cx="5250575" cy="4503965"/>
        </a:xfrm>
        <a:prstGeom prst="rect">
          <a:avLst/>
        </a:prstGeom>
      </xdr:spPr>
    </xdr:pic>
    <xdr:clientData/>
  </xdr:twoCellAnchor>
  <xdr:twoCellAnchor editAs="oneCell">
    <xdr:from>
      <xdr:col>88</xdr:col>
      <xdr:colOff>421821</xdr:colOff>
      <xdr:row>53</xdr:row>
      <xdr:rowOff>326571</xdr:rowOff>
    </xdr:from>
    <xdr:to>
      <xdr:col>88</xdr:col>
      <xdr:colOff>5783036</xdr:colOff>
      <xdr:row>53</xdr:row>
      <xdr:rowOff>4272643</xdr:rowOff>
    </xdr:to>
    <xdr:pic>
      <xdr:nvPicPr>
        <xdr:cNvPr id="97" name="Imagen 96">
          <a:extLst>
            <a:ext uri="{FF2B5EF4-FFF2-40B4-BE49-F238E27FC236}">
              <a16:creationId xmlns:a16="http://schemas.microsoft.com/office/drawing/2014/main" id="{03257930-A9EE-4980-A62E-F50D10DEF033}"/>
            </a:ext>
          </a:extLst>
        </xdr:cNvPr>
        <xdr:cNvPicPr>
          <a:picLocks noChangeAspect="1"/>
        </xdr:cNvPicPr>
      </xdr:nvPicPr>
      <xdr:blipFill>
        <a:blip xmlns:r="http://schemas.openxmlformats.org/officeDocument/2006/relationships" r:embed="rId74"/>
        <a:stretch>
          <a:fillRect/>
        </a:stretch>
      </xdr:blipFill>
      <xdr:spPr>
        <a:xfrm>
          <a:off x="262654596" y="163394571"/>
          <a:ext cx="5361215" cy="3946072"/>
        </a:xfrm>
        <a:prstGeom prst="rect">
          <a:avLst/>
        </a:prstGeom>
      </xdr:spPr>
    </xdr:pic>
    <xdr:clientData/>
  </xdr:twoCellAnchor>
  <xdr:twoCellAnchor editAs="oneCell">
    <xdr:from>
      <xdr:col>88</xdr:col>
      <xdr:colOff>281215</xdr:colOff>
      <xdr:row>54</xdr:row>
      <xdr:rowOff>281217</xdr:rowOff>
    </xdr:from>
    <xdr:to>
      <xdr:col>88</xdr:col>
      <xdr:colOff>5974897</xdr:colOff>
      <xdr:row>54</xdr:row>
      <xdr:rowOff>3932465</xdr:rowOff>
    </xdr:to>
    <xdr:pic>
      <xdr:nvPicPr>
        <xdr:cNvPr id="98" name="Imagen 97">
          <a:extLst>
            <a:ext uri="{FF2B5EF4-FFF2-40B4-BE49-F238E27FC236}">
              <a16:creationId xmlns:a16="http://schemas.microsoft.com/office/drawing/2014/main" id="{F3A30B1A-69E3-4499-8E31-7D4164C71DE3}"/>
            </a:ext>
          </a:extLst>
        </xdr:cNvPr>
        <xdr:cNvPicPr>
          <a:picLocks noChangeAspect="1"/>
        </xdr:cNvPicPr>
      </xdr:nvPicPr>
      <xdr:blipFill>
        <a:blip xmlns:r="http://schemas.openxmlformats.org/officeDocument/2006/relationships" r:embed="rId75"/>
        <a:stretch>
          <a:fillRect/>
        </a:stretch>
      </xdr:blipFill>
      <xdr:spPr>
        <a:xfrm>
          <a:off x="262513990" y="167997417"/>
          <a:ext cx="5693682" cy="3651248"/>
        </a:xfrm>
        <a:prstGeom prst="rect">
          <a:avLst/>
        </a:prstGeom>
      </xdr:spPr>
    </xdr:pic>
    <xdr:clientData/>
  </xdr:twoCellAnchor>
  <xdr:twoCellAnchor editAs="oneCell">
    <xdr:from>
      <xdr:col>88</xdr:col>
      <xdr:colOff>392339</xdr:colOff>
      <xdr:row>58</xdr:row>
      <xdr:rowOff>204107</xdr:rowOff>
    </xdr:from>
    <xdr:to>
      <xdr:col>88</xdr:col>
      <xdr:colOff>5864679</xdr:colOff>
      <xdr:row>58</xdr:row>
      <xdr:rowOff>3279322</xdr:rowOff>
    </xdr:to>
    <xdr:pic>
      <xdr:nvPicPr>
        <xdr:cNvPr id="99" name="Imagen 98">
          <a:extLst>
            <a:ext uri="{FF2B5EF4-FFF2-40B4-BE49-F238E27FC236}">
              <a16:creationId xmlns:a16="http://schemas.microsoft.com/office/drawing/2014/main" id="{086CAD05-6CF4-45E6-8789-BA11BB804BD4}"/>
            </a:ext>
          </a:extLst>
        </xdr:cNvPr>
        <xdr:cNvPicPr>
          <a:picLocks noChangeAspect="1"/>
        </xdr:cNvPicPr>
      </xdr:nvPicPr>
      <xdr:blipFill>
        <a:blip xmlns:r="http://schemas.openxmlformats.org/officeDocument/2006/relationships" r:embed="rId76"/>
        <a:stretch>
          <a:fillRect/>
        </a:stretch>
      </xdr:blipFill>
      <xdr:spPr>
        <a:xfrm>
          <a:off x="262625114" y="183322232"/>
          <a:ext cx="5472340" cy="3075215"/>
        </a:xfrm>
        <a:prstGeom prst="rect">
          <a:avLst/>
        </a:prstGeom>
      </xdr:spPr>
    </xdr:pic>
    <xdr:clientData/>
  </xdr:twoCellAnchor>
  <xdr:twoCellAnchor editAs="oneCell">
    <xdr:from>
      <xdr:col>88</xdr:col>
      <xdr:colOff>393216</xdr:colOff>
      <xdr:row>76</xdr:row>
      <xdr:rowOff>312965</xdr:rowOff>
    </xdr:from>
    <xdr:to>
      <xdr:col>88</xdr:col>
      <xdr:colOff>5783037</xdr:colOff>
      <xdr:row>76</xdr:row>
      <xdr:rowOff>3837214</xdr:rowOff>
    </xdr:to>
    <xdr:pic>
      <xdr:nvPicPr>
        <xdr:cNvPr id="100" name="Imagen 99">
          <a:extLst>
            <a:ext uri="{FF2B5EF4-FFF2-40B4-BE49-F238E27FC236}">
              <a16:creationId xmlns:a16="http://schemas.microsoft.com/office/drawing/2014/main" id="{A31FBA28-1457-4B95-A878-37CC94284D6C}"/>
            </a:ext>
          </a:extLst>
        </xdr:cNvPr>
        <xdr:cNvPicPr>
          <a:picLocks noChangeAspect="1"/>
        </xdr:cNvPicPr>
      </xdr:nvPicPr>
      <xdr:blipFill>
        <a:blip xmlns:r="http://schemas.openxmlformats.org/officeDocument/2006/relationships" r:embed="rId77"/>
        <a:stretch>
          <a:fillRect/>
        </a:stretch>
      </xdr:blipFill>
      <xdr:spPr>
        <a:xfrm>
          <a:off x="262625991" y="252353990"/>
          <a:ext cx="5389821" cy="3524249"/>
        </a:xfrm>
        <a:prstGeom prst="rect">
          <a:avLst/>
        </a:prstGeom>
      </xdr:spPr>
    </xdr:pic>
    <xdr:clientData/>
  </xdr:twoCellAnchor>
  <xdr:twoCellAnchor editAs="oneCell">
    <xdr:from>
      <xdr:col>88</xdr:col>
      <xdr:colOff>340177</xdr:colOff>
      <xdr:row>77</xdr:row>
      <xdr:rowOff>748394</xdr:rowOff>
    </xdr:from>
    <xdr:to>
      <xdr:col>88</xdr:col>
      <xdr:colOff>5864678</xdr:colOff>
      <xdr:row>77</xdr:row>
      <xdr:rowOff>4095750</xdr:rowOff>
    </xdr:to>
    <xdr:pic>
      <xdr:nvPicPr>
        <xdr:cNvPr id="101" name="Imagen 100">
          <a:extLst>
            <a:ext uri="{FF2B5EF4-FFF2-40B4-BE49-F238E27FC236}">
              <a16:creationId xmlns:a16="http://schemas.microsoft.com/office/drawing/2014/main" id="{AC2188D3-8348-4FC8-811F-318E9ADC0B51}"/>
            </a:ext>
          </a:extLst>
        </xdr:cNvPr>
        <xdr:cNvPicPr>
          <a:picLocks noChangeAspect="1"/>
        </xdr:cNvPicPr>
      </xdr:nvPicPr>
      <xdr:blipFill>
        <a:blip xmlns:r="http://schemas.openxmlformats.org/officeDocument/2006/relationships" r:embed="rId78"/>
        <a:stretch>
          <a:fillRect/>
        </a:stretch>
      </xdr:blipFill>
      <xdr:spPr>
        <a:xfrm>
          <a:off x="262572952" y="256951844"/>
          <a:ext cx="5524501" cy="3347356"/>
        </a:xfrm>
        <a:prstGeom prst="rect">
          <a:avLst/>
        </a:prstGeom>
      </xdr:spPr>
    </xdr:pic>
    <xdr:clientData/>
  </xdr:twoCellAnchor>
  <xdr:twoCellAnchor editAs="oneCell">
    <xdr:from>
      <xdr:col>88</xdr:col>
      <xdr:colOff>310141</xdr:colOff>
      <xdr:row>86</xdr:row>
      <xdr:rowOff>294822</xdr:rowOff>
    </xdr:from>
    <xdr:to>
      <xdr:col>88</xdr:col>
      <xdr:colOff>5905500</xdr:colOff>
      <xdr:row>86</xdr:row>
      <xdr:rowOff>4272644</xdr:rowOff>
    </xdr:to>
    <xdr:pic>
      <xdr:nvPicPr>
        <xdr:cNvPr id="102" name="Imagen 101">
          <a:extLst>
            <a:ext uri="{FF2B5EF4-FFF2-40B4-BE49-F238E27FC236}">
              <a16:creationId xmlns:a16="http://schemas.microsoft.com/office/drawing/2014/main" id="{7BDC8B34-5B24-46B8-A3CA-A47BB9F99283}"/>
            </a:ext>
          </a:extLst>
        </xdr:cNvPr>
        <xdr:cNvPicPr>
          <a:picLocks noChangeAspect="1"/>
        </xdr:cNvPicPr>
      </xdr:nvPicPr>
      <xdr:blipFill>
        <a:blip xmlns:r="http://schemas.openxmlformats.org/officeDocument/2006/relationships" r:embed="rId79"/>
        <a:stretch>
          <a:fillRect/>
        </a:stretch>
      </xdr:blipFill>
      <xdr:spPr>
        <a:xfrm>
          <a:off x="262542916" y="289959597"/>
          <a:ext cx="5595359" cy="3977822"/>
        </a:xfrm>
        <a:prstGeom prst="rect">
          <a:avLst/>
        </a:prstGeom>
      </xdr:spPr>
    </xdr:pic>
    <xdr:clientData/>
  </xdr:twoCellAnchor>
  <xdr:twoCellAnchor>
    <xdr:from>
      <xdr:col>88</xdr:col>
      <xdr:colOff>602369</xdr:colOff>
      <xdr:row>39</xdr:row>
      <xdr:rowOff>907701</xdr:rowOff>
    </xdr:from>
    <xdr:to>
      <xdr:col>88</xdr:col>
      <xdr:colOff>5645016</xdr:colOff>
      <xdr:row>39</xdr:row>
      <xdr:rowOff>3852607</xdr:rowOff>
    </xdr:to>
    <xdr:graphicFrame macro="">
      <xdr:nvGraphicFramePr>
        <xdr:cNvPr id="103" name="3 Gráfico">
          <a:extLst>
            <a:ext uri="{FF2B5EF4-FFF2-40B4-BE49-F238E27FC236}">
              <a16:creationId xmlns:a16="http://schemas.microsoft.com/office/drawing/2014/main" id="{98E3A9B6-9783-48B3-B318-C2C0559F6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88</xdr:col>
      <xdr:colOff>592310</xdr:colOff>
      <xdr:row>23</xdr:row>
      <xdr:rowOff>312962</xdr:rowOff>
    </xdr:from>
    <xdr:to>
      <xdr:col>88</xdr:col>
      <xdr:colOff>5634957</xdr:colOff>
      <xdr:row>23</xdr:row>
      <xdr:rowOff>3347355</xdr:rowOff>
    </xdr:to>
    <xdr:graphicFrame macro="">
      <xdr:nvGraphicFramePr>
        <xdr:cNvPr id="104" name="3 Gráfico">
          <a:extLst>
            <a:ext uri="{FF2B5EF4-FFF2-40B4-BE49-F238E27FC236}">
              <a16:creationId xmlns:a16="http://schemas.microsoft.com/office/drawing/2014/main" id="{C07552AB-6181-4960-99B9-9B2DBED13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88</xdr:col>
      <xdr:colOff>574902</xdr:colOff>
      <xdr:row>40</xdr:row>
      <xdr:rowOff>195604</xdr:rowOff>
    </xdr:from>
    <xdr:to>
      <xdr:col>88</xdr:col>
      <xdr:colOff>5687785</xdr:colOff>
      <xdr:row>40</xdr:row>
      <xdr:rowOff>2830286</xdr:rowOff>
    </xdr:to>
    <xdr:graphicFrame macro="">
      <xdr:nvGraphicFramePr>
        <xdr:cNvPr id="105" name="3 Gráfico">
          <a:extLst>
            <a:ext uri="{FF2B5EF4-FFF2-40B4-BE49-F238E27FC236}">
              <a16:creationId xmlns:a16="http://schemas.microsoft.com/office/drawing/2014/main" id="{18AF2849-4FA7-4A3C-AB25-02FCF973E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88</xdr:col>
      <xdr:colOff>435429</xdr:colOff>
      <xdr:row>41</xdr:row>
      <xdr:rowOff>258534</xdr:rowOff>
    </xdr:from>
    <xdr:to>
      <xdr:col>88</xdr:col>
      <xdr:colOff>5665964</xdr:colOff>
      <xdr:row>41</xdr:row>
      <xdr:rowOff>3007177</xdr:rowOff>
    </xdr:to>
    <xdr:graphicFrame macro="">
      <xdr:nvGraphicFramePr>
        <xdr:cNvPr id="106" name="3 Gráfico">
          <a:extLst>
            <a:ext uri="{FF2B5EF4-FFF2-40B4-BE49-F238E27FC236}">
              <a16:creationId xmlns:a16="http://schemas.microsoft.com/office/drawing/2014/main" id="{F8994594-26C1-497E-8221-A90219600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88</xdr:col>
      <xdr:colOff>671747</xdr:colOff>
      <xdr:row>59</xdr:row>
      <xdr:rowOff>191130</xdr:rowOff>
    </xdr:from>
    <xdr:to>
      <xdr:col>88</xdr:col>
      <xdr:colOff>5477705</xdr:colOff>
      <xdr:row>59</xdr:row>
      <xdr:rowOff>3055301</xdr:rowOff>
    </xdr:to>
    <xdr:graphicFrame macro="">
      <xdr:nvGraphicFramePr>
        <xdr:cNvPr id="107" name="1 Gráfico">
          <a:extLst>
            <a:ext uri="{FF2B5EF4-FFF2-40B4-BE49-F238E27FC236}">
              <a16:creationId xmlns:a16="http://schemas.microsoft.com/office/drawing/2014/main" id="{82E20924-6B30-4C3D-86B4-B726CF3DA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88</xdr:col>
      <xdr:colOff>625928</xdr:colOff>
      <xdr:row>65</xdr:row>
      <xdr:rowOff>435427</xdr:rowOff>
    </xdr:from>
    <xdr:to>
      <xdr:col>88</xdr:col>
      <xdr:colOff>5415643</xdr:colOff>
      <xdr:row>65</xdr:row>
      <xdr:rowOff>3294528</xdr:rowOff>
    </xdr:to>
    <xdr:graphicFrame macro="">
      <xdr:nvGraphicFramePr>
        <xdr:cNvPr id="108" name="3 Gráfico">
          <a:extLst>
            <a:ext uri="{FF2B5EF4-FFF2-40B4-BE49-F238E27FC236}">
              <a16:creationId xmlns:a16="http://schemas.microsoft.com/office/drawing/2014/main" id="{766DC8F1-9C8E-49EE-B786-97709C674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88</xdr:col>
      <xdr:colOff>279347</xdr:colOff>
      <xdr:row>64</xdr:row>
      <xdr:rowOff>289751</xdr:rowOff>
    </xdr:from>
    <xdr:to>
      <xdr:col>88</xdr:col>
      <xdr:colOff>5837465</xdr:colOff>
      <xdr:row>64</xdr:row>
      <xdr:rowOff>3483428</xdr:rowOff>
    </xdr:to>
    <xdr:graphicFrame macro="">
      <xdr:nvGraphicFramePr>
        <xdr:cNvPr id="109" name="3 Gráfico">
          <a:extLst>
            <a:ext uri="{FF2B5EF4-FFF2-40B4-BE49-F238E27FC236}">
              <a16:creationId xmlns:a16="http://schemas.microsoft.com/office/drawing/2014/main" id="{09DA0FDD-334D-4875-A2F4-E38D35631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88</xdr:col>
      <xdr:colOff>328974</xdr:colOff>
      <xdr:row>66</xdr:row>
      <xdr:rowOff>264938</xdr:rowOff>
    </xdr:from>
    <xdr:to>
      <xdr:col>88</xdr:col>
      <xdr:colOff>5769429</xdr:colOff>
      <xdr:row>66</xdr:row>
      <xdr:rowOff>3570674</xdr:rowOff>
    </xdr:to>
    <xdr:graphicFrame macro="">
      <xdr:nvGraphicFramePr>
        <xdr:cNvPr id="110" name="3 Gráfico">
          <a:extLst>
            <a:ext uri="{FF2B5EF4-FFF2-40B4-BE49-F238E27FC236}">
              <a16:creationId xmlns:a16="http://schemas.microsoft.com/office/drawing/2014/main" id="{9D4C740F-A6B7-445D-BE19-72B43CDF3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88</xdr:col>
      <xdr:colOff>410616</xdr:colOff>
      <xdr:row>67</xdr:row>
      <xdr:rowOff>212911</xdr:rowOff>
    </xdr:from>
    <xdr:to>
      <xdr:col>88</xdr:col>
      <xdr:colOff>5864679</xdr:colOff>
      <xdr:row>67</xdr:row>
      <xdr:rowOff>3518647</xdr:rowOff>
    </xdr:to>
    <xdr:graphicFrame macro="">
      <xdr:nvGraphicFramePr>
        <xdr:cNvPr id="111" name="3 Gráfico">
          <a:extLst>
            <a:ext uri="{FF2B5EF4-FFF2-40B4-BE49-F238E27FC236}">
              <a16:creationId xmlns:a16="http://schemas.microsoft.com/office/drawing/2014/main" id="{60AA6605-DE41-4D26-997C-995E8043E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88</xdr:col>
      <xdr:colOff>358591</xdr:colOff>
      <xdr:row>68</xdr:row>
      <xdr:rowOff>235326</xdr:rowOff>
    </xdr:from>
    <xdr:to>
      <xdr:col>88</xdr:col>
      <xdr:colOff>5878286</xdr:colOff>
      <xdr:row>68</xdr:row>
      <xdr:rowOff>3541062</xdr:rowOff>
    </xdr:to>
    <xdr:graphicFrame macro="">
      <xdr:nvGraphicFramePr>
        <xdr:cNvPr id="112" name="3 Gráfico">
          <a:extLst>
            <a:ext uri="{FF2B5EF4-FFF2-40B4-BE49-F238E27FC236}">
              <a16:creationId xmlns:a16="http://schemas.microsoft.com/office/drawing/2014/main" id="{7BDFE92F-E199-40A8-85E5-2720C12C7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88</xdr:col>
      <xdr:colOff>324974</xdr:colOff>
      <xdr:row>69</xdr:row>
      <xdr:rowOff>231324</xdr:rowOff>
    </xdr:from>
    <xdr:to>
      <xdr:col>88</xdr:col>
      <xdr:colOff>5851071</xdr:colOff>
      <xdr:row>69</xdr:row>
      <xdr:rowOff>3537060</xdr:rowOff>
    </xdr:to>
    <xdr:graphicFrame macro="">
      <xdr:nvGraphicFramePr>
        <xdr:cNvPr id="113" name="3 Gráfico">
          <a:extLst>
            <a:ext uri="{FF2B5EF4-FFF2-40B4-BE49-F238E27FC236}">
              <a16:creationId xmlns:a16="http://schemas.microsoft.com/office/drawing/2014/main" id="{5CDE39DD-7CB4-49B7-8826-F841681C7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88</xdr:col>
      <xdr:colOff>670153</xdr:colOff>
      <xdr:row>70</xdr:row>
      <xdr:rowOff>748392</xdr:rowOff>
    </xdr:from>
    <xdr:to>
      <xdr:col>88</xdr:col>
      <xdr:colOff>5306787</xdr:colOff>
      <xdr:row>70</xdr:row>
      <xdr:rowOff>2951152</xdr:rowOff>
    </xdr:to>
    <xdr:graphicFrame macro="">
      <xdr:nvGraphicFramePr>
        <xdr:cNvPr id="114" name="3 Gráfico">
          <a:extLst>
            <a:ext uri="{FF2B5EF4-FFF2-40B4-BE49-F238E27FC236}">
              <a16:creationId xmlns:a16="http://schemas.microsoft.com/office/drawing/2014/main" id="{1D323577-592F-4128-BE3B-C48A4AA6C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88</xdr:col>
      <xdr:colOff>347383</xdr:colOff>
      <xdr:row>71</xdr:row>
      <xdr:rowOff>235326</xdr:rowOff>
    </xdr:from>
    <xdr:to>
      <xdr:col>88</xdr:col>
      <xdr:colOff>5878286</xdr:colOff>
      <xdr:row>71</xdr:row>
      <xdr:rowOff>3541062</xdr:rowOff>
    </xdr:to>
    <xdr:graphicFrame macro="">
      <xdr:nvGraphicFramePr>
        <xdr:cNvPr id="115" name="3 Gráfico">
          <a:extLst>
            <a:ext uri="{FF2B5EF4-FFF2-40B4-BE49-F238E27FC236}">
              <a16:creationId xmlns:a16="http://schemas.microsoft.com/office/drawing/2014/main" id="{37B0992A-EA88-413A-B5CF-CC7E46A0C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88</xdr:col>
      <xdr:colOff>324975</xdr:colOff>
      <xdr:row>72</xdr:row>
      <xdr:rowOff>246532</xdr:rowOff>
    </xdr:from>
    <xdr:to>
      <xdr:col>88</xdr:col>
      <xdr:colOff>5837465</xdr:colOff>
      <xdr:row>72</xdr:row>
      <xdr:rowOff>3552268</xdr:rowOff>
    </xdr:to>
    <xdr:graphicFrame macro="">
      <xdr:nvGraphicFramePr>
        <xdr:cNvPr id="116" name="3 Gráfico">
          <a:extLst>
            <a:ext uri="{FF2B5EF4-FFF2-40B4-BE49-F238E27FC236}">
              <a16:creationId xmlns:a16="http://schemas.microsoft.com/office/drawing/2014/main" id="{FE6CE7E1-3ED5-498F-BC8E-1D082E1AA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88</xdr:col>
      <xdr:colOff>336180</xdr:colOff>
      <xdr:row>73</xdr:row>
      <xdr:rowOff>235326</xdr:rowOff>
    </xdr:from>
    <xdr:to>
      <xdr:col>88</xdr:col>
      <xdr:colOff>5810250</xdr:colOff>
      <xdr:row>73</xdr:row>
      <xdr:rowOff>3541062</xdr:rowOff>
    </xdr:to>
    <xdr:graphicFrame macro="">
      <xdr:nvGraphicFramePr>
        <xdr:cNvPr id="117" name="3 Gráfico">
          <a:extLst>
            <a:ext uri="{FF2B5EF4-FFF2-40B4-BE49-F238E27FC236}">
              <a16:creationId xmlns:a16="http://schemas.microsoft.com/office/drawing/2014/main" id="{4471E2F4-2F31-494C-8BBF-B165B8BE6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88</xdr:col>
      <xdr:colOff>410617</xdr:colOff>
      <xdr:row>74</xdr:row>
      <xdr:rowOff>235326</xdr:rowOff>
    </xdr:from>
    <xdr:to>
      <xdr:col>88</xdr:col>
      <xdr:colOff>5646964</xdr:colOff>
      <xdr:row>74</xdr:row>
      <xdr:rowOff>3541062</xdr:rowOff>
    </xdr:to>
    <xdr:graphicFrame macro="">
      <xdr:nvGraphicFramePr>
        <xdr:cNvPr id="118" name="3 Gráfico">
          <a:extLst>
            <a:ext uri="{FF2B5EF4-FFF2-40B4-BE49-F238E27FC236}">
              <a16:creationId xmlns:a16="http://schemas.microsoft.com/office/drawing/2014/main" id="{B84886E0-EA64-4A7F-AB08-642AC67DE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226318</xdr:colOff>
      <xdr:row>0</xdr:row>
      <xdr:rowOff>118409</xdr:rowOff>
    </xdr:from>
    <xdr:to>
      <xdr:col>1</xdr:col>
      <xdr:colOff>757103</xdr:colOff>
      <xdr:row>3</xdr:row>
      <xdr:rowOff>175559</xdr:rowOff>
    </xdr:to>
    <xdr:pic>
      <xdr:nvPicPr>
        <xdr:cNvPr id="2" name="Picture 1" descr="escudo-alc">
          <a:extLst>
            <a:ext uri="{FF2B5EF4-FFF2-40B4-BE49-F238E27FC236}">
              <a16:creationId xmlns:a16="http://schemas.microsoft.com/office/drawing/2014/main" id="{7AAC9574-1BDB-486B-AA7A-72A2888F9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318"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ri\Downloads\20210719_seguimeinto_pai_ene_jun_2021_indicado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sarenasv_sdis_gov_co/Documents/2021%20contrato%20894/11.%20Enero/1.%20Indicadores/Diciembre/Finales/20220113_indicadores_7756_lgbti_diciembr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ersonal/sarenasv_sdis_gov_co/Documents/2021%20contrato%20894/11.%20Enero/1.%20Indicadores/Diciembre/Finales/20220113_indicadores_7771_discapacidad_diciembre%20final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sarenasv_sdis_gov_co/Documents/2021%20contrato%20894/11.%20Enero/1.%20Indicadores/Diciembre/Finales/_indicadores_7752_centros_proteg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eroh/Desktop/SOFY/2021%20contrato%20894/11.%20Enero/1.%20Indicadores/Diciembre/Finales/20220114_indicadores_pe_enero_diciembr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eroh/Desktop/SOFY/2021%20contrato%20894/11.%20Enero/1.%20Indicadores/Diciembre/20220114_indicadores_7757_habitante_calle_diciemb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eroh/Desktop/SOFY/2021%20contrato%20894/11.%20Enero/1.%20Indicadores/Diciembre/Finales/20220114_indicadores_gec_enero_diciembre%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uario/Desktop/Helena/Contrato%2011734%20de%202021/Enero%202022/Obligaci&#243;n%203.%20Gesti&#243;n%20de%20indicadores/TH%20Indicadores%20enero_diciembre%20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usuario/Desktop/Helena/Contrato%2011734%20de%202021/Enero%202022/Obligaci&#243;n%203.%20Gesti&#243;n%20de%20indicadores/GJ%20Indicadores%20enero_diciembre%20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uario/Desktop/Helena/Contrato%2011734%20de%202021/Enero%202022/Obligaci&#243;n%203.%20Gesti&#243;n%20de%20indicadores/GL%20Indicadores%20enero_diciembre%20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usuario/Desktop/Helena/Contrato%2011734%20de%202021/Enero%202022/Obligaci&#243;n%203.%20Gesti&#243;n%20de%20indicadores/CE%20Indicadores%20enero_diciembre%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Propuesta%20Formato%20SPI%20Versi&#243;n%20Ajustada%20ECP%2021-02-2018(3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usuario/Desktop/Helena/Contrato%2011734%20de%202021/Enero%202022/Obligaci&#243;n%203.%20Gesti&#243;n%20de%20indicadores/7748%20indicadores_enero_diciembre_202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eroh\Downloads\indicadores_ene_dic_2021_GC-GA-GD-7735-7744%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Indicador_GA_enero_Diciembre_2021_G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11229%20indicadores%20gd%20Diciembre%202021%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Indicador_7735_DICIEMBRE_%202021_OK_nuevo%20format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112_seguimiento_indicadores_de_gestion_7744_Dic%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lauri\Downloads\20220119_seguimiento_pai_indicadores_gestion_dic_202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de63/Users/Documents%20and%20Settings/abarrera/Mis%20documentos/DT%202014/753/Terri%20por%20cdc%20201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auri\Downloads\20211014_indicadores_gestion_III_tri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ers\User\OneDrive%2520-%2520sdis.gov.co\_%25202020\_%2520MIPG%2520DNA\_%2520PLAN%2520DE%2520ACCION%2520INSTITUCIONAL%25202021\Formato%2520SPI%2520proy7745_JUN-NOV%25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sarenasv_sdis_gov_co/Documents/2021%20contrato%20894/11.%20Enero/1.%20Indicadores/Diciembre/Finales/20220112_indicadores_fps_enero_diciembr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sarenasv_sdis_gov_co/Documents/2021%20contrato%20894/11.%20Enero/1.%20Indicadores/Diciembre/Finales/20220111_indicadores_ac_enero_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Listas desplegables"/>
      <sheetName val="Resumen"/>
      <sheetName val="Grafica"/>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 val="Graficas"/>
    </sheetNames>
    <sheetDataSet>
      <sheetData sheetId="0"/>
      <sheetData sheetId="1"/>
      <sheetData sheetId="2">
        <row r="1">
          <cell r="C1" t="str">
            <v>Avance</v>
          </cell>
          <cell r="D1" t="str">
            <v>Meta</v>
          </cell>
        </row>
        <row r="2">
          <cell r="B2" t="str">
            <v>Marzo</v>
          </cell>
          <cell r="C2">
            <v>0.96666666666666667</v>
          </cell>
          <cell r="D2">
            <v>1</v>
          </cell>
        </row>
        <row r="3">
          <cell r="B3" t="str">
            <v>Abril</v>
          </cell>
          <cell r="C3">
            <v>0</v>
          </cell>
          <cell r="D3">
            <v>1</v>
          </cell>
        </row>
        <row r="4">
          <cell r="B4" t="str">
            <v>Mayo</v>
          </cell>
          <cell r="C4">
            <v>0</v>
          </cell>
          <cell r="D4">
            <v>1</v>
          </cell>
        </row>
        <row r="5">
          <cell r="B5" t="str">
            <v>Junio</v>
          </cell>
          <cell r="C5">
            <v>0.17419354838709677</v>
          </cell>
          <cell r="D5">
            <v>1</v>
          </cell>
        </row>
        <row r="6">
          <cell r="B6" t="str">
            <v>Julio</v>
          </cell>
          <cell r="C6">
            <v>0.1125</v>
          </cell>
          <cell r="D6">
            <v>1</v>
          </cell>
        </row>
        <row r="7">
          <cell r="B7" t="str">
            <v>Agosto</v>
          </cell>
          <cell r="C7">
            <v>0.47</v>
          </cell>
          <cell r="D7">
            <v>1</v>
          </cell>
        </row>
        <row r="8">
          <cell r="B8" t="str">
            <v>Septiembre</v>
          </cell>
          <cell r="C8">
            <v>0</v>
          </cell>
          <cell r="D8">
            <v>1</v>
          </cell>
        </row>
        <row r="9">
          <cell r="B9" t="str">
            <v>Octubre</v>
          </cell>
          <cell r="C9">
            <v>0</v>
          </cell>
          <cell r="D9">
            <v>1</v>
          </cell>
        </row>
        <row r="10">
          <cell r="B10" t="str">
            <v>Vigencia</v>
          </cell>
          <cell r="C10">
            <v>0.95916666666666661</v>
          </cell>
          <cell r="D10">
            <v>1</v>
          </cell>
        </row>
        <row r="18">
          <cell r="C18" t="str">
            <v>Avance</v>
          </cell>
          <cell r="D18" t="str">
            <v>Meta</v>
          </cell>
        </row>
        <row r="19">
          <cell r="B19" t="str">
            <v>3 trimestre</v>
          </cell>
          <cell r="C19">
            <v>1</v>
          </cell>
          <cell r="D19">
            <v>1</v>
          </cell>
        </row>
        <row r="20">
          <cell r="B20" t="str">
            <v>2 trimestre</v>
          </cell>
          <cell r="C20">
            <v>1</v>
          </cell>
          <cell r="D20">
            <v>1</v>
          </cell>
        </row>
        <row r="21">
          <cell r="B21" t="str">
            <v>Vigencia</v>
          </cell>
          <cell r="C21">
            <v>1</v>
          </cell>
          <cell r="D21">
            <v>1</v>
          </cell>
        </row>
        <row r="34">
          <cell r="C34" t="str">
            <v>Avance</v>
          </cell>
          <cell r="D34" t="str">
            <v>Meta</v>
          </cell>
        </row>
        <row r="35">
          <cell r="C35">
            <v>1</v>
          </cell>
          <cell r="D35">
            <v>1</v>
          </cell>
        </row>
        <row r="36">
          <cell r="C36">
            <v>1</v>
          </cell>
          <cell r="D36">
            <v>1</v>
          </cell>
        </row>
        <row r="37">
          <cell r="C37">
            <v>1</v>
          </cell>
          <cell r="D37">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
          <cell r="CF1" t="str">
            <v>Avance</v>
          </cell>
          <cell r="CG1" t="str">
            <v>Meta</v>
          </cell>
          <cell r="CH1" t="str">
            <v>Avance</v>
          </cell>
          <cell r="CI1" t="str">
            <v>Meta</v>
          </cell>
          <cell r="CJ1" t="str">
            <v>Avance</v>
          </cell>
          <cell r="CK1" t="str">
            <v>Meta</v>
          </cell>
        </row>
        <row r="2">
          <cell r="CE2" t="str">
            <v>Trimestre 1</v>
          </cell>
          <cell r="CF2">
            <v>0.82</v>
          </cell>
          <cell r="CG2">
            <v>1</v>
          </cell>
          <cell r="CH2">
            <v>0.20634920634920634</v>
          </cell>
          <cell r="CI2">
            <v>0.6</v>
          </cell>
          <cell r="CJ2">
            <v>0.98799999999999999</v>
          </cell>
          <cell r="CK2">
            <v>1</v>
          </cell>
        </row>
        <row r="3">
          <cell r="CE3" t="str">
            <v>Trimestre 2</v>
          </cell>
          <cell r="CF3">
            <v>1.4379999999999999</v>
          </cell>
          <cell r="CG3">
            <v>1</v>
          </cell>
          <cell r="CH3">
            <v>0.78</v>
          </cell>
          <cell r="CI3">
            <v>0.6</v>
          </cell>
          <cell r="CJ3">
            <v>0.83960000000000001</v>
          </cell>
          <cell r="CK3">
            <v>1</v>
          </cell>
        </row>
        <row r="4">
          <cell r="CE4" t="str">
            <v>Trimestre 3</v>
          </cell>
          <cell r="CF4">
            <v>0.79</v>
          </cell>
          <cell r="CG4">
            <v>1</v>
          </cell>
          <cell r="CH4">
            <v>1.08</v>
          </cell>
          <cell r="CI4">
            <v>0.6</v>
          </cell>
          <cell r="CJ4">
            <v>0.68200000000000005</v>
          </cell>
          <cell r="CK4">
            <v>1</v>
          </cell>
        </row>
        <row r="5">
          <cell r="CE5" t="str">
            <v>Trimestre 4</v>
          </cell>
          <cell r="CF5">
            <v>0.96</v>
          </cell>
          <cell r="CG5">
            <v>1</v>
          </cell>
          <cell r="CH5">
            <v>1.04</v>
          </cell>
          <cell r="CI5">
            <v>0.6</v>
          </cell>
          <cell r="CJ5">
            <v>0.73880000000000001</v>
          </cell>
          <cell r="CK5">
            <v>1</v>
          </cell>
        </row>
        <row r="6">
          <cell r="CB6" t="str">
            <v>Avance</v>
          </cell>
          <cell r="CC6" t="str">
            <v>Meta</v>
          </cell>
          <cell r="CE6" t="str">
            <v>Vigencia</v>
          </cell>
          <cell r="CF6">
            <v>0.95054054054054049</v>
          </cell>
          <cell r="CG6">
            <v>1</v>
          </cell>
          <cell r="CH6">
            <v>1.3682277318640954</v>
          </cell>
          <cell r="CI6">
            <v>1</v>
          </cell>
          <cell r="CJ6">
            <v>0.81210000000000004</v>
          </cell>
          <cell r="CK6">
            <v>1</v>
          </cell>
        </row>
        <row r="7">
          <cell r="CA7" t="str">
            <v>Semestre 1</v>
          </cell>
          <cell r="CB7">
            <v>1</v>
          </cell>
          <cell r="CC7">
            <v>0.85</v>
          </cell>
        </row>
        <row r="8">
          <cell r="CA8" t="str">
            <v>Semestre 2</v>
          </cell>
          <cell r="CB8">
            <v>0.7</v>
          </cell>
          <cell r="CC8">
            <v>0.85</v>
          </cell>
        </row>
        <row r="9">
          <cell r="CA9" t="str">
            <v>Vigencia</v>
          </cell>
          <cell r="CB9">
            <v>1</v>
          </cell>
          <cell r="CC9">
            <v>1</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2">
          <cell r="CF2" t="str">
            <v>Avance</v>
          </cell>
          <cell r="CG2" t="str">
            <v>Meta</v>
          </cell>
        </row>
        <row r="3">
          <cell r="CE3" t="str">
            <v>Semestre 1</v>
          </cell>
          <cell r="CF3">
            <v>0.967741935483871</v>
          </cell>
          <cell r="CG3">
            <v>1</v>
          </cell>
        </row>
        <row r="4">
          <cell r="CE4" t="str">
            <v>Semestre 2</v>
          </cell>
          <cell r="CF4">
            <v>0.95019157088122608</v>
          </cell>
          <cell r="CG4">
            <v>1</v>
          </cell>
        </row>
        <row r="5">
          <cell r="CE5" t="str">
            <v>Vigencia</v>
          </cell>
          <cell r="CF5">
            <v>0.95673076923076927</v>
          </cell>
          <cell r="CG5">
            <v>1</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Grafica"/>
      <sheetName val="Listas desplegables"/>
    </sheetNames>
    <sheetDataSet>
      <sheetData sheetId="0"/>
      <sheetData sheetId="1">
        <row r="3">
          <cell r="C3" t="str">
            <v>Avance</v>
          </cell>
          <cell r="D3" t="str">
            <v>Meta</v>
          </cell>
        </row>
        <row r="4">
          <cell r="B4" t="str">
            <v>Mes 1</v>
          </cell>
          <cell r="C4">
            <v>0.84375</v>
          </cell>
          <cell r="D4">
            <v>0.9</v>
          </cell>
        </row>
        <row r="5">
          <cell r="B5" t="str">
            <v>Mes 2</v>
          </cell>
          <cell r="C5">
            <v>0.97435897435897434</v>
          </cell>
          <cell r="D5">
            <v>0.9</v>
          </cell>
        </row>
        <row r="6">
          <cell r="B6" t="str">
            <v>Mes 3</v>
          </cell>
          <cell r="C6">
            <v>1.0769230769230769</v>
          </cell>
          <cell r="D6">
            <v>0.9</v>
          </cell>
        </row>
        <row r="7">
          <cell r="B7" t="str">
            <v>Mes 4</v>
          </cell>
          <cell r="C7">
            <v>1.0588235294117647</v>
          </cell>
          <cell r="D7">
            <v>0.9</v>
          </cell>
        </row>
        <row r="8">
          <cell r="B8" t="str">
            <v>Mes 5</v>
          </cell>
          <cell r="C8">
            <v>1</v>
          </cell>
          <cell r="D8">
            <v>0.9</v>
          </cell>
        </row>
        <row r="9">
          <cell r="B9" t="str">
            <v>Mes 6</v>
          </cell>
          <cell r="C9">
            <v>0.94915254237288138</v>
          </cell>
          <cell r="D9">
            <v>0.9</v>
          </cell>
        </row>
        <row r="10">
          <cell r="B10" t="str">
            <v>Mes 7</v>
          </cell>
          <cell r="C10">
            <v>1</v>
          </cell>
          <cell r="D10">
            <v>0.9</v>
          </cell>
        </row>
        <row r="11">
          <cell r="B11" t="str">
            <v>Mes 8</v>
          </cell>
          <cell r="C11">
            <v>1.0571428571428572</v>
          </cell>
          <cell r="D11">
            <v>0.9</v>
          </cell>
        </row>
        <row r="12">
          <cell r="B12" t="str">
            <v>Mes 9</v>
          </cell>
          <cell r="C12">
            <v>1</v>
          </cell>
          <cell r="D12">
            <v>0.9</v>
          </cell>
        </row>
        <row r="13">
          <cell r="B13" t="str">
            <v>Mes 10</v>
          </cell>
          <cell r="C13">
            <v>1.0588235294117647</v>
          </cell>
          <cell r="D13">
            <v>0.9</v>
          </cell>
        </row>
        <row r="14">
          <cell r="B14" t="str">
            <v>Mes 11</v>
          </cell>
          <cell r="C14">
            <v>1.1333333333333333</v>
          </cell>
          <cell r="D14">
            <v>0.9</v>
          </cell>
        </row>
        <row r="15">
          <cell r="B15" t="str">
            <v>Mes 12</v>
          </cell>
          <cell r="C15">
            <v>1</v>
          </cell>
          <cell r="D15">
            <v>0.9</v>
          </cell>
        </row>
        <row r="16">
          <cell r="B16" t="str">
            <v>Vigencia</v>
          </cell>
          <cell r="C16">
            <v>1.1111111111111112</v>
          </cell>
          <cell r="D16">
            <v>0.9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
          <cell r="CF1" t="str">
            <v>Avance</v>
          </cell>
          <cell r="CG1" t="str">
            <v>Meta</v>
          </cell>
          <cell r="CH1" t="str">
            <v>Avance</v>
          </cell>
          <cell r="CI1" t="str">
            <v>Meta</v>
          </cell>
        </row>
        <row r="2">
          <cell r="CE2" t="str">
            <v>Trimestre 1</v>
          </cell>
          <cell r="CF2">
            <v>0.63636363636363635</v>
          </cell>
          <cell r="CG2">
            <v>0.9</v>
          </cell>
          <cell r="CH2">
            <v>0.51851851851851849</v>
          </cell>
          <cell r="CI2">
            <v>0.7</v>
          </cell>
          <cell r="CK2" t="str">
            <v>Avance</v>
          </cell>
          <cell r="CL2" t="str">
            <v>Meta</v>
          </cell>
        </row>
        <row r="3">
          <cell r="CE3" t="str">
            <v>Trimestre 2</v>
          </cell>
          <cell r="CF3">
            <v>0.86842105263157898</v>
          </cell>
          <cell r="CG3">
            <v>0.9</v>
          </cell>
          <cell r="CH3">
            <v>0.5</v>
          </cell>
          <cell r="CI3">
            <v>0.7</v>
          </cell>
          <cell r="CJ3" t="str">
            <v>Semestre 1</v>
          </cell>
          <cell r="CK3">
            <v>0.71578947368421053</v>
          </cell>
          <cell r="CL3">
            <v>0.6</v>
          </cell>
        </row>
        <row r="4">
          <cell r="CE4" t="str">
            <v>Trimestre 3</v>
          </cell>
          <cell r="CF4">
            <v>0.93103448275862066</v>
          </cell>
          <cell r="CG4">
            <v>0.9</v>
          </cell>
          <cell r="CH4">
            <v>0.63846153846153841</v>
          </cell>
          <cell r="CI4">
            <v>0.7</v>
          </cell>
          <cell r="CJ4" t="str">
            <v>Semestre 2</v>
          </cell>
          <cell r="CK4">
            <v>0.44475138121546959</v>
          </cell>
          <cell r="CL4">
            <v>0.6</v>
          </cell>
        </row>
        <row r="5">
          <cell r="CE5" t="str">
            <v>Trimestre 4</v>
          </cell>
          <cell r="CF5">
            <v>0.97790055248618779</v>
          </cell>
          <cell r="CG5">
            <v>0.9</v>
          </cell>
          <cell r="CH5">
            <v>0.63829787234042556</v>
          </cell>
          <cell r="CI5">
            <v>0.7</v>
          </cell>
          <cell r="CJ5" t="str">
            <v>Vigencia</v>
          </cell>
          <cell r="CK5">
            <v>0.74125230202578263</v>
          </cell>
          <cell r="CL5">
            <v>1</v>
          </cell>
        </row>
        <row r="6">
          <cell r="CE6" t="str">
            <v>Vigencia</v>
          </cell>
          <cell r="CF6">
            <v>1.0865561694290975</v>
          </cell>
          <cell r="CG6">
            <v>1</v>
          </cell>
          <cell r="CH6">
            <v>0.91185410334346517</v>
          </cell>
          <cell r="CI6">
            <v>1</v>
          </cell>
        </row>
        <row r="18">
          <cell r="CF18" t="str">
            <v>Avance</v>
          </cell>
          <cell r="CG18" t="str">
            <v>Meta</v>
          </cell>
          <cell r="CH18" t="str">
            <v>Vigencia</v>
          </cell>
          <cell r="CJ18" t="str">
            <v>Avance</v>
          </cell>
          <cell r="CK18" t="str">
            <v>Meta</v>
          </cell>
          <cell r="CL18" t="str">
            <v>Vigencia</v>
          </cell>
        </row>
        <row r="19">
          <cell r="CE19" t="str">
            <v>Anual</v>
          </cell>
          <cell r="CF19">
            <v>0.65373961218836563</v>
          </cell>
          <cell r="CG19">
            <v>0.5</v>
          </cell>
          <cell r="CH19">
            <v>1.1428571428571428</v>
          </cell>
          <cell r="CI19" t="str">
            <v>Anual</v>
          </cell>
          <cell r="CJ19">
            <v>0.65373961218836563</v>
          </cell>
          <cell r="CK19">
            <v>0.5</v>
          </cell>
          <cell r="CL19">
            <v>1.3074792243767313</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 val="Graficas"/>
    </sheetNames>
    <sheetDataSet>
      <sheetData sheetId="0"/>
      <sheetData sheetId="1"/>
      <sheetData sheetId="2">
        <row r="2">
          <cell r="J2" t="str">
            <v xml:space="preserve">Avance </v>
          </cell>
          <cell r="K2" t="str">
            <v>Meta</v>
          </cell>
        </row>
        <row r="3">
          <cell r="I3" t="str">
            <v>Enero</v>
          </cell>
          <cell r="J3">
            <v>0.92</v>
          </cell>
          <cell r="K3">
            <v>0.8</v>
          </cell>
        </row>
        <row r="4">
          <cell r="I4" t="str">
            <v>Febrero</v>
          </cell>
          <cell r="J4">
            <v>0.89655172413793105</v>
          </cell>
          <cell r="K4">
            <v>0.8</v>
          </cell>
        </row>
        <row r="5">
          <cell r="I5" t="str">
            <v>Marzo</v>
          </cell>
          <cell r="J5">
            <v>0.96</v>
          </cell>
          <cell r="K5">
            <v>0.8</v>
          </cell>
        </row>
        <row r="6">
          <cell r="I6" t="str">
            <v>Abril</v>
          </cell>
          <cell r="J6">
            <v>0.90322580645161288</v>
          </cell>
          <cell r="K6">
            <v>0.8</v>
          </cell>
        </row>
        <row r="7">
          <cell r="I7" t="str">
            <v>Mayo</v>
          </cell>
          <cell r="J7">
            <v>0.94505494505494503</v>
          </cell>
          <cell r="K7">
            <v>0.8</v>
          </cell>
        </row>
        <row r="8">
          <cell r="I8" t="str">
            <v>Junio</v>
          </cell>
          <cell r="J8">
            <v>0.9538461538461539</v>
          </cell>
          <cell r="K8">
            <v>0.8</v>
          </cell>
        </row>
        <row r="9">
          <cell r="I9" t="str">
            <v>Julio</v>
          </cell>
          <cell r="J9">
            <v>0.96402877697841727</v>
          </cell>
          <cell r="K9">
            <v>0.8</v>
          </cell>
        </row>
        <row r="10">
          <cell r="I10" t="str">
            <v>Agosto</v>
          </cell>
          <cell r="J10">
            <v>0.81407035175879394</v>
          </cell>
          <cell r="K10">
            <v>0.8</v>
          </cell>
        </row>
        <row r="11">
          <cell r="I11" t="str">
            <v>Septiembre</v>
          </cell>
          <cell r="J11">
            <v>0.83486238532110091</v>
          </cell>
          <cell r="K11">
            <v>0.8</v>
          </cell>
        </row>
        <row r="12">
          <cell r="I12" t="str">
            <v>Octubre</v>
          </cell>
          <cell r="J12">
            <v>0.82781456953642385</v>
          </cell>
          <cell r="K12">
            <v>0.8</v>
          </cell>
        </row>
        <row r="13">
          <cell r="I13" t="str">
            <v>Noviembre</v>
          </cell>
          <cell r="J13">
            <v>0.88721804511278191</v>
          </cell>
          <cell r="K13">
            <v>0.8</v>
          </cell>
        </row>
        <row r="14">
          <cell r="I14" t="str">
            <v>Diciembre</v>
          </cell>
          <cell r="J14">
            <v>0.91578947368421049</v>
          </cell>
          <cell r="K14">
            <v>0.8</v>
          </cell>
        </row>
        <row r="15">
          <cell r="I15" t="str">
            <v>Vigencia</v>
          </cell>
          <cell r="J15">
            <v>1.1015936254980079</v>
          </cell>
          <cell r="K15">
            <v>0.8</v>
          </cell>
        </row>
        <row r="17">
          <cell r="J17" t="str">
            <v xml:space="preserve">Avance </v>
          </cell>
          <cell r="K17" t="str">
            <v>Meta</v>
          </cell>
        </row>
        <row r="18">
          <cell r="I18" t="str">
            <v>Enero</v>
          </cell>
          <cell r="J18">
            <v>0.94499999999999995</v>
          </cell>
          <cell r="K18">
            <v>0.95</v>
          </cell>
        </row>
        <row r="19">
          <cell r="I19" t="str">
            <v>Febrero</v>
          </cell>
          <cell r="J19">
            <v>0.94285714285714284</v>
          </cell>
          <cell r="K19">
            <v>0.95</v>
          </cell>
        </row>
        <row r="20">
          <cell r="I20" t="str">
            <v>Marzo</v>
          </cell>
          <cell r="J20">
            <v>0.88461538461538458</v>
          </cell>
          <cell r="K20">
            <v>0.95</v>
          </cell>
        </row>
        <row r="21">
          <cell r="I21" t="str">
            <v>Abril</v>
          </cell>
          <cell r="J21">
            <v>0.96694214876033058</v>
          </cell>
          <cell r="K21">
            <v>0.95</v>
          </cell>
        </row>
        <row r="22">
          <cell r="I22" t="str">
            <v>Mayo</v>
          </cell>
          <cell r="J22">
            <v>0.90452261306532666</v>
          </cell>
          <cell r="K22">
            <v>0.95</v>
          </cell>
        </row>
        <row r="23">
          <cell r="I23" t="str">
            <v>Junio</v>
          </cell>
          <cell r="J23">
            <v>0.95070422535211263</v>
          </cell>
          <cell r="K23">
            <v>0.95</v>
          </cell>
        </row>
        <row r="24">
          <cell r="I24" t="str">
            <v>Julio</v>
          </cell>
          <cell r="J24">
            <v>0.95428571428571429</v>
          </cell>
          <cell r="K24">
            <v>0.95</v>
          </cell>
        </row>
        <row r="25">
          <cell r="I25" t="str">
            <v>Agosto</v>
          </cell>
          <cell r="J25">
            <v>0.91341991341991347</v>
          </cell>
          <cell r="K25">
            <v>0.95</v>
          </cell>
        </row>
        <row r="26">
          <cell r="I26" t="str">
            <v>Septiembre</v>
          </cell>
          <cell r="J26">
            <v>0.96694214876033058</v>
          </cell>
          <cell r="K26">
            <v>0.95</v>
          </cell>
        </row>
        <row r="27">
          <cell r="I27" t="str">
            <v>Octubre</v>
          </cell>
          <cell r="J27">
            <v>0.94930875576036866</v>
          </cell>
          <cell r="K27">
            <v>0.95</v>
          </cell>
        </row>
        <row r="28">
          <cell r="I28" t="str">
            <v>Noviembre</v>
          </cell>
          <cell r="J28">
            <v>0.96226415094339623</v>
          </cell>
          <cell r="K28">
            <v>0.95</v>
          </cell>
        </row>
        <row r="29">
          <cell r="I29" t="str">
            <v>Diciembre</v>
          </cell>
          <cell r="J29">
            <v>0.95967741935483875</v>
          </cell>
          <cell r="K29">
            <v>0.95</v>
          </cell>
        </row>
        <row r="30">
          <cell r="I30" t="str">
            <v>Vigencia</v>
          </cell>
          <cell r="J30">
            <v>0.99027292888039886</v>
          </cell>
          <cell r="K30">
            <v>1</v>
          </cell>
        </row>
        <row r="32">
          <cell r="J32" t="str">
            <v xml:space="preserve">Avance </v>
          </cell>
          <cell r="K32" t="str">
            <v>Meta</v>
          </cell>
        </row>
        <row r="33">
          <cell r="I33" t="str">
            <v>Enero</v>
          </cell>
          <cell r="J33">
            <v>1.6474464579901153E-3</v>
          </cell>
          <cell r="K33">
            <v>0.7</v>
          </cell>
        </row>
        <row r="34">
          <cell r="I34" t="str">
            <v>Febrero</v>
          </cell>
          <cell r="J34">
            <v>0.23892215568862277</v>
          </cell>
          <cell r="K34">
            <v>0.7</v>
          </cell>
        </row>
        <row r="35">
          <cell r="I35" t="str">
            <v>Marzo</v>
          </cell>
          <cell r="J35">
            <v>1.029535864978903</v>
          </cell>
          <cell r="K35">
            <v>0.7</v>
          </cell>
        </row>
        <row r="36">
          <cell r="I36" t="str">
            <v>Abril</v>
          </cell>
          <cell r="J36">
            <v>1.312889812889813</v>
          </cell>
          <cell r="K36">
            <v>0.7</v>
          </cell>
        </row>
        <row r="37">
          <cell r="I37" t="str">
            <v>Mayo</v>
          </cell>
          <cell r="J37">
            <v>0.83373063170440997</v>
          </cell>
          <cell r="K37">
            <v>0.7</v>
          </cell>
        </row>
        <row r="38">
          <cell r="I38" t="str">
            <v>Junio</v>
          </cell>
          <cell r="J38">
            <v>1.2353689567430026</v>
          </cell>
          <cell r="K38">
            <v>0.7</v>
          </cell>
        </row>
        <row r="39">
          <cell r="I39" t="str">
            <v>Julio</v>
          </cell>
          <cell r="J39">
            <v>1.260827718960539</v>
          </cell>
          <cell r="K39">
            <v>0.7</v>
          </cell>
        </row>
        <row r="40">
          <cell r="I40" t="str">
            <v>Agosto</v>
          </cell>
          <cell r="J40">
            <v>1.435672514619883</v>
          </cell>
          <cell r="K40">
            <v>0.7</v>
          </cell>
        </row>
        <row r="41">
          <cell r="I41" t="str">
            <v>Septiembre</v>
          </cell>
          <cell r="J41">
            <v>0.95979899497487442</v>
          </cell>
          <cell r="K41">
            <v>0.7</v>
          </cell>
        </row>
        <row r="42">
          <cell r="I42" t="str">
            <v>Octubre</v>
          </cell>
          <cell r="J42">
            <v>0.92405063291139244</v>
          </cell>
          <cell r="K42">
            <v>0.7</v>
          </cell>
        </row>
        <row r="43">
          <cell r="I43" t="str">
            <v>Noviembre</v>
          </cell>
          <cell r="J43">
            <v>0.47912524850894633</v>
          </cell>
          <cell r="K43">
            <v>0.7</v>
          </cell>
        </row>
        <row r="44">
          <cell r="I44" t="str">
            <v>Diciembre</v>
          </cell>
          <cell r="J44">
            <v>0.54188948306595364</v>
          </cell>
          <cell r="K44">
            <v>0.7</v>
          </cell>
        </row>
        <row r="45">
          <cell r="I45" t="str">
            <v>Vigencia</v>
          </cell>
          <cell r="J45">
            <v>1.2170877911829425</v>
          </cell>
          <cell r="K45">
            <v>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24">
          <cell r="CA24" t="str">
            <v>trimestre 2</v>
          </cell>
          <cell r="CB24">
            <v>0.63736263736263732</v>
          </cell>
          <cell r="CC24">
            <v>0.85</v>
          </cell>
          <cell r="CE24" t="str">
            <v>trimestre 1</v>
          </cell>
          <cell r="CF24">
            <v>2.4111526771101238E-3</v>
          </cell>
          <cell r="CG24">
            <v>2.1999999999999999E-2</v>
          </cell>
        </row>
        <row r="25">
          <cell r="CE25" t="str">
            <v>trimestre 2</v>
          </cell>
          <cell r="CF25">
            <v>4.17084467363797E-3</v>
          </cell>
          <cell r="CG25">
            <v>2.1999999999999999E-2</v>
          </cell>
        </row>
        <row r="26">
          <cell r="CE26" t="str">
            <v>trimestre 3</v>
          </cell>
          <cell r="CF26">
            <v>3.2858869918404592E-3</v>
          </cell>
          <cell r="CG26">
            <v>2.1999999999999999E-2</v>
          </cell>
        </row>
        <row r="27">
          <cell r="CE27" t="str">
            <v>trimestre 4</v>
          </cell>
          <cell r="CF27">
            <v>3.7448359278050925E-3</v>
          </cell>
          <cell r="CG27">
            <v>2.1999999999999999E-2</v>
          </cell>
        </row>
        <row r="28">
          <cell r="CA28" t="str">
            <v>vigencia</v>
          </cell>
          <cell r="CB28">
            <v>0.74983839689722043</v>
          </cell>
          <cell r="CC28">
            <v>0.85</v>
          </cell>
          <cell r="CE28" t="str">
            <v>vigencia</v>
          </cell>
          <cell r="CF28">
            <v>3.5877110892281977E-3</v>
          </cell>
          <cell r="CG28">
            <v>2.1999999999999999E-2</v>
          </cell>
        </row>
        <row r="31">
          <cell r="CA31" t="str">
            <v>trimestre 2</v>
          </cell>
          <cell r="CB31">
            <v>0.82216188698455794</v>
          </cell>
          <cell r="CC31">
            <v>0.96</v>
          </cell>
        </row>
        <row r="32">
          <cell r="CA32" t="str">
            <v>trimestre 3</v>
          </cell>
          <cell r="CB32">
            <v>0.96373377292396456</v>
          </cell>
          <cell r="CC32">
            <v>0.96</v>
          </cell>
        </row>
        <row r="33">
          <cell r="CA33" t="str">
            <v>trimestre 4</v>
          </cell>
          <cell r="CB33">
            <v>0.92294422081656124</v>
          </cell>
          <cell r="CC33">
            <v>0.96</v>
          </cell>
        </row>
        <row r="34">
          <cell r="CA34" t="str">
            <v>vigencia</v>
          </cell>
          <cell r="CB34">
            <v>0.93240298087739037</v>
          </cell>
          <cell r="CC34">
            <v>0.96</v>
          </cell>
        </row>
        <row r="37">
          <cell r="CA37" t="str">
            <v>trimestre 1</v>
          </cell>
          <cell r="CB37">
            <v>0.94666666666666666</v>
          </cell>
          <cell r="CC37">
            <v>1</v>
          </cell>
        </row>
        <row r="38">
          <cell r="CA38" t="str">
            <v>trimestre 2</v>
          </cell>
          <cell r="CB38">
            <v>1.0218978102189782</v>
          </cell>
          <cell r="CC38">
            <v>1</v>
          </cell>
        </row>
        <row r="39">
          <cell r="CA39" t="str">
            <v>trimestre 3</v>
          </cell>
          <cell r="CB39">
            <v>0.98461538461538467</v>
          </cell>
          <cell r="CC39">
            <v>1</v>
          </cell>
        </row>
        <row r="40">
          <cell r="CA40" t="str">
            <v>trimestre 4</v>
          </cell>
          <cell r="CB40">
            <v>1</v>
          </cell>
          <cell r="CC40">
            <v>1</v>
          </cell>
        </row>
        <row r="41">
          <cell r="CA41" t="str">
            <v>vigencia</v>
          </cell>
          <cell r="CB41">
            <v>0.98717948717948723</v>
          </cell>
          <cell r="CC41">
            <v>1</v>
          </cell>
        </row>
        <row r="44">
          <cell r="CA44" t="str">
            <v>trimestre 2</v>
          </cell>
          <cell r="CB44">
            <v>1</v>
          </cell>
          <cell r="CC44">
            <v>0.9</v>
          </cell>
        </row>
        <row r="46">
          <cell r="CA46" t="str">
            <v>vigencia</v>
          </cell>
          <cell r="CB46">
            <v>1.1111111111111112</v>
          </cell>
          <cell r="CC46">
            <v>0.9</v>
          </cell>
        </row>
        <row r="49">
          <cell r="CA49" t="str">
            <v>trimestre 1</v>
          </cell>
          <cell r="CB49">
            <v>3.2294832826747721E-3</v>
          </cell>
          <cell r="CC49">
            <v>2.5000000000000001E-2</v>
          </cell>
        </row>
        <row r="50">
          <cell r="CA50" t="str">
            <v>abril</v>
          </cell>
          <cell r="CB50">
            <v>7.1999999999999998E-3</v>
          </cell>
          <cell r="CC50">
            <v>2.5000000000000001E-2</v>
          </cell>
        </row>
        <row r="51">
          <cell r="CA51" t="str">
            <v>mayo</v>
          </cell>
          <cell r="CB51">
            <v>9.4999999999999998E-3</v>
          </cell>
          <cell r="CC51">
            <v>2.5000000000000001E-2</v>
          </cell>
        </row>
        <row r="52">
          <cell r="CA52" t="str">
            <v>junio</v>
          </cell>
          <cell r="CB52">
            <v>1.53124568906056E-2</v>
          </cell>
          <cell r="CC52">
            <v>2.5000000000000001E-2</v>
          </cell>
        </row>
        <row r="53">
          <cell r="CA53" t="str">
            <v>julio</v>
          </cell>
          <cell r="CB53">
            <v>1.0479352562772359E-2</v>
          </cell>
          <cell r="CC53">
            <v>2.5000000000000001E-2</v>
          </cell>
        </row>
        <row r="54">
          <cell r="CA54" t="str">
            <v>agosto</v>
          </cell>
          <cell r="CB54">
            <v>3.4744156664560958E-3</v>
          </cell>
          <cell r="CC54">
            <v>2.5000000000000001E-2</v>
          </cell>
        </row>
        <row r="55">
          <cell r="CA55" t="str">
            <v>septiembre</v>
          </cell>
          <cell r="CB55">
            <v>2.7448289383393784E-3</v>
          </cell>
          <cell r="CC55">
            <v>2.5000000000000001E-2</v>
          </cell>
        </row>
        <row r="56">
          <cell r="CA56" t="str">
            <v>octubre</v>
          </cell>
          <cell r="CB56">
            <v>3.754569706550736E-3</v>
          </cell>
          <cell r="CC56">
            <v>2.5000000000000001E-2</v>
          </cell>
        </row>
        <row r="57">
          <cell r="CA57" t="str">
            <v>noviembre</v>
          </cell>
          <cell r="CB57">
            <v>3.3630069238377845E-3</v>
          </cell>
          <cell r="CC57">
            <v>2.5000000000000001E-2</v>
          </cell>
        </row>
        <row r="58">
          <cell r="CA58" t="str">
            <v>diciembre</v>
          </cell>
          <cell r="CB58">
            <v>1.6121384542437174E-3</v>
          </cell>
          <cell r="CC58">
            <v>2.5000000000000001E-2</v>
          </cell>
        </row>
        <row r="59">
          <cell r="CA59" t="str">
            <v>vigencia</v>
          </cell>
          <cell r="CB59">
            <v>5.7228915662650599E-3</v>
          </cell>
          <cell r="CC59">
            <v>2.5000000000000001E-2</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refreshError="1"/>
      <sheetData sheetId="1">
        <row r="3">
          <cell r="B3" t="str">
            <v>Avance</v>
          </cell>
          <cell r="C3" t="str">
            <v>Meta</v>
          </cell>
        </row>
        <row r="4">
          <cell r="A4" t="str">
            <v>Semestre 1</v>
          </cell>
          <cell r="B4">
            <v>1</v>
          </cell>
          <cell r="C4">
            <v>0.95</v>
          </cell>
        </row>
        <row r="5">
          <cell r="A5" t="str">
            <v>Semestre 2</v>
          </cell>
          <cell r="B5">
            <v>1</v>
          </cell>
          <cell r="C5">
            <v>0.95</v>
          </cell>
        </row>
        <row r="6">
          <cell r="A6" t="str">
            <v>Vigencia</v>
          </cell>
          <cell r="B6">
            <v>1.0526315789473684</v>
          </cell>
          <cell r="C6">
            <v>0.95</v>
          </cell>
        </row>
        <row r="9">
          <cell r="B9" t="str">
            <v>Avance</v>
          </cell>
          <cell r="C9" t="str">
            <v>Meta</v>
          </cell>
        </row>
        <row r="10">
          <cell r="A10" t="str">
            <v>Semestre 1</v>
          </cell>
          <cell r="B10">
            <v>1</v>
          </cell>
          <cell r="C10">
            <v>1</v>
          </cell>
        </row>
        <row r="11">
          <cell r="A11" t="str">
            <v>Semestre 2</v>
          </cell>
          <cell r="B11">
            <v>1</v>
          </cell>
          <cell r="C11">
            <v>1</v>
          </cell>
        </row>
        <row r="12">
          <cell r="A12" t="str">
            <v>Vigencia</v>
          </cell>
          <cell r="B12">
            <v>0.99642857142857144</v>
          </cell>
          <cell r="C12">
            <v>1</v>
          </cell>
        </row>
        <row r="15">
          <cell r="B15" t="str">
            <v>Avance</v>
          </cell>
          <cell r="C15" t="str">
            <v>Meta</v>
          </cell>
        </row>
        <row r="16">
          <cell r="A16" t="str">
            <v>Semestre 1</v>
          </cell>
          <cell r="B16">
            <v>0.92682926829268297</v>
          </cell>
          <cell r="C16">
            <v>0.84</v>
          </cell>
        </row>
        <row r="17">
          <cell r="A17" t="str">
            <v>Semestre 2</v>
          </cell>
          <cell r="B17">
            <v>0.47752808988764045</v>
          </cell>
          <cell r="C17">
            <v>0.84</v>
          </cell>
        </row>
        <row r="18">
          <cell r="A18" t="str">
            <v>Vigencia</v>
          </cell>
          <cell r="B18">
            <v>0.70583557013619647</v>
          </cell>
          <cell r="C18">
            <v>0.84</v>
          </cell>
        </row>
        <row r="21">
          <cell r="B21" t="str">
            <v>Avance</v>
          </cell>
          <cell r="C21" t="str">
            <v>Meta</v>
          </cell>
        </row>
        <row r="22">
          <cell r="A22" t="str">
            <v>Mes 1</v>
          </cell>
          <cell r="B22">
            <v>0.85106382978723405</v>
          </cell>
          <cell r="C22">
            <v>0.72</v>
          </cell>
        </row>
        <row r="23">
          <cell r="A23" t="str">
            <v>Mes 2</v>
          </cell>
          <cell r="B23">
            <v>0.51515151515151514</v>
          </cell>
          <cell r="C23">
            <v>0.72</v>
          </cell>
        </row>
        <row r="24">
          <cell r="A24" t="str">
            <v>Mes 3</v>
          </cell>
          <cell r="B24">
            <v>0.59154929577464788</v>
          </cell>
          <cell r="C24">
            <v>0.72</v>
          </cell>
        </row>
        <row r="25">
          <cell r="A25" t="str">
            <v>Mes 4</v>
          </cell>
          <cell r="B25">
            <v>0.7466666666666667</v>
          </cell>
          <cell r="C25">
            <v>0.72</v>
          </cell>
        </row>
        <row r="26">
          <cell r="A26" t="str">
            <v>Mes 5</v>
          </cell>
          <cell r="B26">
            <v>0.80701754385964908</v>
          </cell>
          <cell r="C26">
            <v>0.72</v>
          </cell>
        </row>
        <row r="27">
          <cell r="A27" t="str">
            <v>Mes 6</v>
          </cell>
          <cell r="B27">
            <v>0.77049180327868849</v>
          </cell>
          <cell r="C27">
            <v>0.72</v>
          </cell>
        </row>
        <row r="28">
          <cell r="A28" t="str">
            <v>Mes 7</v>
          </cell>
          <cell r="B28">
            <v>0.74576271186440679</v>
          </cell>
          <cell r="C28">
            <v>0.72</v>
          </cell>
        </row>
        <row r="29">
          <cell r="A29" t="str">
            <v>Mes 8</v>
          </cell>
          <cell r="B29">
            <v>0.83783783783783783</v>
          </cell>
          <cell r="C29">
            <v>0.72</v>
          </cell>
        </row>
        <row r="30">
          <cell r="A30" t="str">
            <v>Mes 9</v>
          </cell>
          <cell r="B30">
            <v>0.88235294117647056</v>
          </cell>
          <cell r="C30">
            <v>0.72</v>
          </cell>
        </row>
        <row r="31">
          <cell r="A31" t="str">
            <v>Mes 10</v>
          </cell>
          <cell r="B31">
            <v>0.90196078431372551</v>
          </cell>
          <cell r="C31">
            <v>0.72</v>
          </cell>
        </row>
        <row r="32">
          <cell r="A32" t="str">
            <v>Mes 11</v>
          </cell>
          <cell r="B32">
            <v>0.86486486486486491</v>
          </cell>
          <cell r="C32">
            <v>0.72</v>
          </cell>
        </row>
        <row r="33">
          <cell r="A33" t="str">
            <v>Mes 12</v>
          </cell>
          <cell r="B33">
            <v>0.97777777777777775</v>
          </cell>
          <cell r="C33">
            <v>0.72</v>
          </cell>
        </row>
        <row r="34">
          <cell r="A34" t="str">
            <v>Vigencia</v>
          </cell>
          <cell r="B34">
            <v>1.0747758761206194</v>
          </cell>
          <cell r="C34">
            <v>0.72</v>
          </cell>
        </row>
      </sheetData>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8">
          <cell r="CF18" t="str">
            <v>trimestre 1</v>
          </cell>
          <cell r="CG18">
            <v>1</v>
          </cell>
          <cell r="CH18">
            <v>1</v>
          </cell>
        </row>
        <row r="19">
          <cell r="CF19" t="str">
            <v>abril</v>
          </cell>
          <cell r="CG19">
            <v>1</v>
          </cell>
          <cell r="CH19">
            <v>1</v>
          </cell>
        </row>
        <row r="20">
          <cell r="CF20" t="str">
            <v>mayo</v>
          </cell>
          <cell r="CG20">
            <v>1</v>
          </cell>
          <cell r="CH20">
            <v>1</v>
          </cell>
        </row>
        <row r="21">
          <cell r="CF21" t="str">
            <v>junio</v>
          </cell>
          <cell r="CG21">
            <v>1</v>
          </cell>
          <cell r="CH21">
            <v>1</v>
          </cell>
        </row>
        <row r="22">
          <cell r="CF22" t="str">
            <v>julio</v>
          </cell>
          <cell r="CG22">
            <v>1</v>
          </cell>
          <cell r="CH22">
            <v>1</v>
          </cell>
        </row>
        <row r="23">
          <cell r="CF23" t="str">
            <v>agosto</v>
          </cell>
          <cell r="CG23">
            <v>1</v>
          </cell>
          <cell r="CH23">
            <v>1</v>
          </cell>
        </row>
        <row r="24">
          <cell r="CF24" t="str">
            <v>septiembre</v>
          </cell>
          <cell r="CG24">
            <v>1</v>
          </cell>
          <cell r="CH24">
            <v>1</v>
          </cell>
        </row>
        <row r="25">
          <cell r="CF25" t="str">
            <v>octubre</v>
          </cell>
          <cell r="CG25">
            <v>1</v>
          </cell>
          <cell r="CH25">
            <v>1</v>
          </cell>
        </row>
        <row r="26">
          <cell r="CF26" t="str">
            <v>noviembre</v>
          </cell>
          <cell r="CG26">
            <v>1</v>
          </cell>
          <cell r="CH26">
            <v>1</v>
          </cell>
        </row>
        <row r="27">
          <cell r="CF27" t="str">
            <v>diciembre</v>
          </cell>
          <cell r="CG27">
            <v>1</v>
          </cell>
          <cell r="CH27">
            <v>1</v>
          </cell>
        </row>
        <row r="28">
          <cell r="CF28" t="str">
            <v>vigencia</v>
          </cell>
          <cell r="CG28">
            <v>1</v>
          </cell>
          <cell r="CH28">
            <v>1</v>
          </cell>
        </row>
        <row r="31">
          <cell r="CF31" t="str">
            <v>semestre 1</v>
          </cell>
          <cell r="CG31">
            <v>1</v>
          </cell>
          <cell r="CH31">
            <v>1</v>
          </cell>
        </row>
        <row r="32">
          <cell r="CF32" t="str">
            <v>semestre 2</v>
          </cell>
          <cell r="CG32">
            <v>1</v>
          </cell>
          <cell r="CH32">
            <v>1</v>
          </cell>
        </row>
        <row r="33">
          <cell r="CF33" t="str">
            <v xml:space="preserve">vigencia </v>
          </cell>
          <cell r="CG33">
            <v>1</v>
          </cell>
          <cell r="CH33">
            <v>1</v>
          </cell>
        </row>
        <row r="36">
          <cell r="CF36" t="str">
            <v>trimestre 1</v>
          </cell>
          <cell r="CG36">
            <v>1</v>
          </cell>
          <cell r="CH36">
            <v>1</v>
          </cell>
        </row>
        <row r="37">
          <cell r="CF37" t="str">
            <v>trimestre 2</v>
          </cell>
          <cell r="CG37">
            <v>1</v>
          </cell>
          <cell r="CH37">
            <v>1</v>
          </cell>
        </row>
        <row r="38">
          <cell r="CF38" t="str">
            <v>trimestre 3</v>
          </cell>
          <cell r="CG38">
            <v>1</v>
          </cell>
          <cell r="CH38">
            <v>1</v>
          </cell>
        </row>
        <row r="39">
          <cell r="CF39" t="str">
            <v>trimestre 4</v>
          </cell>
          <cell r="CG39">
            <v>1</v>
          </cell>
          <cell r="CH39">
            <v>1</v>
          </cell>
        </row>
        <row r="40">
          <cell r="CF40" t="str">
            <v>vigencia</v>
          </cell>
          <cell r="CG40">
            <v>1</v>
          </cell>
          <cell r="CH40">
            <v>1</v>
          </cell>
        </row>
        <row r="43">
          <cell r="CF43" t="str">
            <v>semestre 1</v>
          </cell>
          <cell r="CG43">
            <v>1</v>
          </cell>
          <cell r="CH43">
            <v>1</v>
          </cell>
        </row>
        <row r="44">
          <cell r="CF44" t="str">
            <v>semestre 2</v>
          </cell>
          <cell r="CG44">
            <v>1</v>
          </cell>
          <cell r="CH44">
            <v>1</v>
          </cell>
        </row>
        <row r="45">
          <cell r="CF45" t="str">
            <v>vigencia</v>
          </cell>
          <cell r="CG45">
            <v>1</v>
          </cell>
          <cell r="CH45">
            <v>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6">
          <cell r="CC16" t="str">
            <v>Avance</v>
          </cell>
          <cell r="CD16" t="str">
            <v>Meta</v>
          </cell>
          <cell r="CF16" t="str">
            <v>Avance</v>
          </cell>
          <cell r="CG16" t="str">
            <v>Meta</v>
          </cell>
          <cell r="CI16" t="str">
            <v>Avance</v>
          </cell>
          <cell r="CJ16" t="str">
            <v>Meta</v>
          </cell>
        </row>
        <row r="17">
          <cell r="CB17" t="str">
            <v>1er. Semestre</v>
          </cell>
          <cell r="CC17">
            <v>0.88571428571428568</v>
          </cell>
          <cell r="CD17">
            <v>0.96</v>
          </cell>
          <cell r="CE17" t="str">
            <v>1er. Trimestre</v>
          </cell>
          <cell r="CF17">
            <v>0.81034482758620685</v>
          </cell>
          <cell r="CG17">
            <v>0.98</v>
          </cell>
          <cell r="CH17" t="str">
            <v>Enero</v>
          </cell>
          <cell r="CI17">
            <v>0.1388888888888889</v>
          </cell>
          <cell r="CJ17">
            <v>1</v>
          </cell>
        </row>
        <row r="18">
          <cell r="CB18" t="str">
            <v>2do. Semestre</v>
          </cell>
          <cell r="CC18">
            <v>0.88720538720538722</v>
          </cell>
          <cell r="CD18">
            <v>0.96</v>
          </cell>
          <cell r="CE18" t="str">
            <v>2do. Trimestre</v>
          </cell>
          <cell r="CF18">
            <v>0.99487179487179489</v>
          </cell>
          <cell r="CG18">
            <v>0.98</v>
          </cell>
          <cell r="CH18" t="str">
            <v>Febrero</v>
          </cell>
          <cell r="CI18">
            <v>1.6</v>
          </cell>
          <cell r="CJ18">
            <v>1</v>
          </cell>
        </row>
        <row r="19">
          <cell r="CB19" t="str">
            <v>Vigencia 2021</v>
          </cell>
          <cell r="CC19">
            <v>0.92620891062211363</v>
          </cell>
          <cell r="CD19">
            <v>0.96</v>
          </cell>
          <cell r="CE19" t="str">
            <v>3er. Trimestre</v>
          </cell>
          <cell r="CF19">
            <v>4.1864406779661021</v>
          </cell>
          <cell r="CG19">
            <v>0.98</v>
          </cell>
          <cell r="CH19" t="str">
            <v>Marzo</v>
          </cell>
          <cell r="CI19">
            <v>1.6</v>
          </cell>
          <cell r="CJ19">
            <v>1</v>
          </cell>
        </row>
        <row r="20">
          <cell r="CE20" t="str">
            <v>4to. Trimestre</v>
          </cell>
          <cell r="CF20">
            <v>0.78297872340425534</v>
          </cell>
          <cell r="CG20">
            <v>0.98</v>
          </cell>
          <cell r="CH20" t="str">
            <v>Abril</v>
          </cell>
          <cell r="CI20">
            <v>1.2564102564102564</v>
          </cell>
          <cell r="CJ20">
            <v>1</v>
          </cell>
        </row>
        <row r="21">
          <cell r="CE21" t="str">
            <v>Vigencia 2021</v>
          </cell>
          <cell r="CF21">
            <v>1.2535910159310526</v>
          </cell>
          <cell r="CG21">
            <v>0.98</v>
          </cell>
          <cell r="CH21" t="str">
            <v>Mayo</v>
          </cell>
          <cell r="CI21">
            <v>1.2244897959183674</v>
          </cell>
          <cell r="CJ21">
            <v>1</v>
          </cell>
        </row>
        <row r="22">
          <cell r="CH22" t="str">
            <v>Junio</v>
          </cell>
          <cell r="CI22">
            <v>0.98333333333333328</v>
          </cell>
          <cell r="CJ22">
            <v>1</v>
          </cell>
        </row>
        <row r="23">
          <cell r="CH23" t="str">
            <v>Julio</v>
          </cell>
          <cell r="CI23">
            <v>0.89830508474576276</v>
          </cell>
          <cell r="CJ23">
            <v>1</v>
          </cell>
        </row>
        <row r="24">
          <cell r="CH24" t="str">
            <v>Agosto</v>
          </cell>
          <cell r="CI24">
            <v>0</v>
          </cell>
          <cell r="CJ24">
            <v>1</v>
          </cell>
        </row>
        <row r="25">
          <cell r="CH25" t="str">
            <v>Septiembre</v>
          </cell>
          <cell r="CI25">
            <v>2.1186440677966103</v>
          </cell>
          <cell r="CJ25">
            <v>1</v>
          </cell>
        </row>
        <row r="26">
          <cell r="CH26" t="str">
            <v>Octubre</v>
          </cell>
          <cell r="CI26">
            <v>0.496</v>
          </cell>
          <cell r="CJ26">
            <v>1</v>
          </cell>
        </row>
        <row r="27">
          <cell r="CH27" t="str">
            <v>Noviembre</v>
          </cell>
          <cell r="CI27">
            <v>1.1774193548387097</v>
          </cell>
          <cell r="CJ27">
            <v>1</v>
          </cell>
        </row>
        <row r="28">
          <cell r="CH28" t="str">
            <v>Diciembre</v>
          </cell>
          <cell r="CI28">
            <v>0.87671232876712324</v>
          </cell>
          <cell r="CJ28">
            <v>1</v>
          </cell>
        </row>
        <row r="29">
          <cell r="CH29" t="str">
            <v>Vigencia 2021</v>
          </cell>
          <cell r="CI29">
            <v>1.0120274914089347</v>
          </cell>
          <cell r="CJ29">
            <v>1</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3">
          <cell r="CG3" t="str">
            <v>trimestre 1</v>
          </cell>
          <cell r="CH3">
            <v>0.88003690879218555</v>
          </cell>
          <cell r="CI3">
            <v>0.98</v>
          </cell>
        </row>
        <row r="4">
          <cell r="CG4" t="str">
            <v>trimestre 2</v>
          </cell>
          <cell r="CH4">
            <v>0.97074747702732322</v>
          </cell>
          <cell r="CI4">
            <v>0.98</v>
          </cell>
        </row>
        <row r="5">
          <cell r="CG5" t="str">
            <v>trimestre 3</v>
          </cell>
          <cell r="CH5">
            <v>0.91021180322958573</v>
          </cell>
          <cell r="CI5">
            <v>0.98</v>
          </cell>
        </row>
        <row r="6">
          <cell r="CG6" t="str">
            <v>trimestre 4</v>
          </cell>
          <cell r="CH6">
            <v>0.95580726894621237</v>
          </cell>
          <cell r="CI6">
            <v>0.98</v>
          </cell>
        </row>
        <row r="7">
          <cell r="CG7" t="str">
            <v>vigencia</v>
          </cell>
          <cell r="CH7">
            <v>0.97531353974103308</v>
          </cell>
          <cell r="CI7">
            <v>0.98</v>
          </cell>
        </row>
        <row r="23">
          <cell r="CH23" t="str">
            <v>enero</v>
          </cell>
          <cell r="CI23">
            <v>1</v>
          </cell>
          <cell r="CJ23">
            <v>0.97</v>
          </cell>
        </row>
        <row r="24">
          <cell r="CH24" t="str">
            <v>febrero</v>
          </cell>
          <cell r="CI24">
            <v>0.86363636363636365</v>
          </cell>
          <cell r="CJ24">
            <v>0.97</v>
          </cell>
        </row>
        <row r="25">
          <cell r="CH25" t="str">
            <v>marzo</v>
          </cell>
          <cell r="CI25">
            <v>0.90909090909090906</v>
          </cell>
          <cell r="CJ25">
            <v>0.97</v>
          </cell>
        </row>
        <row r="26">
          <cell r="CH26" t="str">
            <v>abril</v>
          </cell>
          <cell r="CI26">
            <v>1</v>
          </cell>
          <cell r="CJ26">
            <v>0.97</v>
          </cell>
        </row>
        <row r="27">
          <cell r="CH27" t="str">
            <v>mayo</v>
          </cell>
          <cell r="CI27">
            <v>1</v>
          </cell>
          <cell r="CJ27">
            <v>0.97</v>
          </cell>
        </row>
        <row r="28">
          <cell r="CH28" t="str">
            <v>junio</v>
          </cell>
          <cell r="CI28">
            <v>1</v>
          </cell>
          <cell r="CJ28">
            <v>0.97</v>
          </cell>
        </row>
        <row r="29">
          <cell r="CH29" t="str">
            <v>julio</v>
          </cell>
          <cell r="CI29">
            <v>1</v>
          </cell>
          <cell r="CJ29">
            <v>0.97</v>
          </cell>
        </row>
        <row r="30">
          <cell r="CH30" t="str">
            <v>agosto</v>
          </cell>
          <cell r="CI30">
            <v>1</v>
          </cell>
          <cell r="CJ30">
            <v>0.97</v>
          </cell>
        </row>
        <row r="31">
          <cell r="CH31" t="str">
            <v>septiembre</v>
          </cell>
          <cell r="CI31">
            <v>1</v>
          </cell>
          <cell r="CJ31">
            <v>0.97</v>
          </cell>
        </row>
        <row r="32">
          <cell r="CH32" t="str">
            <v>octubre</v>
          </cell>
          <cell r="CI32">
            <v>1</v>
          </cell>
          <cell r="CJ32">
            <v>0.97</v>
          </cell>
        </row>
        <row r="33">
          <cell r="CH33" t="str">
            <v>noviembre</v>
          </cell>
          <cell r="CI33">
            <v>1</v>
          </cell>
          <cell r="CJ33">
            <v>0.97</v>
          </cell>
        </row>
        <row r="34">
          <cell r="CH34" t="str">
            <v>diciembre</v>
          </cell>
          <cell r="CI34">
            <v>1</v>
          </cell>
          <cell r="CJ34">
            <v>0.97</v>
          </cell>
        </row>
        <row r="37">
          <cell r="CH37" t="str">
            <v>vigencia</v>
          </cell>
          <cell r="CI37">
            <v>1.010058850536333</v>
          </cell>
          <cell r="CJ37">
            <v>0.97</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3">
          <cell r="B3" t="str">
            <v>Avance</v>
          </cell>
          <cell r="C3" t="str">
            <v>Meta</v>
          </cell>
        </row>
        <row r="4">
          <cell r="A4" t="str">
            <v>Bimestre 1</v>
          </cell>
          <cell r="B4">
            <v>0</v>
          </cell>
          <cell r="C4">
            <v>1</v>
          </cell>
        </row>
        <row r="5">
          <cell r="A5" t="str">
            <v>Bimestre 2</v>
          </cell>
          <cell r="B5">
            <v>0.23333333333333336</v>
          </cell>
          <cell r="C5">
            <v>1</v>
          </cell>
        </row>
        <row r="6">
          <cell r="A6" t="str">
            <v>Bimestre 3</v>
          </cell>
          <cell r="B6">
            <v>0.39534883720930236</v>
          </cell>
          <cell r="C6">
            <v>1</v>
          </cell>
        </row>
        <row r="7">
          <cell r="A7" t="str">
            <v>Bimestre 4</v>
          </cell>
          <cell r="B7">
            <v>1</v>
          </cell>
          <cell r="C7">
            <v>1</v>
          </cell>
        </row>
        <row r="8">
          <cell r="A8" t="str">
            <v>Bimestre 5</v>
          </cell>
          <cell r="B8">
            <v>1</v>
          </cell>
          <cell r="C8">
            <v>1</v>
          </cell>
        </row>
        <row r="9">
          <cell r="A9" t="str">
            <v>Bimestre 6</v>
          </cell>
          <cell r="B9">
            <v>1</v>
          </cell>
          <cell r="C9">
            <v>1</v>
          </cell>
        </row>
        <row r="10">
          <cell r="A10" t="str">
            <v>Vigencia</v>
          </cell>
          <cell r="B10">
            <v>1</v>
          </cell>
          <cell r="C10">
            <v>1</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refreshError="1"/>
      <sheetData sheetId="1">
        <row r="3">
          <cell r="C3" t="str">
            <v>Avance</v>
          </cell>
          <cell r="D3" t="str">
            <v>Meta</v>
          </cell>
        </row>
        <row r="4">
          <cell r="B4" t="str">
            <v>Trimestre 1</v>
          </cell>
          <cell r="C4">
            <v>4.8582995951417005E-2</v>
          </cell>
          <cell r="D4">
            <v>1</v>
          </cell>
        </row>
        <row r="5">
          <cell r="B5" t="str">
            <v>Trimestre 2</v>
          </cell>
          <cell r="C5">
            <v>0.42736486486486486</v>
          </cell>
          <cell r="D5">
            <v>1</v>
          </cell>
        </row>
        <row r="6">
          <cell r="B6" t="str">
            <v>Trimestre 3</v>
          </cell>
          <cell r="C6">
            <v>1</v>
          </cell>
          <cell r="D6">
            <v>1</v>
          </cell>
        </row>
        <row r="7">
          <cell r="B7" t="str">
            <v>Trimestre 4</v>
          </cell>
          <cell r="C7">
            <v>1</v>
          </cell>
          <cell r="D7">
            <v>1</v>
          </cell>
        </row>
        <row r="8">
          <cell r="B8" t="str">
            <v>Vigencia</v>
          </cell>
          <cell r="C8">
            <v>1</v>
          </cell>
          <cell r="D8">
            <v>1</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Hoja2"/>
      <sheetName val="Listas desplegables"/>
    </sheetNames>
    <sheetDataSet>
      <sheetData sheetId="0"/>
      <sheetData sheetId="1">
        <row r="1">
          <cell r="A1" t="str">
            <v>Semestre 1</v>
          </cell>
          <cell r="B1">
            <v>0.30232558139534882</v>
          </cell>
          <cell r="C1">
            <v>1</v>
          </cell>
        </row>
        <row r="2">
          <cell r="A2" t="str">
            <v>Semestre 2</v>
          </cell>
          <cell r="B2">
            <v>1</v>
          </cell>
          <cell r="C2">
            <v>1</v>
          </cell>
        </row>
        <row r="3">
          <cell r="A3" t="str">
            <v>Vigencia</v>
          </cell>
          <cell r="B3">
            <v>1</v>
          </cell>
          <cell r="C3">
            <v>1</v>
          </cell>
        </row>
        <row r="6">
          <cell r="A6" t="str">
            <v>Semestre 1</v>
          </cell>
          <cell r="B6">
            <v>0.23255813953488372</v>
          </cell>
          <cell r="C6">
            <v>0.3</v>
          </cell>
        </row>
        <row r="7">
          <cell r="A7" t="str">
            <v>Semestre 2</v>
          </cell>
          <cell r="B7">
            <v>1</v>
          </cell>
          <cell r="C7">
            <v>0.3</v>
          </cell>
        </row>
        <row r="8">
          <cell r="A8" t="str">
            <v>Vigencia</v>
          </cell>
          <cell r="B8">
            <v>3.3333333333333335</v>
          </cell>
          <cell r="C8">
            <v>1</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6">
          <cell r="CF16" t="str">
            <v>Avance</v>
          </cell>
          <cell r="CG16" t="str">
            <v>Meta</v>
          </cell>
        </row>
        <row r="17">
          <cell r="CE17" t="str">
            <v>Mes 1</v>
          </cell>
          <cell r="CF17" t="e">
            <v>#DIV/0!</v>
          </cell>
          <cell r="CG17">
            <v>0.3</v>
          </cell>
        </row>
        <row r="18">
          <cell r="CE18" t="str">
            <v>Mes 2</v>
          </cell>
          <cell r="CF18" t="e">
            <v>#DIV/0!</v>
          </cell>
          <cell r="CG18">
            <v>0.3</v>
          </cell>
        </row>
        <row r="19">
          <cell r="CE19" t="str">
            <v>Mes 3</v>
          </cell>
          <cell r="CF19" t="e">
            <v>#DIV/0!</v>
          </cell>
          <cell r="CG19">
            <v>0.3</v>
          </cell>
        </row>
        <row r="20">
          <cell r="CE20" t="str">
            <v>Mes 4</v>
          </cell>
          <cell r="CF20" t="e">
            <v>#DIV/0!</v>
          </cell>
          <cell r="CG20">
            <v>0.3</v>
          </cell>
        </row>
        <row r="21">
          <cell r="CE21" t="str">
            <v>Mes 5</v>
          </cell>
          <cell r="CF21" t="e">
            <v>#DIV/0!</v>
          </cell>
          <cell r="CG21">
            <v>0.3</v>
          </cell>
        </row>
        <row r="22">
          <cell r="CE22" t="str">
            <v>Mes 6</v>
          </cell>
          <cell r="CF22" t="e">
            <v>#DIV/0!</v>
          </cell>
          <cell r="CG22">
            <v>0.3</v>
          </cell>
        </row>
        <row r="23">
          <cell r="CE23" t="str">
            <v>Mes 7</v>
          </cell>
          <cell r="CF23" t="e">
            <v>#DIV/0!</v>
          </cell>
          <cell r="CG23">
            <v>0.3</v>
          </cell>
        </row>
        <row r="24">
          <cell r="CE24" t="str">
            <v>Mes 8</v>
          </cell>
          <cell r="CF24" t="e">
            <v>#DIV/0!</v>
          </cell>
          <cell r="CG24">
            <v>0.3</v>
          </cell>
        </row>
        <row r="25">
          <cell r="CE25" t="str">
            <v>Mes 9</v>
          </cell>
          <cell r="CF25">
            <v>0.33271658957369671</v>
          </cell>
          <cell r="CG25">
            <v>0.3</v>
          </cell>
        </row>
        <row r="26">
          <cell r="CE26" t="str">
            <v>Mes 10</v>
          </cell>
          <cell r="CF26">
            <v>0.34355761961334919</v>
          </cell>
          <cell r="CG26">
            <v>0.3</v>
          </cell>
        </row>
        <row r="27">
          <cell r="CE27" t="str">
            <v>Mes 11</v>
          </cell>
          <cell r="CF27">
            <v>0.36536340470847756</v>
          </cell>
          <cell r="CG27">
            <v>0.3</v>
          </cell>
        </row>
        <row r="28">
          <cell r="CE28" t="str">
            <v>Mes 12</v>
          </cell>
          <cell r="CF28">
            <v>0.36805309734513275</v>
          </cell>
          <cell r="CG28">
            <v>0.3</v>
          </cell>
        </row>
        <row r="29">
          <cell r="CE29" t="str">
            <v>Vigencia</v>
          </cell>
          <cell r="CF29">
            <v>1.2268436578171091</v>
          </cell>
          <cell r="CG29">
            <v>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refreshError="1"/>
      <sheetData sheetId="1">
        <row r="3">
          <cell r="B3" t="str">
            <v>Avance</v>
          </cell>
          <cell r="C3" t="str">
            <v>Meta</v>
          </cell>
        </row>
        <row r="4">
          <cell r="A4" t="str">
            <v>Mes 1</v>
          </cell>
          <cell r="B4">
            <v>1.148449939121476</v>
          </cell>
          <cell r="C4">
            <v>1</v>
          </cell>
        </row>
        <row r="5">
          <cell r="A5" t="str">
            <v>Mes 2</v>
          </cell>
          <cell r="B5">
            <v>0.7844089582260162</v>
          </cell>
          <cell r="C5">
            <v>1</v>
          </cell>
        </row>
        <row r="6">
          <cell r="A6" t="str">
            <v>Mes 3</v>
          </cell>
          <cell r="B6">
            <v>1.1846328561609036</v>
          </cell>
          <cell r="C6">
            <v>1</v>
          </cell>
        </row>
        <row r="7">
          <cell r="A7" t="str">
            <v>Mes 4</v>
          </cell>
          <cell r="B7">
            <v>0.95680370319446351</v>
          </cell>
          <cell r="C7">
            <v>1</v>
          </cell>
        </row>
        <row r="8">
          <cell r="A8" t="str">
            <v>Mes 5</v>
          </cell>
          <cell r="B8">
            <v>1.0202260696701417</v>
          </cell>
          <cell r="C8">
            <v>1</v>
          </cell>
        </row>
        <row r="9">
          <cell r="A9" t="str">
            <v>Mes 6</v>
          </cell>
          <cell r="B9">
            <v>0.94906940126771366</v>
          </cell>
          <cell r="C9">
            <v>1</v>
          </cell>
        </row>
        <row r="10">
          <cell r="A10" t="str">
            <v>Mes 7</v>
          </cell>
          <cell r="B10">
            <v>0.93578542889368943</v>
          </cell>
          <cell r="C10">
            <v>1</v>
          </cell>
        </row>
        <row r="11">
          <cell r="A11" t="str">
            <v>Mes 8</v>
          </cell>
          <cell r="B11">
            <v>0.9732696354433259</v>
          </cell>
          <cell r="C11">
            <v>1</v>
          </cell>
        </row>
        <row r="12">
          <cell r="A12" t="str">
            <v>Mes 9</v>
          </cell>
          <cell r="B12">
            <v>0.99513618677042803</v>
          </cell>
          <cell r="C12">
            <v>1</v>
          </cell>
        </row>
        <row r="13">
          <cell r="A13" t="str">
            <v>Mes 10</v>
          </cell>
          <cell r="B13">
            <v>0.99897162445248522</v>
          </cell>
          <cell r="C13">
            <v>1</v>
          </cell>
        </row>
        <row r="14">
          <cell r="A14" t="str">
            <v>Mes 11</v>
          </cell>
          <cell r="B14">
            <v>0.96777438342895461</v>
          </cell>
          <cell r="C14">
            <v>1</v>
          </cell>
        </row>
        <row r="15">
          <cell r="A15" t="str">
            <v>Mes 12</v>
          </cell>
          <cell r="B15">
            <v>0.9392852520845274</v>
          </cell>
          <cell r="C15">
            <v>1</v>
          </cell>
        </row>
        <row r="16">
          <cell r="A16" t="str">
            <v>Vigencia</v>
          </cell>
          <cell r="B16">
            <v>0.94330388131345821</v>
          </cell>
          <cell r="C16">
            <v>1</v>
          </cell>
        </row>
        <row r="19">
          <cell r="B19" t="str">
            <v>Avance</v>
          </cell>
          <cell r="C19" t="str">
            <v>Meta</v>
          </cell>
        </row>
        <row r="20">
          <cell r="A20" t="str">
            <v>Vigencia</v>
          </cell>
          <cell r="B20">
            <v>1.075216730910471</v>
          </cell>
          <cell r="C20">
            <v>1</v>
          </cell>
        </row>
        <row r="23">
          <cell r="B23" t="str">
            <v>Avance</v>
          </cell>
          <cell r="C23" t="str">
            <v>Meta</v>
          </cell>
        </row>
        <row r="24">
          <cell r="A24" t="str">
            <v>Mes 1</v>
          </cell>
          <cell r="B24">
            <v>1.0714666666666666</v>
          </cell>
          <cell r="C24">
            <v>1</v>
          </cell>
        </row>
        <row r="25">
          <cell r="A25" t="str">
            <v>Mes 2</v>
          </cell>
          <cell r="B25">
            <v>1.0397333333333334</v>
          </cell>
          <cell r="C25">
            <v>1</v>
          </cell>
        </row>
        <row r="26">
          <cell r="A26" t="str">
            <v>Mes 3</v>
          </cell>
          <cell r="B26">
            <v>1.0422666666666667</v>
          </cell>
          <cell r="C26">
            <v>1</v>
          </cell>
        </row>
        <row r="27">
          <cell r="A27" t="str">
            <v>Mes 4</v>
          </cell>
          <cell r="B27">
            <v>1.0491999999999999</v>
          </cell>
          <cell r="C27">
            <v>1</v>
          </cell>
        </row>
        <row r="28">
          <cell r="A28" t="str">
            <v>Mes 5</v>
          </cell>
          <cell r="B28">
            <v>1.0873333333333333</v>
          </cell>
          <cell r="C28">
            <v>1</v>
          </cell>
        </row>
        <row r="29">
          <cell r="A29" t="str">
            <v>Mes 6</v>
          </cell>
          <cell r="B29">
            <v>1.1097999999999999</v>
          </cell>
          <cell r="C29">
            <v>1</v>
          </cell>
        </row>
        <row r="30">
          <cell r="A30" t="str">
            <v>Mes 7</v>
          </cell>
          <cell r="B30">
            <v>1.1558666666666666</v>
          </cell>
          <cell r="C30">
            <v>1</v>
          </cell>
        </row>
        <row r="31">
          <cell r="A31" t="str">
            <v>Mes 8</v>
          </cell>
          <cell r="B31">
            <v>1.2494000000000001</v>
          </cell>
          <cell r="C31">
            <v>1</v>
          </cell>
        </row>
        <row r="32">
          <cell r="A32" t="str">
            <v>Mes 9</v>
          </cell>
          <cell r="B32">
            <v>1.3848</v>
          </cell>
          <cell r="C32">
            <v>1</v>
          </cell>
        </row>
        <row r="33">
          <cell r="A33" t="str">
            <v>Mes 10</v>
          </cell>
          <cell r="B33">
            <v>1.4118666666666666</v>
          </cell>
          <cell r="C33">
            <v>1</v>
          </cell>
        </row>
        <row r="34">
          <cell r="A34" t="str">
            <v>Mes 11</v>
          </cell>
          <cell r="B34">
            <v>1.4366000000000001</v>
          </cell>
          <cell r="C34">
            <v>1</v>
          </cell>
        </row>
        <row r="35">
          <cell r="A35" t="str">
            <v>Mes 12</v>
          </cell>
          <cell r="B35">
            <v>1.4740666666666666</v>
          </cell>
          <cell r="C35">
            <v>1</v>
          </cell>
        </row>
        <row r="36">
          <cell r="A36" t="str">
            <v>Vigencia</v>
          </cell>
          <cell r="B36">
            <v>1.2093666666666667</v>
          </cell>
          <cell r="C36">
            <v>1</v>
          </cell>
        </row>
        <row r="39">
          <cell r="B39" t="str">
            <v>Avance</v>
          </cell>
          <cell r="C39" t="str">
            <v>Meta</v>
          </cell>
        </row>
        <row r="40">
          <cell r="A40" t="str">
            <v>Trimestre 1</v>
          </cell>
          <cell r="B40">
            <v>0.8509192894982861</v>
          </cell>
          <cell r="C40">
            <v>0.73</v>
          </cell>
        </row>
        <row r="41">
          <cell r="A41" t="str">
            <v>Trimestre 2</v>
          </cell>
          <cell r="B41">
            <v>0.9194741166803615</v>
          </cell>
          <cell r="C41">
            <v>0.73</v>
          </cell>
        </row>
        <row r="42">
          <cell r="A42" t="str">
            <v>Trimestre 3</v>
          </cell>
          <cell r="B42">
            <v>0.83935875135160543</v>
          </cell>
          <cell r="C42">
            <v>0.73</v>
          </cell>
        </row>
        <row r="43">
          <cell r="A43" t="str">
            <v>Trimestre 4</v>
          </cell>
          <cell r="B43">
            <v>0.92393922143889307</v>
          </cell>
          <cell r="C43">
            <v>0.73</v>
          </cell>
        </row>
        <row r="44">
          <cell r="A44" t="str">
            <v>Vigencia</v>
          </cell>
          <cell r="B44">
            <v>1.2656701663546481</v>
          </cell>
          <cell r="C44">
            <v>1</v>
          </cell>
        </row>
        <row r="47">
          <cell r="B47" t="str">
            <v>Avance</v>
          </cell>
          <cell r="C47" t="str">
            <v>Meta</v>
          </cell>
        </row>
        <row r="48">
          <cell r="A48" t="str">
            <v>Mes 1</v>
          </cell>
          <cell r="B48">
            <v>0.96779661016949148</v>
          </cell>
          <cell r="C48">
            <v>1</v>
          </cell>
        </row>
        <row r="49">
          <cell r="A49" t="str">
            <v>Mes 2</v>
          </cell>
          <cell r="B49">
            <v>0.93389830508474581</v>
          </cell>
          <cell r="C49">
            <v>1</v>
          </cell>
        </row>
        <row r="50">
          <cell r="A50" t="str">
            <v>Mes 3</v>
          </cell>
          <cell r="B50">
            <v>0.93389830508474581</v>
          </cell>
          <cell r="C50">
            <v>1</v>
          </cell>
        </row>
        <row r="51">
          <cell r="A51" t="str">
            <v>Mes 4</v>
          </cell>
          <cell r="B51">
            <v>0.95593220338983054</v>
          </cell>
          <cell r="C51">
            <v>1</v>
          </cell>
        </row>
        <row r="52">
          <cell r="A52" t="str">
            <v>Mes 5</v>
          </cell>
          <cell r="B52">
            <v>0.97966101694915253</v>
          </cell>
          <cell r="C52">
            <v>1</v>
          </cell>
        </row>
        <row r="53">
          <cell r="A53" t="str">
            <v>Mes 6</v>
          </cell>
          <cell r="B53">
            <v>1.0677966101694916</v>
          </cell>
          <cell r="C53">
            <v>1</v>
          </cell>
        </row>
        <row r="54">
          <cell r="A54" t="str">
            <v>Mes 7</v>
          </cell>
          <cell r="B54">
            <v>1.1491525423728814</v>
          </cell>
          <cell r="C54">
            <v>1</v>
          </cell>
        </row>
        <row r="55">
          <cell r="A55" t="str">
            <v>Mes 8</v>
          </cell>
          <cell r="B55">
            <v>0.94778481012658233</v>
          </cell>
          <cell r="C55">
            <v>1</v>
          </cell>
        </row>
        <row r="56">
          <cell r="A56" t="str">
            <v>Mes 9</v>
          </cell>
          <cell r="B56">
            <v>1.0474683544303798</v>
          </cell>
          <cell r="C56">
            <v>1</v>
          </cell>
        </row>
        <row r="57">
          <cell r="A57" t="str">
            <v>Mes 10</v>
          </cell>
          <cell r="B57">
            <v>1.0284810126582278</v>
          </cell>
          <cell r="C57">
            <v>1</v>
          </cell>
        </row>
        <row r="58">
          <cell r="A58" t="str">
            <v>Mes 11</v>
          </cell>
          <cell r="B58">
            <v>1.0443037974683544</v>
          </cell>
          <cell r="C58">
            <v>1</v>
          </cell>
        </row>
        <row r="59">
          <cell r="A59" t="str">
            <v>Mes 12</v>
          </cell>
          <cell r="B59">
            <v>1.0110759493670887</v>
          </cell>
          <cell r="C59">
            <v>1</v>
          </cell>
        </row>
        <row r="60">
          <cell r="A60" t="str">
            <v>Vigencia</v>
          </cell>
          <cell r="B60">
            <v>1.0548043728423475</v>
          </cell>
          <cell r="C60">
            <v>1</v>
          </cell>
        </row>
        <row r="63">
          <cell r="B63" t="str">
            <v>Avance</v>
          </cell>
          <cell r="C63" t="str">
            <v>Meta</v>
          </cell>
        </row>
        <row r="64">
          <cell r="A64" t="str">
            <v>Trimestre 1</v>
          </cell>
          <cell r="B64">
            <v>0.79684763572679507</v>
          </cell>
          <cell r="C64">
            <v>0.78</v>
          </cell>
        </row>
        <row r="65">
          <cell r="A65" t="str">
            <v>Trimestre 2</v>
          </cell>
          <cell r="B65">
            <v>0.8323076923076923</v>
          </cell>
          <cell r="C65">
            <v>0.78</v>
          </cell>
        </row>
        <row r="66">
          <cell r="A66" t="str">
            <v>Trimestre 3</v>
          </cell>
          <cell r="B66">
            <v>0.8107098381070984</v>
          </cell>
          <cell r="C66">
            <v>0.78</v>
          </cell>
        </row>
        <row r="67">
          <cell r="A67" t="str">
            <v>Trimestre 4</v>
          </cell>
          <cell r="B67">
            <v>0.93017751479289945</v>
          </cell>
          <cell r="C67">
            <v>0.78</v>
          </cell>
        </row>
        <row r="68">
          <cell r="A68" t="str">
            <v>Vigencia</v>
          </cell>
          <cell r="B68">
            <v>1.1925352753755121</v>
          </cell>
          <cell r="C68">
            <v>1</v>
          </cell>
        </row>
        <row r="71">
          <cell r="B71" t="str">
            <v>Avance</v>
          </cell>
          <cell r="C71" t="str">
            <v>Meta</v>
          </cell>
        </row>
        <row r="72">
          <cell r="A72" t="str">
            <v>Vigencia</v>
          </cell>
          <cell r="B72">
            <v>2.2782324058919805</v>
          </cell>
          <cell r="C72">
            <v>1</v>
          </cell>
        </row>
        <row r="75">
          <cell r="B75" t="str">
            <v>Avance</v>
          </cell>
          <cell r="C75" t="str">
            <v>Meta</v>
          </cell>
        </row>
        <row r="76">
          <cell r="A76" t="str">
            <v>Mes 1</v>
          </cell>
        </row>
        <row r="77">
          <cell r="A77" t="str">
            <v>Mes 2</v>
          </cell>
        </row>
        <row r="78">
          <cell r="A78" t="str">
            <v>Mes 3</v>
          </cell>
        </row>
        <row r="79">
          <cell r="A79" t="str">
            <v>Mes 4</v>
          </cell>
          <cell r="B79">
            <v>6.7885117493472591E-2</v>
          </cell>
          <cell r="C79">
            <v>0.2</v>
          </cell>
        </row>
        <row r="80">
          <cell r="A80" t="str">
            <v>Mes 5</v>
          </cell>
          <cell r="B80">
            <v>7.3298429319371722E-2</v>
          </cell>
          <cell r="C80">
            <v>0.2</v>
          </cell>
        </row>
        <row r="81">
          <cell r="A81" t="str">
            <v>Mes 6</v>
          </cell>
          <cell r="B81">
            <v>9.1623036649214659E-2</v>
          </cell>
          <cell r="C81">
            <v>0.2</v>
          </cell>
        </row>
        <row r="82">
          <cell r="A82" t="str">
            <v>Mes 7</v>
          </cell>
          <cell r="B82">
            <v>0.13838120104438642</v>
          </cell>
          <cell r="C82">
            <v>0.2</v>
          </cell>
        </row>
        <row r="83">
          <cell r="A83" t="str">
            <v>Mes 8</v>
          </cell>
          <cell r="B83">
            <v>0.21671018276762402</v>
          </cell>
          <cell r="C83">
            <v>0.2</v>
          </cell>
        </row>
        <row r="84">
          <cell r="A84" t="str">
            <v>Mes 9</v>
          </cell>
          <cell r="B84">
            <v>8.4880636604774531E-2</v>
          </cell>
          <cell r="C84">
            <v>0.2</v>
          </cell>
        </row>
        <row r="85">
          <cell r="A85" t="str">
            <v>Mes 10</v>
          </cell>
          <cell r="B85">
            <v>0.19363395225464192</v>
          </cell>
          <cell r="C85">
            <v>0.2</v>
          </cell>
        </row>
        <row r="86">
          <cell r="A86" t="str">
            <v>Mes 11</v>
          </cell>
          <cell r="B86">
            <v>0.21750663129973474</v>
          </cell>
          <cell r="C86">
            <v>0.2</v>
          </cell>
        </row>
        <row r="87">
          <cell r="A87" t="str">
            <v>Vigencia</v>
          </cell>
          <cell r="B87">
            <v>1.0875331564986737</v>
          </cell>
          <cell r="C87">
            <v>1</v>
          </cell>
        </row>
        <row r="90">
          <cell r="B90" t="str">
            <v>Avance</v>
          </cell>
          <cell r="C90" t="str">
            <v>Meta</v>
          </cell>
        </row>
        <row r="91">
          <cell r="A91" t="str">
            <v>Vigencia</v>
          </cell>
          <cell r="B91">
            <v>0.97402597402597402</v>
          </cell>
          <cell r="C91">
            <v>1</v>
          </cell>
        </row>
        <row r="94">
          <cell r="B94" t="str">
            <v>Avance</v>
          </cell>
          <cell r="C94" t="str">
            <v>Meta</v>
          </cell>
        </row>
        <row r="95">
          <cell r="A95" t="str">
            <v>Mes 1</v>
          </cell>
        </row>
        <row r="96">
          <cell r="A96" t="str">
            <v>Mes 2</v>
          </cell>
          <cell r="B96">
            <v>8.5470085470085472E-2</v>
          </cell>
          <cell r="C96">
            <v>0.9</v>
          </cell>
        </row>
        <row r="97">
          <cell r="A97" t="str">
            <v>Mes 3</v>
          </cell>
          <cell r="B97">
            <v>7.9772079772079771E-2</v>
          </cell>
          <cell r="C97">
            <v>0.9</v>
          </cell>
        </row>
        <row r="98">
          <cell r="A98" t="str">
            <v>Mes 4</v>
          </cell>
          <cell r="B98">
            <v>0.11680911680911681</v>
          </cell>
          <cell r="C98">
            <v>0.9</v>
          </cell>
        </row>
        <row r="99">
          <cell r="A99" t="str">
            <v>Mes 5</v>
          </cell>
          <cell r="B99">
            <v>0.85552407932011332</v>
          </cell>
          <cell r="C99">
            <v>0.9</v>
          </cell>
        </row>
        <row r="100">
          <cell r="A100" t="str">
            <v>Mes 6</v>
          </cell>
          <cell r="B100">
            <v>0.96600566572237956</v>
          </cell>
          <cell r="C100">
            <v>0.9</v>
          </cell>
        </row>
        <row r="101">
          <cell r="A101" t="str">
            <v>Mes 7</v>
          </cell>
          <cell r="B101">
            <v>0.97167138810198306</v>
          </cell>
          <cell r="C101">
            <v>0.9</v>
          </cell>
        </row>
        <row r="102">
          <cell r="A102" t="str">
            <v>Mes 8</v>
          </cell>
          <cell r="B102">
            <v>0.98295454545454541</v>
          </cell>
          <cell r="C102">
            <v>0.9</v>
          </cell>
        </row>
        <row r="103">
          <cell r="A103" t="str">
            <v>Mes 9</v>
          </cell>
          <cell r="B103">
            <v>0.98587570621468923</v>
          </cell>
          <cell r="C103">
            <v>0.9</v>
          </cell>
        </row>
        <row r="104">
          <cell r="A104" t="str">
            <v>Mes 10</v>
          </cell>
          <cell r="B104">
            <v>0.98870056497175141</v>
          </cell>
          <cell r="C104">
            <v>0.9</v>
          </cell>
        </row>
        <row r="105">
          <cell r="A105" t="str">
            <v>Mes 11</v>
          </cell>
          <cell r="B105">
            <v>0.99431818181818177</v>
          </cell>
          <cell r="C105">
            <v>0.9</v>
          </cell>
        </row>
        <row r="106">
          <cell r="A106" t="str">
            <v>Vigencia</v>
          </cell>
          <cell r="B106">
            <v>1.1047979797979797</v>
          </cell>
          <cell r="C106">
            <v>1</v>
          </cell>
        </row>
        <row r="109">
          <cell r="B109" t="str">
            <v>Avance</v>
          </cell>
          <cell r="C109" t="str">
            <v>Meta</v>
          </cell>
        </row>
        <row r="110">
          <cell r="A110" t="str">
            <v>Mes 1</v>
          </cell>
        </row>
        <row r="111">
          <cell r="A111" t="str">
            <v>Mes 2</v>
          </cell>
          <cell r="B111">
            <v>1.1854951185495118E-2</v>
          </cell>
          <cell r="C111">
            <v>0.25</v>
          </cell>
        </row>
        <row r="112">
          <cell r="A112" t="str">
            <v>Mes 3</v>
          </cell>
          <cell r="B112">
            <v>7.6071922544951589E-3</v>
          </cell>
          <cell r="C112">
            <v>0.25</v>
          </cell>
        </row>
        <row r="113">
          <cell r="A113" t="str">
            <v>Mes 4</v>
          </cell>
          <cell r="B113">
            <v>1.6574585635359115E-2</v>
          </cell>
          <cell r="C113">
            <v>0.25</v>
          </cell>
        </row>
        <row r="114">
          <cell r="A114" t="str">
            <v>Mes 5</v>
          </cell>
          <cell r="B114">
            <v>9.0220385674931125E-2</v>
          </cell>
          <cell r="C114">
            <v>0.25</v>
          </cell>
        </row>
        <row r="115">
          <cell r="A115" t="str">
            <v>Mes 6</v>
          </cell>
          <cell r="B115">
            <v>0.1026536312849162</v>
          </cell>
          <cell r="C115">
            <v>0.25</v>
          </cell>
        </row>
        <row r="116">
          <cell r="A116" t="str">
            <v>Mes 7</v>
          </cell>
          <cell r="B116">
            <v>0.1225854383358098</v>
          </cell>
          <cell r="C116">
            <v>0.25</v>
          </cell>
        </row>
        <row r="117">
          <cell r="A117" t="str">
            <v>Mes 8</v>
          </cell>
          <cell r="B117">
            <v>0.14625092798812175</v>
          </cell>
          <cell r="C117">
            <v>0.25</v>
          </cell>
        </row>
        <row r="118">
          <cell r="A118" t="str">
            <v>Mes 9</v>
          </cell>
          <cell r="B118">
            <v>0.16246290801186944</v>
          </cell>
          <cell r="C118">
            <v>0.25</v>
          </cell>
        </row>
        <row r="119">
          <cell r="A119" t="str">
            <v>Mes 10</v>
          </cell>
          <cell r="B119">
            <v>0.18786982248520709</v>
          </cell>
          <cell r="C119">
            <v>0.25</v>
          </cell>
        </row>
        <row r="120">
          <cell r="A120" t="str">
            <v>Mes 11</v>
          </cell>
          <cell r="B120">
            <v>0.20501474926253688</v>
          </cell>
          <cell r="C120">
            <v>0.25</v>
          </cell>
        </row>
        <row r="121">
          <cell r="A121" t="str">
            <v>Vigencia</v>
          </cell>
          <cell r="B121">
            <v>0.82005899705014751</v>
          </cell>
          <cell r="C121">
            <v>1</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Resumen"/>
      <sheetName val="Gráfica"/>
      <sheetName val="Listas desplegables"/>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Resumen"/>
      <sheetName val="Gráfica"/>
      <sheetName val="Listas desplegable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Cuadro Control"/>
      <sheetName val="Cadena de Valor"/>
      <sheetName val="Informes SEVEN"/>
      <sheetName val="Proyecto"/>
      <sheetName val="Objetivos"/>
      <sheetName val="Metas PDD"/>
      <sheetName val="Productos MGA"/>
      <sheetName val="Metas proyecto"/>
      <sheetName val="Actividades"/>
      <sheetName val="Tareas"/>
      <sheetName val="Soportes"/>
      <sheetName val="Territorialización y Población"/>
      <sheetName val="Directorio UNDOPE"/>
      <sheetName val="Listas"/>
      <sheetName val="GLOSARIO"/>
      <sheetName val="Instrucciones"/>
    </sheetNames>
    <sheetDataSet>
      <sheetData sheetId="0"/>
      <sheetData sheetId="1"/>
      <sheetData sheetId="2"/>
      <sheetData sheetId="3"/>
      <sheetData sheetId="4"/>
      <sheetData sheetId="5">
        <row r="15">
          <cell r="B15">
            <v>7745</v>
          </cell>
        </row>
      </sheetData>
      <sheetData sheetId="6"/>
      <sheetData sheetId="7"/>
      <sheetData sheetId="8"/>
      <sheetData sheetId="9"/>
      <sheetData sheetId="10"/>
      <sheetData sheetId="11"/>
      <sheetData sheetId="12"/>
      <sheetData sheetId="13"/>
      <sheetData sheetId="14"/>
      <sheetData sheetId="15">
        <row r="51">
          <cell r="I51">
            <v>13</v>
          </cell>
        </row>
        <row r="52">
          <cell r="I52">
            <v>14</v>
          </cell>
        </row>
        <row r="53">
          <cell r="I53">
            <v>15</v>
          </cell>
        </row>
        <row r="54">
          <cell r="I54">
            <v>16</v>
          </cell>
        </row>
        <row r="55">
          <cell r="I55">
            <v>17</v>
          </cell>
        </row>
        <row r="56">
          <cell r="I56">
            <v>18</v>
          </cell>
        </row>
        <row r="57">
          <cell r="I57">
            <v>21</v>
          </cell>
        </row>
        <row r="58">
          <cell r="I58">
            <v>25</v>
          </cell>
        </row>
        <row r="59">
          <cell r="I59">
            <v>31</v>
          </cell>
        </row>
        <row r="60">
          <cell r="I60">
            <v>41</v>
          </cell>
        </row>
        <row r="61">
          <cell r="I61">
            <v>42</v>
          </cell>
        </row>
        <row r="62">
          <cell r="I62">
            <v>43</v>
          </cell>
        </row>
        <row r="63">
          <cell r="I63">
            <v>44</v>
          </cell>
        </row>
        <row r="64">
          <cell r="I64">
            <v>45</v>
          </cell>
        </row>
        <row r="65">
          <cell r="I65">
            <v>46</v>
          </cell>
        </row>
        <row r="66">
          <cell r="I66">
            <v>47</v>
          </cell>
        </row>
        <row r="67">
          <cell r="I67">
            <v>49</v>
          </cell>
        </row>
        <row r="68">
          <cell r="I68">
            <v>50</v>
          </cell>
        </row>
        <row r="69">
          <cell r="I69">
            <v>51</v>
          </cell>
        </row>
        <row r="70">
          <cell r="I70">
            <v>54</v>
          </cell>
        </row>
        <row r="71">
          <cell r="I71">
            <v>55</v>
          </cell>
        </row>
        <row r="72">
          <cell r="I72">
            <v>57</v>
          </cell>
        </row>
        <row r="73">
          <cell r="I73">
            <v>58</v>
          </cell>
        </row>
        <row r="74">
          <cell r="I74">
            <v>59</v>
          </cell>
        </row>
        <row r="75">
          <cell r="I75">
            <v>60</v>
          </cell>
        </row>
        <row r="76">
          <cell r="I76">
            <v>61</v>
          </cell>
        </row>
        <row r="77">
          <cell r="I77">
            <v>62</v>
          </cell>
        </row>
        <row r="78">
          <cell r="I78">
            <v>63</v>
          </cell>
        </row>
        <row r="79">
          <cell r="I79">
            <v>64</v>
          </cell>
        </row>
        <row r="80">
          <cell r="I80">
            <v>73</v>
          </cell>
        </row>
        <row r="81">
          <cell r="I81">
            <v>110</v>
          </cell>
        </row>
        <row r="82">
          <cell r="I82">
            <v>113</v>
          </cell>
        </row>
        <row r="83">
          <cell r="I83">
            <v>114</v>
          </cell>
        </row>
        <row r="84">
          <cell r="I84">
            <v>116</v>
          </cell>
        </row>
        <row r="85">
          <cell r="I85">
            <v>364</v>
          </cell>
        </row>
        <row r="86">
          <cell r="I86">
            <v>411</v>
          </cell>
        </row>
        <row r="87">
          <cell r="I87">
            <v>412</v>
          </cell>
        </row>
        <row r="88">
          <cell r="I88">
            <v>481</v>
          </cell>
        </row>
        <row r="89">
          <cell r="I89">
            <v>484</v>
          </cell>
        </row>
        <row r="90">
          <cell r="I90">
            <v>513</v>
          </cell>
        </row>
        <row r="91">
          <cell r="I91">
            <v>519</v>
          </cell>
        </row>
        <row r="92">
          <cell r="I92">
            <v>545</v>
          </cell>
        </row>
        <row r="93">
          <cell r="I93">
            <v>546</v>
          </cell>
        </row>
      </sheetData>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Grafica"/>
      <sheetName val="Listas desplegables"/>
    </sheetNames>
    <sheetDataSet>
      <sheetData sheetId="0"/>
      <sheetData sheetId="1">
        <row r="3">
          <cell r="C3" t="str">
            <v>Avance</v>
          </cell>
          <cell r="D3" t="str">
            <v>Meta</v>
          </cell>
        </row>
        <row r="4">
          <cell r="B4" t="str">
            <v>1 trimestre</v>
          </cell>
          <cell r="C4">
            <v>1</v>
          </cell>
          <cell r="D4">
            <v>1</v>
          </cell>
        </row>
        <row r="5">
          <cell r="B5" t="str">
            <v>1 semestre</v>
          </cell>
          <cell r="C5">
            <v>1</v>
          </cell>
          <cell r="D5">
            <v>1</v>
          </cell>
        </row>
        <row r="6">
          <cell r="B6" t="str">
            <v>2 semestre</v>
          </cell>
          <cell r="C6">
            <v>1</v>
          </cell>
          <cell r="D6">
            <v>1</v>
          </cell>
        </row>
        <row r="7">
          <cell r="B7" t="str">
            <v>Vigencia</v>
          </cell>
          <cell r="C7">
            <v>1</v>
          </cell>
          <cell r="D7">
            <v>1</v>
          </cell>
        </row>
        <row r="14">
          <cell r="C14" t="str">
            <v>Avance</v>
          </cell>
          <cell r="D14" t="str">
            <v>Meta</v>
          </cell>
        </row>
        <row r="15">
          <cell r="B15" t="str">
            <v>1 semestre</v>
          </cell>
          <cell r="C15">
            <v>1</v>
          </cell>
          <cell r="D15">
            <v>1</v>
          </cell>
        </row>
        <row r="16">
          <cell r="B16" t="str">
            <v>2 semestre</v>
          </cell>
          <cell r="C16">
            <v>1</v>
          </cell>
          <cell r="D16">
            <v>1</v>
          </cell>
        </row>
        <row r="17">
          <cell r="B17" t="str">
            <v>Vigencia</v>
          </cell>
          <cell r="C17">
            <v>1</v>
          </cell>
          <cell r="D17">
            <v>1</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row r="1">
          <cell r="CF1" t="str">
            <v>Avance</v>
          </cell>
          <cell r="CG1" t="str">
            <v>Meta</v>
          </cell>
        </row>
        <row r="2">
          <cell r="CE2" t="str">
            <v>Trimestre 1</v>
          </cell>
          <cell r="CF2">
            <v>1</v>
          </cell>
          <cell r="CG2">
            <v>1</v>
          </cell>
        </row>
        <row r="3">
          <cell r="CE3" t="str">
            <v>Trimestre 2</v>
          </cell>
          <cell r="CF3">
            <v>1</v>
          </cell>
          <cell r="CG3">
            <v>1</v>
          </cell>
        </row>
        <row r="4">
          <cell r="CE4" t="str">
            <v>Trimestre 3</v>
          </cell>
          <cell r="CF4">
            <v>1</v>
          </cell>
          <cell r="CG4">
            <v>1</v>
          </cell>
        </row>
        <row r="5">
          <cell r="CE5" t="str">
            <v>Trimestre 4</v>
          </cell>
          <cell r="CF5">
            <v>1</v>
          </cell>
          <cell r="CG5">
            <v>1</v>
          </cell>
        </row>
        <row r="6">
          <cell r="CE6" t="str">
            <v>Vigencia</v>
          </cell>
          <cell r="CF6">
            <v>1</v>
          </cell>
          <cell r="CG6">
            <v>1</v>
          </cell>
        </row>
      </sheetData>
      <sheetData sheetId="1"/>
    </sheetDataSet>
  </externalBook>
</externalLink>
</file>

<file path=xl/namedSheetViews/namedSheetView1.xml><?xml version="1.0" encoding="utf-8"?>
<namedSheetViews xmlns="http://schemas.microsoft.com/office/spreadsheetml/2019/namedsheetviews" xmlns:x="http://schemas.openxmlformats.org/spreadsheetml/2006/main">
  <namedSheetView name="Ver1" id="{648B1508-3C29-49BF-BBB2-D4FA60B9832F}">
    <nsvFilter filterId="{00000000-0009-0000-0100-000003000000}" ref="B13:AG165" tableId="3">
      <columnFilter colId="31" id="{00000000-0010-0000-0000-000020000000}">
        <filter colId="31">
          <x:filters>
            <x:filter val="Oficina Asesora de Comunicaciones"/>
          </x:filters>
        </filter>
      </columnFilter>
    </nsvFilter>
  </namedSheetView>
  <namedSheetView name="Vista 1" id="{E01D0B90-8D24-4630-9BD4-CC49A7B7FE3C}">
    <nsvFilter filterId="{00000000-0009-0000-0100-000003000000}" ref="B13:AG165" tableId="3">
      <columnFilter colId="27" id="{00000000-0010-0000-0000-00001C000000}">
        <filter colId="27">
          <x:filters>
            <x:filter val="1"/>
            <x:filter val="100%"/>
            <x:filter val="150"/>
            <x:filter val="15000"/>
            <x:filter val="2"/>
            <x:filter val="20%"/>
            <x:filter val="23%"/>
            <x:filter val="25%"/>
            <x:filter val="27%"/>
            <x:filter val="3"/>
            <x:filter val="3000"/>
            <x:filter val="4"/>
            <x:filter val="50%"/>
            <x:filter val="60%"/>
            <x:filter val="66%"/>
            <x:filter val="70%"/>
            <x:filter val="75%"/>
            <x:filter val="80"/>
            <x:filter val="80%"/>
          </x:filters>
        </filter>
      </columnFilter>
      <columnFilter colId="31" id="{00000000-0010-0000-0000-000020000000}">
        <filter colId="31">
          <x:filters>
            <x:filter val="Subdirección Administrativa y Financiera"/>
          </x:filters>
        </filter>
      </columnFilter>
    </nsvFilter>
    <nsvFilter filterId="{1CDBB1B7-EC8F-4687-A20B-361D35470AD8}" ref="AH12:AM165" tableId="1"/>
  </namedSheetView>
  <namedSheetView name="Vista 2" id="{BB50896B-C897-48D8-8ADF-91FE15318551}">
    <nsvFilter filterId="{00000000-0009-0000-0100-000003000000}" ref="B13:AG165" tableId="3">
      <columnFilter colId="27" id="{00000000-0010-0000-0000-00001C000000}">
        <filter colId="27">
          <x:filters>
            <x:filter val="1"/>
            <x:filter val="100%"/>
            <x:filter val="150"/>
            <x:filter val="15000"/>
            <x:filter val="2"/>
            <x:filter val="20%"/>
            <x:filter val="23%"/>
            <x:filter val="25%"/>
            <x:filter val="27%"/>
            <x:filter val="3"/>
            <x:filter val="3000"/>
            <x:filter val="4"/>
            <x:filter val="50%"/>
            <x:filter val="60%"/>
            <x:filter val="66%"/>
            <x:filter val="70%"/>
            <x:filter val="75%"/>
            <x:filter val="80"/>
            <x:filter val="80%"/>
          </x:filters>
        </filter>
      </columnFilter>
      <columnFilter colId="31" id="{00000000-0010-0000-0000-000020000000}">
        <filter colId="31">
          <x:filters>
            <x:filter val="Subdirección Administrativa y Financiera"/>
          </x:filters>
        </filter>
      </columnFilter>
    </nsvFilter>
    <nsvFilter filterId="{1CDBB1B7-EC8F-4687-A20B-361D35470AD8}" ref="AH12:AM165" tableId="1"/>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B13:AG165" totalsRowShown="0" headerRowDxfId="33" dataDxfId="32" tableBorderDxfId="70">
  <autoFilter ref="B13:AG165" xr:uid="{00000000-0009-0000-0100-000003000000}"/>
  <tableColumns count="32">
    <tableColumn id="1" xr3:uid="{00000000-0010-0000-0000-000001000000}" name="Meta Plan de Desarrollo" dataDxfId="65"/>
    <tableColumn id="2" xr3:uid="{00000000-0010-0000-0000-000002000000}" name="Objetivo estratégico sectorial" dataDxfId="64"/>
    <tableColumn id="3" xr3:uid="{00000000-0010-0000-0000-000003000000}" name="Meta sectorial" dataDxfId="63"/>
    <tableColumn id="4" xr3:uid="{00000000-0010-0000-0000-000004000000}" name="Objetivo estratégico 2020-2024" dataDxfId="62"/>
    <tableColumn id="5" xr3:uid="{00000000-0010-0000-0000-000005000000}" name="Estrategias" dataDxfId="61"/>
    <tableColumn id="6" xr3:uid="{00000000-0010-0000-0000-000006000000}" name="Metas 2020-2024" dataDxfId="60"/>
    <tableColumn id="7" xr3:uid="{00000000-0010-0000-0000-000007000000}" name="Política o componente MIPG" dataDxfId="59"/>
    <tableColumn id="8" xr3:uid="{00000000-0010-0000-0000-000008000000}" name="Proceso relacionado" dataDxfId="58"/>
    <tableColumn id="9" xr3:uid="{00000000-0010-0000-0000-000009000000}" name="Fuente de Financiación " dataDxfId="57"/>
    <tableColumn id="10" xr3:uid="{00000000-0010-0000-0000-00000A000000}" name="Proyecto de inversión" dataDxfId="56"/>
    <tableColumn id="11" xr3:uid="{00000000-0010-0000-0000-00000B000000}" name="Meta proyecto de inversión " dataDxfId="55"/>
    <tableColumn id="12" xr3:uid="{00000000-0010-0000-0000-00000C000000}" name="Plan asociado" dataDxfId="54"/>
    <tableColumn id="13" xr3:uid="{00000000-0010-0000-0000-00000D000000}" name="Plan De Acción Política Pública Poblacional Asociada  " dataDxfId="53"/>
    <tableColumn id="14" xr3:uid="{00000000-0010-0000-0000-00000E000000}" name="Actividad" dataDxfId="52"/>
    <tableColumn id="15" xr3:uid="{00000000-0010-0000-0000-00000F000000}" name="N° Producto" dataDxfId="51"/>
    <tableColumn id="16" xr3:uid="{00000000-0010-0000-0000-000010000000}" name="Producto" dataDxfId="50"/>
    <tableColumn id="17" xr3:uid="{00000000-0010-0000-0000-000011000000}" name="Meta producto" dataDxfId="49"/>
    <tableColumn id="18" xr3:uid="{00000000-0010-0000-0000-000012000000}" name="Tipo de Meta" dataDxfId="48"/>
    <tableColumn id="19" xr3:uid="{00000000-0010-0000-0000-000013000000}" name="Nombre del Indicador de la meta" dataDxfId="47"/>
    <tableColumn id="20" xr3:uid="{00000000-0010-0000-0000-000014000000}" name="Fórmula del indicador" dataDxfId="46"/>
    <tableColumn id="21" xr3:uid="{00000000-0010-0000-0000-000015000000}" name="Descripción del cálculo para reporte de avance del indicador" dataDxfId="45"/>
    <tableColumn id="22" xr3:uid="{00000000-0010-0000-0000-000016000000}" name="Fecha Inicio_x000a_DD/MM/AAAA" dataDxfId="44"/>
    <tableColumn id="23" xr3:uid="{00000000-0010-0000-0000-000017000000}" name="Fecha Finalización_x000a_DD/MM/AAAA" dataDxfId="43"/>
    <tableColumn id="24" xr3:uid="{00000000-0010-0000-0000-000018000000}" name="I Trimestre " dataDxfId="42"/>
    <tableColumn id="25" xr3:uid="{00000000-0010-0000-0000-000019000000}" name="Evidencias programadas" dataDxfId="41"/>
    <tableColumn id="26" xr3:uid="{00000000-0010-0000-0000-00001A000000}" name="II Trimestre " dataDxfId="40"/>
    <tableColumn id="27" xr3:uid="{00000000-0010-0000-0000-00001B000000}" name="Evidencias programadas2" dataDxfId="39"/>
    <tableColumn id="28" xr3:uid="{00000000-0010-0000-0000-00001C000000}" name="III Trimestre " dataDxfId="38"/>
    <tableColumn id="29" xr3:uid="{00000000-0010-0000-0000-00001D000000}" name="Evidencias programadas3" dataDxfId="37"/>
    <tableColumn id="30" xr3:uid="{00000000-0010-0000-0000-00001E000000}" name="IV Trimestre " dataDxfId="36"/>
    <tableColumn id="31" xr3:uid="{00000000-0010-0000-0000-00001F000000}" name="Evidencias programadas4" dataDxfId="35"/>
    <tableColumn id="32" xr3:uid="{00000000-0010-0000-0000-000020000000}" name="Dependencia responsable" dataDxfId="3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DBB1B7-EC8F-4687-A20B-361D35470AD8}" name="Tabla1" displayName="Tabla1" ref="AH12:AM165" totalsRowShown="0" headerRowDxfId="25" dataDxfId="24" headerRowBorderDxfId="69" tableBorderDxfId="68">
  <autoFilter ref="AH12:AM165" xr:uid="{1CDBB1B7-EC8F-4687-A20B-361D35470AD8}"/>
  <tableColumns count="6">
    <tableColumn id="1" xr3:uid="{4636AF37-D59A-463C-A8E2-D5C6D1AD381B}" name="I seguimiento ( enero a marzo)" dataDxfId="31"/>
    <tableColumn id="2" xr3:uid="{07A25A19-1EF8-491C-9ABD-3D6CFD089412}" name="Columna1" dataDxfId="30"/>
    <tableColumn id="3" xr3:uid="{E4B3A1D4-3DDE-41F4-99C1-0DC527954FAF}" name="Columna2" dataDxfId="29"/>
    <tableColumn id="4" xr3:uid="{D7C3FDBE-16A4-4428-9611-15489B626518}" name="II seguimiento ( abril a junio)" dataDxfId="28"/>
    <tableColumn id="5" xr3:uid="{48D95928-937D-4929-A31A-1BB764689400}" name="Columna3" dataDxfId="27">
      <calculatedColumnFormula>+AK13/Tabla3[[#This Row],[II Trimestre ]]</calculatedColumnFormula>
    </tableColumn>
    <tableColumn id="6" xr3:uid="{A79598A8-F47B-4F3C-90A4-0839B31576A8}" name="Columna4" dataDxfId="2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8C4F454-2F7E-4D0A-AD8A-E838DAE4C7E2}" name="Tabla2" displayName="Tabla2" ref="AN12:AS165" totalsRowShown="0" headerRowDxfId="17" dataDxfId="16" headerRowBorderDxfId="67" tableBorderDxfId="66">
  <autoFilter ref="AN12:AS165" xr:uid="{E8C4F454-2F7E-4D0A-AD8A-E838DAE4C7E2}"/>
  <tableColumns count="6">
    <tableColumn id="1" xr3:uid="{BFBCE2C0-0E2E-4762-AE76-92539CE00766}" name="III seguimiento ( julio a septiembre)" dataDxfId="23"/>
    <tableColumn id="2" xr3:uid="{5869C68F-8CBA-427A-B405-607F7B7E1D15}" name="Porcentaje de avance III T" dataDxfId="22"/>
    <tableColumn id="3" xr3:uid="{F6204F9F-2F6D-4B51-999A-1D7D6064C379}" name="Descripción avance cualitativo" dataDxfId="21"/>
    <tableColumn id="4" xr3:uid="{76660DE5-2272-4B97-8215-4CF3D623CA05}" name="IV seguimiento ( octubre a diciembre)" dataDxfId="20"/>
    <tableColumn id="5" xr3:uid="{550834BE-6277-41B8-89EB-0464EDE56731}" name="Porcentaje de avance IV" dataDxfId="19"/>
    <tableColumn id="6" xr3:uid="{16909257-4A11-49CB-BB0B-20C425990BDA}" name="Descripción avance cualitativo IV" dataDxfId="18"/>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9/04/relationships/namedSheetView" Target="../namedSheetViews/namedSheetView1.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01"/>
  <sheetViews>
    <sheetView showGridLines="0" topLeftCell="Z1" workbookViewId="0">
      <pane ySplit="1" topLeftCell="A81" activePane="bottomLeft" state="frozen"/>
      <selection activeCell="U1" sqref="U1"/>
      <selection pane="bottomLeft" activeCell="U1" sqref="U1"/>
    </sheetView>
  </sheetViews>
  <sheetFormatPr baseColWidth="10" defaultColWidth="11.42578125" defaultRowHeight="14.25" x14ac:dyDescent="0.2"/>
  <cols>
    <col min="1" max="1" width="11.42578125" style="2"/>
    <col min="2" max="2" width="21.42578125" style="2" customWidth="1"/>
    <col min="3" max="4" width="11.42578125" style="2"/>
    <col min="5" max="5" width="34.42578125" style="2" customWidth="1"/>
    <col min="6" max="7" width="11.42578125" style="2"/>
    <col min="8" max="8" width="75" style="2" bestFit="1" customWidth="1"/>
    <col min="9" max="10" width="11.42578125" style="2"/>
    <col min="11" max="11" width="21.7109375" style="2" customWidth="1"/>
    <col min="12" max="13" width="11.42578125" style="2"/>
    <col min="14" max="14" width="68.7109375" style="2" customWidth="1"/>
    <col min="15" max="17" width="11.42578125" style="2"/>
    <col min="18" max="18" width="3.42578125" style="19" customWidth="1"/>
    <col min="19" max="19" width="54.42578125" style="2" bestFit="1" customWidth="1"/>
    <col min="20" max="20" width="54.42578125" style="2" customWidth="1"/>
    <col min="21" max="21" width="13.42578125" style="2" customWidth="1"/>
    <col min="22" max="23" width="31.85546875" style="2" customWidth="1"/>
    <col min="24" max="24" width="7.85546875" style="20" customWidth="1"/>
    <col min="25" max="25" width="91" style="2" bestFit="1" customWidth="1"/>
    <col min="26" max="26" width="19.42578125" style="2" customWidth="1"/>
    <col min="27" max="27" width="8.28515625" style="19" customWidth="1"/>
    <col min="28" max="29" width="63" style="2" customWidth="1"/>
    <col min="30" max="30" width="9.28515625" style="2" customWidth="1"/>
    <col min="31" max="31" width="83.140625" style="2" bestFit="1" customWidth="1"/>
    <col min="32" max="32" width="11.42578125" style="2"/>
    <col min="33" max="33" width="6.7109375" style="2" customWidth="1"/>
    <col min="34" max="34" width="36.7109375" style="2" customWidth="1"/>
    <col min="35" max="36" width="11.42578125" style="2"/>
    <col min="37" max="37" width="49.140625" style="2" customWidth="1"/>
    <col min="38" max="16384" width="11.42578125" style="2"/>
  </cols>
  <sheetData>
    <row r="1" spans="1:37" s="7" customFormat="1" ht="42" customHeight="1" thickBot="1" x14ac:dyDescent="0.25">
      <c r="A1" s="37" t="s">
        <v>0</v>
      </c>
      <c r="B1" s="37" t="s">
        <v>1</v>
      </c>
      <c r="C1" s="3"/>
      <c r="D1" s="21" t="s">
        <v>0</v>
      </c>
      <c r="E1" s="21" t="s">
        <v>2</v>
      </c>
      <c r="G1" s="22" t="s">
        <v>0</v>
      </c>
      <c r="H1" s="23" t="s">
        <v>3</v>
      </c>
      <c r="J1" s="22" t="s">
        <v>0</v>
      </c>
      <c r="K1" s="21" t="s">
        <v>4</v>
      </c>
      <c r="M1" s="48" t="s">
        <v>0</v>
      </c>
      <c r="N1" s="49" t="s">
        <v>5</v>
      </c>
      <c r="R1" s="1" t="s">
        <v>0</v>
      </c>
      <c r="S1" s="1" t="s">
        <v>6</v>
      </c>
      <c r="T1" s="3"/>
      <c r="U1" s="1" t="s">
        <v>0</v>
      </c>
      <c r="V1" s="1" t="s">
        <v>7</v>
      </c>
      <c r="W1" s="4"/>
      <c r="X1" s="1" t="s">
        <v>0</v>
      </c>
      <c r="Y1" s="1" t="s">
        <v>8</v>
      </c>
      <c r="Z1" s="3"/>
      <c r="AA1" s="1" t="s">
        <v>0</v>
      </c>
      <c r="AB1" s="1" t="s">
        <v>9</v>
      </c>
      <c r="AC1" s="3"/>
      <c r="AD1" s="1" t="s">
        <v>0</v>
      </c>
      <c r="AE1" s="1" t="s">
        <v>10</v>
      </c>
      <c r="AF1" s="3"/>
      <c r="AG1" s="1" t="s">
        <v>0</v>
      </c>
      <c r="AH1" s="1" t="s">
        <v>11</v>
      </c>
      <c r="AJ1" s="1" t="s">
        <v>0</v>
      </c>
      <c r="AK1" s="1" t="s">
        <v>12</v>
      </c>
    </row>
    <row r="2" spans="1:37" ht="87.75" customHeight="1" x14ac:dyDescent="0.2">
      <c r="A2" s="38">
        <v>1</v>
      </c>
      <c r="B2" s="39" t="s">
        <v>13</v>
      </c>
      <c r="D2" s="5">
        <v>1</v>
      </c>
      <c r="E2" s="6" t="s">
        <v>14</v>
      </c>
      <c r="G2" s="42">
        <v>1</v>
      </c>
      <c r="H2" s="43" t="s">
        <v>15</v>
      </c>
      <c r="M2" s="20"/>
      <c r="N2" s="50"/>
      <c r="R2" s="9">
        <v>1</v>
      </c>
      <c r="S2" s="29" t="s">
        <v>16</v>
      </c>
      <c r="T2" s="8"/>
      <c r="U2" s="9">
        <v>1</v>
      </c>
      <c r="V2" s="6" t="s">
        <v>17</v>
      </c>
      <c r="W2" s="8"/>
      <c r="X2" s="9">
        <v>1</v>
      </c>
      <c r="Y2" s="6" t="s">
        <v>18</v>
      </c>
      <c r="Z2" s="8"/>
      <c r="AA2" s="30">
        <v>1</v>
      </c>
      <c r="AB2" s="33" t="s">
        <v>19</v>
      </c>
      <c r="AC2" s="8"/>
      <c r="AD2" s="5">
        <v>1</v>
      </c>
      <c r="AE2" s="51" t="s">
        <v>20</v>
      </c>
      <c r="AF2" s="8"/>
      <c r="AG2" s="9">
        <v>1</v>
      </c>
      <c r="AH2" s="9" t="s">
        <v>21</v>
      </c>
      <c r="AJ2" s="9">
        <v>1</v>
      </c>
      <c r="AK2" s="9" t="s">
        <v>22</v>
      </c>
    </row>
    <row r="3" spans="1:37" s="7" customFormat="1" ht="104.25" customHeight="1" x14ac:dyDescent="0.2">
      <c r="A3" s="25">
        <v>2</v>
      </c>
      <c r="B3" s="40" t="s">
        <v>23</v>
      </c>
      <c r="D3" s="9">
        <v>2</v>
      </c>
      <c r="E3" s="10" t="s">
        <v>24</v>
      </c>
      <c r="G3" s="42">
        <v>2</v>
      </c>
      <c r="H3" s="43" t="s">
        <v>25</v>
      </c>
      <c r="M3" s="17"/>
      <c r="N3" s="50"/>
      <c r="R3" s="9">
        <v>2</v>
      </c>
      <c r="S3" s="29" t="s">
        <v>26</v>
      </c>
      <c r="T3" s="11"/>
      <c r="U3" s="9">
        <v>2</v>
      </c>
      <c r="V3" s="6" t="s">
        <v>27</v>
      </c>
      <c r="X3" s="9">
        <v>2</v>
      </c>
      <c r="Y3" s="15" t="s">
        <v>28</v>
      </c>
      <c r="Z3" s="12"/>
      <c r="AA3" s="31">
        <v>2</v>
      </c>
      <c r="AB3" s="34" t="s">
        <v>29</v>
      </c>
      <c r="AC3" s="14"/>
      <c r="AD3" s="5">
        <v>2</v>
      </c>
      <c r="AE3" s="51" t="s">
        <v>30</v>
      </c>
      <c r="AG3" s="9">
        <v>2</v>
      </c>
      <c r="AH3" s="9" t="s">
        <v>31</v>
      </c>
      <c r="AJ3" s="9">
        <v>2</v>
      </c>
      <c r="AK3" s="9" t="s">
        <v>32</v>
      </c>
    </row>
    <row r="4" spans="1:37" s="7" customFormat="1" ht="83.25" customHeight="1" x14ac:dyDescent="0.2">
      <c r="A4" s="25">
        <v>3</v>
      </c>
      <c r="B4" s="40" t="s">
        <v>33</v>
      </c>
      <c r="D4" s="9">
        <v>3</v>
      </c>
      <c r="E4" s="10" t="s">
        <v>34</v>
      </c>
      <c r="G4" s="42">
        <v>3</v>
      </c>
      <c r="H4" s="43" t="s">
        <v>35</v>
      </c>
      <c r="M4" s="17"/>
      <c r="N4" s="50"/>
      <c r="R4" s="9">
        <v>3</v>
      </c>
      <c r="S4" s="29" t="s">
        <v>36</v>
      </c>
      <c r="T4" s="11"/>
      <c r="U4" s="9">
        <v>3</v>
      </c>
      <c r="V4" s="6" t="s">
        <v>37</v>
      </c>
      <c r="X4" s="9">
        <v>3</v>
      </c>
      <c r="Y4" s="15" t="s">
        <v>38</v>
      </c>
      <c r="Z4" s="12"/>
      <c r="AA4" s="31">
        <v>3</v>
      </c>
      <c r="AB4" s="32" t="s">
        <v>39</v>
      </c>
      <c r="AC4" s="14"/>
      <c r="AD4" s="5">
        <v>3</v>
      </c>
      <c r="AE4" s="51" t="s">
        <v>40</v>
      </c>
      <c r="AG4" s="9">
        <v>3</v>
      </c>
      <c r="AH4" s="9" t="s">
        <v>41</v>
      </c>
      <c r="AJ4" s="9">
        <v>3</v>
      </c>
      <c r="AK4" s="9" t="s">
        <v>42</v>
      </c>
    </row>
    <row r="5" spans="1:37" s="7" customFormat="1" ht="118.5" customHeight="1" x14ac:dyDescent="0.2">
      <c r="A5" s="24">
        <v>4</v>
      </c>
      <c r="B5" s="40" t="s">
        <v>43</v>
      </c>
      <c r="G5" s="42">
        <v>4</v>
      </c>
      <c r="H5" s="43" t="s">
        <v>44</v>
      </c>
      <c r="M5" s="20"/>
      <c r="N5" s="50"/>
      <c r="R5" s="9">
        <v>4</v>
      </c>
      <c r="S5" s="29" t="s">
        <v>45</v>
      </c>
      <c r="T5" s="11"/>
      <c r="U5" s="9">
        <v>4</v>
      </c>
      <c r="V5" s="6" t="s">
        <v>46</v>
      </c>
      <c r="X5" s="9">
        <v>4</v>
      </c>
      <c r="Y5" s="15" t="s">
        <v>47</v>
      </c>
      <c r="Z5" s="12"/>
      <c r="AA5" s="31">
        <v>4</v>
      </c>
      <c r="AB5" s="32" t="s">
        <v>48</v>
      </c>
      <c r="AC5" s="14"/>
      <c r="AD5" s="5">
        <v>4</v>
      </c>
      <c r="AE5" s="51" t="s">
        <v>49</v>
      </c>
      <c r="AG5" s="9">
        <v>4</v>
      </c>
      <c r="AH5" s="9" t="s">
        <v>50</v>
      </c>
      <c r="AJ5" s="9">
        <v>4</v>
      </c>
      <c r="AK5" s="9" t="s">
        <v>51</v>
      </c>
    </row>
    <row r="6" spans="1:37" s="7" customFormat="1" ht="131.25" customHeight="1" thickBot="1" x14ac:dyDescent="0.25">
      <c r="A6" s="25">
        <v>5</v>
      </c>
      <c r="B6" s="40" t="s">
        <v>52</v>
      </c>
      <c r="G6" s="42">
        <v>5</v>
      </c>
      <c r="H6" s="43" t="s">
        <v>53</v>
      </c>
      <c r="M6" s="17"/>
      <c r="N6" s="50"/>
      <c r="R6" s="9">
        <v>5</v>
      </c>
      <c r="S6" s="29" t="s">
        <v>54</v>
      </c>
      <c r="T6" s="11"/>
      <c r="U6" s="9">
        <v>5</v>
      </c>
      <c r="V6" s="6" t="s">
        <v>55</v>
      </c>
      <c r="X6" s="9">
        <v>5</v>
      </c>
      <c r="Y6" s="15" t="s">
        <v>56</v>
      </c>
      <c r="Z6" s="12"/>
      <c r="AA6" s="31">
        <v>5</v>
      </c>
      <c r="AB6" s="32" t="s">
        <v>57</v>
      </c>
      <c r="AC6" s="14"/>
      <c r="AD6" s="5">
        <v>5</v>
      </c>
      <c r="AE6" s="51" t="s">
        <v>58</v>
      </c>
      <c r="AG6" s="9">
        <v>5</v>
      </c>
      <c r="AH6" s="9" t="s">
        <v>59</v>
      </c>
      <c r="AJ6" s="9">
        <v>5</v>
      </c>
      <c r="AK6" s="9" t="s">
        <v>60</v>
      </c>
    </row>
    <row r="7" spans="1:37" s="7" customFormat="1" ht="96" customHeight="1" x14ac:dyDescent="0.2">
      <c r="A7" s="38">
        <v>6</v>
      </c>
      <c r="B7" s="40" t="s">
        <v>61</v>
      </c>
      <c r="G7" s="42">
        <v>6</v>
      </c>
      <c r="H7" s="44" t="s">
        <v>62</v>
      </c>
      <c r="M7" s="17"/>
      <c r="N7" s="50"/>
      <c r="R7" s="9">
        <v>6</v>
      </c>
      <c r="S7" s="29" t="s">
        <v>63</v>
      </c>
      <c r="T7" s="11"/>
      <c r="U7" s="9">
        <v>6</v>
      </c>
      <c r="V7" s="6" t="s">
        <v>64</v>
      </c>
      <c r="X7" s="9">
        <v>6</v>
      </c>
      <c r="Y7" s="15" t="s">
        <v>65</v>
      </c>
      <c r="Z7" s="12"/>
      <c r="AA7" s="31">
        <v>6</v>
      </c>
      <c r="AB7" s="32" t="s">
        <v>66</v>
      </c>
      <c r="AC7" s="14"/>
      <c r="AD7" s="5">
        <v>6</v>
      </c>
      <c r="AE7" s="51" t="s">
        <v>67</v>
      </c>
      <c r="AG7" s="9">
        <v>6</v>
      </c>
      <c r="AH7" s="9" t="s">
        <v>68</v>
      </c>
      <c r="AJ7" s="9">
        <v>6</v>
      </c>
      <c r="AK7" s="9" t="s">
        <v>69</v>
      </c>
    </row>
    <row r="8" spans="1:37" s="7" customFormat="1" ht="108.75" customHeight="1" x14ac:dyDescent="0.2">
      <c r="A8" s="25">
        <v>7</v>
      </c>
      <c r="B8" s="40" t="s">
        <v>70</v>
      </c>
      <c r="G8" s="42">
        <v>7</v>
      </c>
      <c r="H8" s="44" t="s">
        <v>71</v>
      </c>
      <c r="M8" s="20"/>
      <c r="N8" s="50"/>
      <c r="R8" s="9">
        <v>7</v>
      </c>
      <c r="S8" s="29" t="s">
        <v>72</v>
      </c>
      <c r="T8" s="11"/>
      <c r="U8" s="9">
        <v>7</v>
      </c>
      <c r="V8" s="6" t="s">
        <v>73</v>
      </c>
      <c r="X8" s="9">
        <v>7</v>
      </c>
      <c r="Y8" s="15" t="s">
        <v>74</v>
      </c>
      <c r="Z8" s="12"/>
      <c r="AA8" s="31">
        <v>7</v>
      </c>
      <c r="AB8" s="32" t="s">
        <v>75</v>
      </c>
      <c r="AC8" s="14"/>
      <c r="AD8" s="5">
        <v>7</v>
      </c>
      <c r="AE8" s="51" t="s">
        <v>76</v>
      </c>
      <c r="AG8" s="9">
        <v>7</v>
      </c>
      <c r="AH8" s="9" t="s">
        <v>77</v>
      </c>
      <c r="AJ8" s="9">
        <v>7</v>
      </c>
      <c r="AK8" s="9" t="s">
        <v>78</v>
      </c>
    </row>
    <row r="9" spans="1:37" s="7" customFormat="1" ht="102" customHeight="1" thickBot="1" x14ac:dyDescent="0.25">
      <c r="A9" s="25">
        <v>8</v>
      </c>
      <c r="B9" s="41" t="s">
        <v>79</v>
      </c>
      <c r="G9" s="42">
        <v>8</v>
      </c>
      <c r="H9" s="44" t="s">
        <v>80</v>
      </c>
      <c r="M9" s="17"/>
      <c r="N9" s="50"/>
      <c r="R9" s="9">
        <v>8</v>
      </c>
      <c r="S9" s="29" t="s">
        <v>81</v>
      </c>
      <c r="T9" s="11"/>
      <c r="U9" s="9">
        <v>8</v>
      </c>
      <c r="V9" s="6" t="s">
        <v>82</v>
      </c>
      <c r="X9" s="9">
        <v>8</v>
      </c>
      <c r="Y9" s="15" t="s">
        <v>83</v>
      </c>
      <c r="Z9" s="12"/>
      <c r="AA9" s="31">
        <v>8</v>
      </c>
      <c r="AB9" s="32" t="s">
        <v>84</v>
      </c>
      <c r="AC9" s="14"/>
      <c r="AD9" s="5">
        <v>8</v>
      </c>
      <c r="AE9" s="51" t="s">
        <v>85</v>
      </c>
      <c r="AG9" s="9">
        <v>8</v>
      </c>
      <c r="AH9" s="9" t="s">
        <v>86</v>
      </c>
      <c r="AJ9" s="9">
        <v>8</v>
      </c>
      <c r="AK9" s="9" t="s">
        <v>87</v>
      </c>
    </row>
    <row r="10" spans="1:37" s="7" customFormat="1" ht="103.5" customHeight="1" thickBot="1" x14ac:dyDescent="0.25">
      <c r="A10" s="20"/>
      <c r="B10" s="41" t="s">
        <v>88</v>
      </c>
      <c r="G10" s="42">
        <v>9</v>
      </c>
      <c r="H10" s="44" t="s">
        <v>89</v>
      </c>
      <c r="M10" s="17"/>
      <c r="N10" s="50"/>
      <c r="R10" s="9">
        <v>9</v>
      </c>
      <c r="S10" s="29" t="s">
        <v>90</v>
      </c>
      <c r="T10" s="11"/>
      <c r="U10" s="9">
        <v>9</v>
      </c>
      <c r="V10" s="6" t="s">
        <v>91</v>
      </c>
      <c r="X10" s="9">
        <v>9</v>
      </c>
      <c r="Y10" s="15" t="s">
        <v>92</v>
      </c>
      <c r="Z10" s="12"/>
      <c r="AA10" s="31">
        <v>9</v>
      </c>
      <c r="AB10" s="32" t="s">
        <v>93</v>
      </c>
      <c r="AC10" s="14"/>
      <c r="AD10" s="5">
        <v>9</v>
      </c>
      <c r="AE10" s="51" t="s">
        <v>94</v>
      </c>
      <c r="AG10" s="9">
        <v>9</v>
      </c>
      <c r="AH10" s="9" t="s">
        <v>95</v>
      </c>
      <c r="AJ10" s="9">
        <v>9</v>
      </c>
      <c r="AK10" s="9" t="s">
        <v>96</v>
      </c>
    </row>
    <row r="11" spans="1:37" s="7" customFormat="1" ht="85.5" customHeight="1" x14ac:dyDescent="0.2">
      <c r="A11" s="17"/>
      <c r="B11" s="17"/>
      <c r="G11" s="45">
        <v>10</v>
      </c>
      <c r="H11" s="44" t="s">
        <v>97</v>
      </c>
      <c r="M11" s="20"/>
      <c r="N11" s="50"/>
      <c r="R11" s="9">
        <v>10</v>
      </c>
      <c r="S11" s="29" t="s">
        <v>98</v>
      </c>
      <c r="T11" s="11"/>
      <c r="U11" s="9">
        <v>10</v>
      </c>
      <c r="V11" s="6" t="s">
        <v>99</v>
      </c>
      <c r="X11" s="9">
        <v>10</v>
      </c>
      <c r="Y11" s="6" t="s">
        <v>100</v>
      </c>
      <c r="Z11" s="12"/>
      <c r="AA11" s="31">
        <v>10</v>
      </c>
      <c r="AB11" s="32" t="s">
        <v>101</v>
      </c>
      <c r="AC11" s="14"/>
      <c r="AD11" s="5">
        <v>10</v>
      </c>
      <c r="AE11" s="51" t="s">
        <v>102</v>
      </c>
      <c r="AG11" s="9">
        <v>10</v>
      </c>
      <c r="AH11" s="9" t="s">
        <v>103</v>
      </c>
      <c r="AJ11" s="9">
        <v>10</v>
      </c>
      <c r="AK11" s="9" t="s">
        <v>104</v>
      </c>
    </row>
    <row r="12" spans="1:37" s="7" customFormat="1" ht="78" customHeight="1" x14ac:dyDescent="0.2">
      <c r="A12" s="17"/>
      <c r="B12" s="17"/>
      <c r="G12" s="45">
        <v>11</v>
      </c>
      <c r="H12" s="44" t="s">
        <v>105</v>
      </c>
      <c r="M12" s="17"/>
      <c r="N12" s="50"/>
      <c r="R12" s="9">
        <v>11</v>
      </c>
      <c r="S12" s="29" t="s">
        <v>106</v>
      </c>
      <c r="T12" s="11"/>
      <c r="U12" s="9">
        <v>11</v>
      </c>
      <c r="V12" s="6" t="s">
        <v>107</v>
      </c>
      <c r="X12" s="9">
        <v>11</v>
      </c>
      <c r="Y12" s="6" t="s">
        <v>108</v>
      </c>
      <c r="AA12" s="31">
        <v>11</v>
      </c>
      <c r="AB12" s="32" t="s">
        <v>109</v>
      </c>
      <c r="AC12" s="14"/>
      <c r="AD12" s="5">
        <v>11</v>
      </c>
      <c r="AE12" s="51" t="s">
        <v>110</v>
      </c>
      <c r="AG12" s="9">
        <v>11</v>
      </c>
      <c r="AH12" s="9" t="s">
        <v>111</v>
      </c>
      <c r="AJ12" s="9">
        <v>11</v>
      </c>
      <c r="AK12" s="9" t="s">
        <v>112</v>
      </c>
    </row>
    <row r="13" spans="1:37" s="7" customFormat="1" ht="163.5" customHeight="1" x14ac:dyDescent="0.2">
      <c r="G13" s="45">
        <v>12</v>
      </c>
      <c r="H13" s="44" t="s">
        <v>113</v>
      </c>
      <c r="M13" s="17"/>
      <c r="N13" s="50"/>
      <c r="R13" s="9">
        <v>12</v>
      </c>
      <c r="S13" s="29" t="s">
        <v>114</v>
      </c>
      <c r="T13" s="11"/>
      <c r="U13" s="9">
        <v>12</v>
      </c>
      <c r="V13" s="6" t="s">
        <v>115</v>
      </c>
      <c r="X13" s="9">
        <v>12</v>
      </c>
      <c r="Y13" s="6" t="s">
        <v>116</v>
      </c>
      <c r="AA13" s="31">
        <v>12</v>
      </c>
      <c r="AB13" s="32" t="s">
        <v>117</v>
      </c>
      <c r="AC13" s="14"/>
      <c r="AD13" s="5">
        <v>12</v>
      </c>
      <c r="AE13" s="51" t="s">
        <v>118</v>
      </c>
      <c r="AG13" s="9">
        <v>12</v>
      </c>
      <c r="AH13" s="9" t="s">
        <v>119</v>
      </c>
      <c r="AJ13" s="9">
        <v>12</v>
      </c>
      <c r="AK13" s="9" t="s">
        <v>120</v>
      </c>
    </row>
    <row r="14" spans="1:37" s="7" customFormat="1" ht="75" customHeight="1" x14ac:dyDescent="0.2">
      <c r="G14" s="45">
        <v>13</v>
      </c>
      <c r="H14" s="44" t="s">
        <v>121</v>
      </c>
      <c r="M14" s="20"/>
      <c r="N14" s="50"/>
      <c r="R14" s="9">
        <v>13</v>
      </c>
      <c r="S14" s="6" t="s">
        <v>122</v>
      </c>
      <c r="T14" s="11"/>
      <c r="U14" s="9">
        <v>13</v>
      </c>
      <c r="V14" s="6" t="s">
        <v>123</v>
      </c>
      <c r="X14" s="9">
        <v>13</v>
      </c>
      <c r="Y14" s="6" t="s">
        <v>124</v>
      </c>
      <c r="AA14" s="31">
        <v>13</v>
      </c>
      <c r="AB14" s="32" t="s">
        <v>125</v>
      </c>
      <c r="AC14" s="14"/>
      <c r="AD14" s="5">
        <v>13</v>
      </c>
      <c r="AE14" s="51" t="s">
        <v>126</v>
      </c>
      <c r="AG14" s="9">
        <v>13</v>
      </c>
      <c r="AH14" s="9" t="s">
        <v>127</v>
      </c>
      <c r="AJ14" s="9">
        <v>13</v>
      </c>
      <c r="AK14" s="9" t="s">
        <v>128</v>
      </c>
    </row>
    <row r="15" spans="1:37" s="7" customFormat="1" ht="66.75" customHeight="1" x14ac:dyDescent="0.2">
      <c r="G15" s="45">
        <v>14</v>
      </c>
      <c r="H15" s="44" t="s">
        <v>129</v>
      </c>
      <c r="M15" s="17"/>
      <c r="N15" s="50"/>
      <c r="R15" s="9">
        <v>14</v>
      </c>
      <c r="S15" s="6" t="s">
        <v>130</v>
      </c>
      <c r="T15" s="11"/>
      <c r="U15" s="9">
        <v>14</v>
      </c>
      <c r="V15" s="6" t="s">
        <v>131</v>
      </c>
      <c r="X15" s="9">
        <v>14</v>
      </c>
      <c r="Y15" s="6" t="s">
        <v>132</v>
      </c>
      <c r="AA15" s="31">
        <v>14</v>
      </c>
      <c r="AB15" s="32" t="s">
        <v>133</v>
      </c>
      <c r="AC15" s="14"/>
      <c r="AD15" s="5">
        <v>14</v>
      </c>
      <c r="AE15" s="51" t="s">
        <v>134</v>
      </c>
      <c r="AG15" s="9">
        <v>14</v>
      </c>
      <c r="AH15" s="9" t="s">
        <v>135</v>
      </c>
      <c r="AJ15" s="9">
        <v>14</v>
      </c>
      <c r="AK15" s="9" t="s">
        <v>136</v>
      </c>
    </row>
    <row r="16" spans="1:37" s="7" customFormat="1" ht="102" customHeight="1" x14ac:dyDescent="0.2">
      <c r="G16" s="45">
        <v>15</v>
      </c>
      <c r="H16" s="44" t="s">
        <v>137</v>
      </c>
      <c r="M16" s="17"/>
      <c r="N16" s="50"/>
      <c r="R16" s="9">
        <v>15</v>
      </c>
      <c r="S16" s="6" t="s">
        <v>138</v>
      </c>
      <c r="T16" s="11"/>
      <c r="U16" s="9">
        <v>15</v>
      </c>
      <c r="V16" s="6" t="s">
        <v>139</v>
      </c>
      <c r="X16" s="9">
        <v>15</v>
      </c>
      <c r="Y16" s="6" t="s">
        <v>140</v>
      </c>
      <c r="AA16" s="31">
        <v>15</v>
      </c>
      <c r="AB16" s="32" t="s">
        <v>141</v>
      </c>
      <c r="AC16" s="14"/>
      <c r="AD16" s="5">
        <v>15</v>
      </c>
      <c r="AE16" s="51" t="s">
        <v>142</v>
      </c>
      <c r="AG16" s="9">
        <v>15</v>
      </c>
      <c r="AH16" s="9" t="s">
        <v>143</v>
      </c>
      <c r="AJ16" s="9">
        <v>15</v>
      </c>
      <c r="AK16" s="9" t="s">
        <v>144</v>
      </c>
    </row>
    <row r="17" spans="7:37" s="7" customFormat="1" ht="75" customHeight="1" x14ac:dyDescent="0.2">
      <c r="G17" s="45">
        <v>16</v>
      </c>
      <c r="H17" s="44" t="s">
        <v>145</v>
      </c>
      <c r="M17" s="20"/>
      <c r="N17" s="50"/>
      <c r="R17" s="9">
        <v>16</v>
      </c>
      <c r="S17" s="6" t="s">
        <v>146</v>
      </c>
      <c r="T17" s="11"/>
      <c r="U17" s="9">
        <v>16</v>
      </c>
      <c r="V17" s="6" t="s">
        <v>147</v>
      </c>
      <c r="X17" s="9">
        <v>16</v>
      </c>
      <c r="Y17" s="6" t="s">
        <v>148</v>
      </c>
      <c r="AA17" s="31">
        <v>16</v>
      </c>
      <c r="AB17" s="32" t="s">
        <v>149</v>
      </c>
      <c r="AC17" s="14"/>
      <c r="AD17" s="5">
        <v>16</v>
      </c>
      <c r="AE17" s="51" t="s">
        <v>150</v>
      </c>
      <c r="AG17" s="9">
        <v>16</v>
      </c>
      <c r="AH17" s="9" t="s">
        <v>151</v>
      </c>
      <c r="AJ17" s="9">
        <v>16</v>
      </c>
      <c r="AK17" s="9" t="s">
        <v>152</v>
      </c>
    </row>
    <row r="18" spans="7:37" s="7" customFormat="1" ht="108" customHeight="1" x14ac:dyDescent="0.2">
      <c r="G18" s="45">
        <v>17</v>
      </c>
      <c r="H18" s="44" t="s">
        <v>153</v>
      </c>
      <c r="M18" s="17"/>
      <c r="N18" s="50"/>
      <c r="R18" s="9">
        <v>17</v>
      </c>
      <c r="S18" s="6" t="s">
        <v>154</v>
      </c>
      <c r="T18" s="11"/>
      <c r="U18" s="9">
        <v>17</v>
      </c>
      <c r="V18" s="6" t="s">
        <v>155</v>
      </c>
      <c r="X18" s="9">
        <v>17</v>
      </c>
      <c r="Y18" s="6" t="s">
        <v>156</v>
      </c>
      <c r="AA18" s="31">
        <v>17</v>
      </c>
      <c r="AB18" s="32" t="s">
        <v>157</v>
      </c>
      <c r="AC18" s="14"/>
      <c r="AD18" s="5">
        <v>17</v>
      </c>
      <c r="AE18" s="51" t="s">
        <v>158</v>
      </c>
      <c r="AG18" s="9">
        <v>17</v>
      </c>
      <c r="AH18" s="9" t="s">
        <v>159</v>
      </c>
      <c r="AK18" s="10" t="s">
        <v>160</v>
      </c>
    </row>
    <row r="19" spans="7:37" s="7" customFormat="1" ht="102" customHeight="1" thickBot="1" x14ac:dyDescent="0.25">
      <c r="G19" s="45">
        <v>18</v>
      </c>
      <c r="H19" s="44" t="s">
        <v>161</v>
      </c>
      <c r="M19" s="17"/>
      <c r="N19" s="50"/>
      <c r="R19" s="9">
        <v>18</v>
      </c>
      <c r="S19" s="6" t="s">
        <v>162</v>
      </c>
      <c r="T19" s="11"/>
      <c r="U19" s="9">
        <v>18</v>
      </c>
      <c r="V19" s="6" t="s">
        <v>163</v>
      </c>
      <c r="X19" s="9">
        <v>18</v>
      </c>
      <c r="Y19" s="6" t="s">
        <v>164</v>
      </c>
      <c r="AA19" s="31">
        <v>18</v>
      </c>
      <c r="AB19" s="32" t="s">
        <v>165</v>
      </c>
      <c r="AC19" s="14"/>
      <c r="AD19" s="5">
        <v>18</v>
      </c>
      <c r="AE19" s="52" t="s">
        <v>166</v>
      </c>
      <c r="AG19" s="9">
        <v>18</v>
      </c>
      <c r="AH19" s="9" t="s">
        <v>167</v>
      </c>
    </row>
    <row r="20" spans="7:37" s="7" customFormat="1" ht="140.25" customHeight="1" x14ac:dyDescent="0.2">
      <c r="G20" s="45">
        <v>19</v>
      </c>
      <c r="H20" s="44" t="s">
        <v>168</v>
      </c>
      <c r="M20" s="20"/>
      <c r="N20" s="50"/>
      <c r="R20" s="9">
        <v>19</v>
      </c>
      <c r="S20" s="6" t="s">
        <v>169</v>
      </c>
      <c r="T20" s="11"/>
      <c r="U20" s="9">
        <v>19</v>
      </c>
      <c r="V20" s="6" t="s">
        <v>170</v>
      </c>
      <c r="X20" s="9">
        <v>19</v>
      </c>
      <c r="Y20" s="6" t="s">
        <v>171</v>
      </c>
      <c r="AA20" s="31">
        <v>19</v>
      </c>
      <c r="AB20" s="32" t="s">
        <v>172</v>
      </c>
      <c r="AC20" s="14"/>
      <c r="AE20" s="53" t="s">
        <v>173</v>
      </c>
      <c r="AG20" s="9">
        <v>19</v>
      </c>
      <c r="AH20" s="9" t="s">
        <v>174</v>
      </c>
    </row>
    <row r="21" spans="7:37" s="7" customFormat="1" ht="116.25" customHeight="1" thickBot="1" x14ac:dyDescent="0.25">
      <c r="G21" s="45">
        <v>20</v>
      </c>
      <c r="H21" s="44" t="s">
        <v>175</v>
      </c>
      <c r="M21" s="17"/>
      <c r="N21" s="50"/>
      <c r="R21" s="9">
        <v>20</v>
      </c>
      <c r="S21" s="6" t="s">
        <v>88</v>
      </c>
      <c r="T21" s="11"/>
      <c r="U21" s="9">
        <v>20</v>
      </c>
      <c r="V21" s="6" t="s">
        <v>176</v>
      </c>
      <c r="Y21" s="6" t="s">
        <v>88</v>
      </c>
      <c r="AA21" s="31">
        <v>20</v>
      </c>
      <c r="AB21" s="32" t="s">
        <v>177</v>
      </c>
      <c r="AC21" s="14"/>
      <c r="AE21" s="54" t="s">
        <v>160</v>
      </c>
      <c r="AG21" s="9">
        <v>20</v>
      </c>
      <c r="AH21" s="9" t="s">
        <v>178</v>
      </c>
    </row>
    <row r="22" spans="7:37" s="7" customFormat="1" ht="117.75" customHeight="1" x14ac:dyDescent="0.2">
      <c r="G22" s="45">
        <v>21</v>
      </c>
      <c r="H22" s="44" t="s">
        <v>179</v>
      </c>
      <c r="M22" s="17"/>
      <c r="N22" s="50"/>
      <c r="T22" s="11"/>
      <c r="V22" s="6" t="s">
        <v>88</v>
      </c>
      <c r="AA22" s="31">
        <v>21</v>
      </c>
      <c r="AB22" s="32" t="s">
        <v>180</v>
      </c>
      <c r="AC22" s="14"/>
      <c r="AD22" s="16"/>
      <c r="AG22" s="9">
        <v>21</v>
      </c>
      <c r="AH22" s="9" t="s">
        <v>181</v>
      </c>
    </row>
    <row r="23" spans="7:37" s="7" customFormat="1" ht="81.75" customHeight="1" x14ac:dyDescent="0.2">
      <c r="G23" s="45">
        <v>22</v>
      </c>
      <c r="H23" s="44" t="s">
        <v>182</v>
      </c>
      <c r="M23" s="20"/>
      <c r="N23" s="50"/>
      <c r="T23" s="11"/>
      <c r="X23" s="17"/>
      <c r="AA23" s="31">
        <v>22</v>
      </c>
      <c r="AB23" s="32" t="s">
        <v>183</v>
      </c>
      <c r="AC23" s="14"/>
      <c r="AD23" s="16"/>
      <c r="AG23" s="9">
        <v>22</v>
      </c>
      <c r="AH23" s="9" t="s">
        <v>184</v>
      </c>
    </row>
    <row r="24" spans="7:37" s="7" customFormat="1" ht="71.25" customHeight="1" x14ac:dyDescent="0.2">
      <c r="G24" s="45">
        <v>23</v>
      </c>
      <c r="H24" s="44" t="s">
        <v>185</v>
      </c>
      <c r="M24" s="17"/>
      <c r="N24" s="50"/>
      <c r="R24" s="18"/>
      <c r="S24" s="11"/>
      <c r="T24" s="11"/>
      <c r="U24" s="11"/>
      <c r="X24" s="17"/>
      <c r="AA24" s="31">
        <v>23</v>
      </c>
      <c r="AB24" s="32" t="s">
        <v>186</v>
      </c>
      <c r="AC24" s="14"/>
      <c r="AD24" s="16"/>
      <c r="AG24" s="9">
        <v>23</v>
      </c>
      <c r="AH24" s="9" t="s">
        <v>187</v>
      </c>
    </row>
    <row r="25" spans="7:37" s="7" customFormat="1" ht="77.25" customHeight="1" x14ac:dyDescent="0.2">
      <c r="G25" s="45">
        <v>24</v>
      </c>
      <c r="H25" s="44" t="s">
        <v>188</v>
      </c>
      <c r="M25" s="17"/>
      <c r="N25" s="50"/>
      <c r="R25" s="18"/>
      <c r="S25" s="11"/>
      <c r="T25" s="11"/>
      <c r="U25" s="11"/>
      <c r="X25" s="17"/>
      <c r="AA25" s="31">
        <v>24</v>
      </c>
      <c r="AB25" s="32" t="s">
        <v>189</v>
      </c>
      <c r="AC25" s="14"/>
      <c r="AD25" s="16"/>
      <c r="AG25" s="9">
        <v>24</v>
      </c>
      <c r="AH25" s="9" t="s">
        <v>190</v>
      </c>
    </row>
    <row r="26" spans="7:37" s="7" customFormat="1" ht="90" x14ac:dyDescent="0.2">
      <c r="G26" s="45">
        <v>25</v>
      </c>
      <c r="H26" s="44" t="s">
        <v>191</v>
      </c>
      <c r="M26" s="20"/>
      <c r="N26" s="50"/>
      <c r="R26" s="18"/>
      <c r="S26" s="11"/>
      <c r="T26" s="11"/>
      <c r="U26" s="11"/>
      <c r="X26" s="17"/>
      <c r="AA26" s="31">
        <v>25</v>
      </c>
      <c r="AB26" s="32" t="s">
        <v>192</v>
      </c>
      <c r="AC26" s="14"/>
      <c r="AD26" s="16"/>
      <c r="AG26" s="9">
        <v>25</v>
      </c>
      <c r="AH26" s="9" t="s">
        <v>193</v>
      </c>
    </row>
    <row r="27" spans="7:37" s="7" customFormat="1" ht="128.25" customHeight="1" x14ac:dyDescent="0.2">
      <c r="G27" s="45">
        <v>26</v>
      </c>
      <c r="H27" s="44" t="s">
        <v>194</v>
      </c>
      <c r="M27" s="17"/>
      <c r="N27" s="50"/>
      <c r="R27" s="18"/>
      <c r="S27" s="11"/>
      <c r="T27" s="11"/>
      <c r="U27" s="11"/>
      <c r="X27" s="17"/>
      <c r="AA27" s="31">
        <v>26</v>
      </c>
      <c r="AB27" s="36" t="s">
        <v>195</v>
      </c>
      <c r="AC27" s="14"/>
      <c r="AD27" s="16"/>
      <c r="AG27" s="9">
        <v>26</v>
      </c>
      <c r="AH27" s="9" t="s">
        <v>196</v>
      </c>
    </row>
    <row r="28" spans="7:37" s="7" customFormat="1" ht="67.5" customHeight="1" x14ac:dyDescent="0.2">
      <c r="G28" s="45">
        <v>27</v>
      </c>
      <c r="H28" s="44" t="s">
        <v>197</v>
      </c>
      <c r="M28" s="17"/>
      <c r="N28" s="50"/>
      <c r="R28" s="18"/>
      <c r="S28" s="11"/>
      <c r="T28" s="11"/>
      <c r="U28" s="11"/>
      <c r="X28" s="17"/>
      <c r="AA28" s="31">
        <v>27</v>
      </c>
      <c r="AB28" s="32" t="s">
        <v>198</v>
      </c>
      <c r="AC28" s="14"/>
      <c r="AD28" s="16"/>
      <c r="AG28" s="9">
        <v>27</v>
      </c>
      <c r="AH28" s="9" t="s">
        <v>199</v>
      </c>
    </row>
    <row r="29" spans="7:37" s="7" customFormat="1" ht="60" x14ac:dyDescent="0.2">
      <c r="G29" s="45">
        <v>28</v>
      </c>
      <c r="H29" s="44" t="s">
        <v>200</v>
      </c>
      <c r="M29" s="20"/>
      <c r="N29" s="50"/>
      <c r="R29" s="18"/>
      <c r="S29" s="11"/>
      <c r="T29" s="11"/>
      <c r="U29" s="11"/>
      <c r="X29" s="17"/>
      <c r="AA29" s="31">
        <v>28</v>
      </c>
      <c r="AB29" s="32" t="s">
        <v>201</v>
      </c>
      <c r="AC29" s="14"/>
      <c r="AD29" s="16"/>
      <c r="AG29" s="9">
        <v>28</v>
      </c>
      <c r="AH29" s="9" t="s">
        <v>202</v>
      </c>
    </row>
    <row r="30" spans="7:37" s="7" customFormat="1" ht="42.75" x14ac:dyDescent="0.2">
      <c r="G30" s="45">
        <v>29</v>
      </c>
      <c r="H30" s="44" t="s">
        <v>203</v>
      </c>
      <c r="M30" s="17"/>
      <c r="N30" s="50"/>
      <c r="R30" s="18"/>
      <c r="S30" s="11"/>
      <c r="T30" s="11"/>
      <c r="U30" s="11"/>
      <c r="X30" s="17"/>
      <c r="AA30" s="31">
        <v>29</v>
      </c>
      <c r="AB30" s="32" t="s">
        <v>204</v>
      </c>
      <c r="AC30" s="14"/>
      <c r="AD30" s="16"/>
      <c r="AG30" s="9">
        <v>29</v>
      </c>
      <c r="AH30" s="9" t="s">
        <v>205</v>
      </c>
    </row>
    <row r="31" spans="7:37" s="7" customFormat="1" ht="75" x14ac:dyDescent="0.2">
      <c r="G31" s="45">
        <v>30</v>
      </c>
      <c r="H31" s="44" t="s">
        <v>206</v>
      </c>
      <c r="M31" s="17"/>
      <c r="N31" s="50"/>
      <c r="R31" s="18"/>
      <c r="S31" s="11"/>
      <c r="T31" s="11"/>
      <c r="U31" s="11"/>
      <c r="X31" s="17"/>
      <c r="AA31" s="31">
        <v>30</v>
      </c>
      <c r="AB31" s="32" t="s">
        <v>207</v>
      </c>
      <c r="AC31" s="14"/>
      <c r="AD31" s="16"/>
      <c r="AG31" s="9">
        <v>30</v>
      </c>
      <c r="AH31" s="9" t="s">
        <v>208</v>
      </c>
    </row>
    <row r="32" spans="7:37" s="7" customFormat="1" ht="57" x14ac:dyDescent="0.2">
      <c r="G32" s="45">
        <v>31</v>
      </c>
      <c r="H32" s="44" t="s">
        <v>209</v>
      </c>
      <c r="M32" s="20"/>
      <c r="N32" s="50"/>
      <c r="R32" s="18"/>
      <c r="S32" s="11"/>
      <c r="T32" s="11"/>
      <c r="U32" s="11"/>
      <c r="X32" s="17"/>
      <c r="AA32" s="31">
        <v>31</v>
      </c>
      <c r="AB32" s="32" t="s">
        <v>210</v>
      </c>
      <c r="AC32" s="14"/>
      <c r="AD32" s="16"/>
      <c r="AG32" s="9">
        <v>31</v>
      </c>
      <c r="AH32" s="9" t="s">
        <v>211</v>
      </c>
    </row>
    <row r="33" spans="7:34" s="7" customFormat="1" ht="75" x14ac:dyDescent="0.2">
      <c r="G33" s="45">
        <v>32</v>
      </c>
      <c r="H33" s="44" t="s">
        <v>212</v>
      </c>
      <c r="M33" s="17"/>
      <c r="N33" s="50"/>
      <c r="R33" s="18"/>
      <c r="S33" s="11"/>
      <c r="T33" s="11"/>
      <c r="U33" s="11"/>
      <c r="X33" s="17"/>
      <c r="AA33" s="31">
        <v>32</v>
      </c>
      <c r="AB33" s="32" t="s">
        <v>213</v>
      </c>
      <c r="AC33" s="14"/>
      <c r="AD33" s="16"/>
      <c r="AG33" s="9">
        <v>32</v>
      </c>
      <c r="AH33" s="9" t="s">
        <v>214</v>
      </c>
    </row>
    <row r="34" spans="7:34" s="7" customFormat="1" ht="45" x14ac:dyDescent="0.2">
      <c r="G34" s="45">
        <v>33</v>
      </c>
      <c r="H34" s="44" t="s">
        <v>215</v>
      </c>
      <c r="M34" s="17"/>
      <c r="N34" s="50"/>
      <c r="R34" s="18"/>
      <c r="S34" s="11"/>
      <c r="T34" s="11"/>
      <c r="U34" s="11"/>
      <c r="X34" s="17"/>
      <c r="AA34" s="31">
        <v>33</v>
      </c>
      <c r="AB34" s="32" t="s">
        <v>216</v>
      </c>
      <c r="AC34" s="14"/>
      <c r="AD34" s="16"/>
      <c r="AG34" s="9">
        <v>33</v>
      </c>
      <c r="AH34" s="9" t="s">
        <v>217</v>
      </c>
    </row>
    <row r="35" spans="7:34" s="7" customFormat="1" ht="45" x14ac:dyDescent="0.2">
      <c r="G35" s="45">
        <v>34</v>
      </c>
      <c r="H35" s="44" t="s">
        <v>218</v>
      </c>
      <c r="M35" s="20"/>
      <c r="N35" s="50"/>
      <c r="R35" s="18"/>
      <c r="S35" s="11"/>
      <c r="T35" s="11"/>
      <c r="U35" s="11"/>
      <c r="X35" s="17"/>
      <c r="AA35" s="31">
        <v>34</v>
      </c>
      <c r="AB35" s="32" t="s">
        <v>219</v>
      </c>
      <c r="AC35" s="14"/>
      <c r="AD35" s="16"/>
      <c r="AG35" s="9">
        <v>34</v>
      </c>
      <c r="AH35" s="9" t="s">
        <v>220</v>
      </c>
    </row>
    <row r="36" spans="7:34" s="7" customFormat="1" ht="60" x14ac:dyDescent="0.2">
      <c r="G36" s="45">
        <v>35</v>
      </c>
      <c r="H36" s="44" t="s">
        <v>221</v>
      </c>
      <c r="M36" s="17"/>
      <c r="N36" s="50"/>
      <c r="R36" s="18"/>
      <c r="S36" s="11"/>
      <c r="T36" s="11"/>
      <c r="U36" s="11"/>
      <c r="X36" s="17"/>
      <c r="AA36" s="31">
        <v>35</v>
      </c>
      <c r="AB36" s="32" t="s">
        <v>222</v>
      </c>
      <c r="AC36" s="14"/>
      <c r="AD36" s="16"/>
      <c r="AG36" s="9">
        <v>35</v>
      </c>
      <c r="AH36" s="9" t="s">
        <v>223</v>
      </c>
    </row>
    <row r="37" spans="7:34" s="7" customFormat="1" ht="71.25" x14ac:dyDescent="0.2">
      <c r="G37" s="45">
        <v>36</v>
      </c>
      <c r="H37" s="44" t="s">
        <v>224</v>
      </c>
      <c r="M37" s="17"/>
      <c r="N37" s="50"/>
      <c r="R37" s="18"/>
      <c r="S37" s="11"/>
      <c r="T37" s="11"/>
      <c r="U37" s="11"/>
      <c r="X37" s="17"/>
      <c r="AA37" s="31">
        <v>36</v>
      </c>
      <c r="AB37" s="32" t="s">
        <v>225</v>
      </c>
      <c r="AC37" s="14"/>
      <c r="AD37" s="16"/>
      <c r="AG37" s="9">
        <v>36</v>
      </c>
      <c r="AH37" s="9" t="s">
        <v>226</v>
      </c>
    </row>
    <row r="38" spans="7:34" s="7" customFormat="1" ht="57" x14ac:dyDescent="0.2">
      <c r="G38" s="45">
        <v>37</v>
      </c>
      <c r="H38" s="44" t="s">
        <v>227</v>
      </c>
      <c r="M38" s="20"/>
      <c r="N38" s="50"/>
      <c r="R38" s="18"/>
      <c r="S38" s="11"/>
      <c r="T38" s="11"/>
      <c r="U38" s="11"/>
      <c r="X38" s="17"/>
      <c r="AA38" s="31">
        <v>37</v>
      </c>
      <c r="AB38" s="32" t="s">
        <v>228</v>
      </c>
      <c r="AC38" s="14"/>
      <c r="AD38" s="16"/>
      <c r="AG38" s="9">
        <v>37</v>
      </c>
      <c r="AH38" s="9" t="s">
        <v>229</v>
      </c>
    </row>
    <row r="39" spans="7:34" s="7" customFormat="1" ht="57" x14ac:dyDescent="0.2">
      <c r="G39" s="45">
        <v>38</v>
      </c>
      <c r="H39" s="44" t="s">
        <v>230</v>
      </c>
      <c r="M39" s="17"/>
      <c r="N39" s="50"/>
      <c r="R39" s="18"/>
      <c r="S39" s="11"/>
      <c r="T39" s="11"/>
      <c r="U39" s="11"/>
      <c r="X39" s="17"/>
      <c r="AA39" s="31">
        <v>38</v>
      </c>
      <c r="AB39" s="32" t="s">
        <v>231</v>
      </c>
      <c r="AC39" s="14"/>
      <c r="AD39" s="16"/>
      <c r="AG39" s="9">
        <v>38</v>
      </c>
      <c r="AH39" s="9" t="s">
        <v>232</v>
      </c>
    </row>
    <row r="40" spans="7:34" s="7" customFormat="1" ht="60" x14ac:dyDescent="0.2">
      <c r="G40" s="45">
        <v>39</v>
      </c>
      <c r="H40" s="44" t="s">
        <v>233</v>
      </c>
      <c r="M40" s="17"/>
      <c r="N40" s="50"/>
      <c r="R40" s="18"/>
      <c r="S40" s="11"/>
      <c r="T40" s="11"/>
      <c r="U40" s="11"/>
      <c r="X40" s="17"/>
      <c r="AA40" s="31">
        <v>39</v>
      </c>
      <c r="AB40" s="32" t="s">
        <v>234</v>
      </c>
      <c r="AC40" s="14"/>
      <c r="AD40" s="16"/>
      <c r="AG40" s="9">
        <v>39</v>
      </c>
      <c r="AH40" s="9" t="s">
        <v>235</v>
      </c>
    </row>
    <row r="41" spans="7:34" s="7" customFormat="1" ht="57" x14ac:dyDescent="0.2">
      <c r="G41" s="45">
        <v>40</v>
      </c>
      <c r="H41" s="44" t="s">
        <v>236</v>
      </c>
      <c r="M41" s="20"/>
      <c r="N41" s="50"/>
      <c r="R41" s="18"/>
      <c r="S41" s="11"/>
      <c r="T41" s="11"/>
      <c r="U41" s="11"/>
      <c r="X41" s="17"/>
      <c r="AA41" s="31">
        <v>40</v>
      </c>
      <c r="AB41" s="32" t="s">
        <v>237</v>
      </c>
      <c r="AC41" s="14"/>
      <c r="AD41" s="16"/>
      <c r="AG41" s="9">
        <v>40</v>
      </c>
      <c r="AH41" s="9" t="s">
        <v>238</v>
      </c>
    </row>
    <row r="42" spans="7:34" s="7" customFormat="1" ht="71.25" x14ac:dyDescent="0.2">
      <c r="G42" s="45">
        <v>41</v>
      </c>
      <c r="H42" s="44" t="s">
        <v>239</v>
      </c>
      <c r="M42" s="17"/>
      <c r="N42" s="50"/>
      <c r="R42" s="18"/>
      <c r="S42" s="11"/>
      <c r="T42" s="11"/>
      <c r="U42" s="11"/>
      <c r="X42" s="17"/>
      <c r="AA42" s="31">
        <v>41</v>
      </c>
      <c r="AB42" s="32" t="s">
        <v>240</v>
      </c>
      <c r="AC42" s="14"/>
      <c r="AD42" s="16"/>
      <c r="AG42" s="9">
        <v>41</v>
      </c>
      <c r="AH42" s="9" t="s">
        <v>241</v>
      </c>
    </row>
    <row r="43" spans="7:34" s="7" customFormat="1" ht="57" x14ac:dyDescent="0.2">
      <c r="G43" s="45">
        <v>42</v>
      </c>
      <c r="H43" s="44" t="s">
        <v>242</v>
      </c>
      <c r="M43" s="17"/>
      <c r="R43" s="18"/>
      <c r="S43" s="11"/>
      <c r="T43" s="11"/>
      <c r="U43" s="11"/>
      <c r="X43" s="17"/>
      <c r="AA43" s="31">
        <v>42</v>
      </c>
      <c r="AB43" s="32" t="s">
        <v>243</v>
      </c>
      <c r="AC43" s="14"/>
      <c r="AD43" s="16"/>
      <c r="AG43" s="9">
        <v>42</v>
      </c>
      <c r="AH43" s="9" t="s">
        <v>244</v>
      </c>
    </row>
    <row r="44" spans="7:34" s="7" customFormat="1" ht="57.75" thickBot="1" x14ac:dyDescent="0.25">
      <c r="G44" s="46">
        <v>43</v>
      </c>
      <c r="H44" s="47" t="s">
        <v>245</v>
      </c>
      <c r="R44" s="18"/>
      <c r="S44" s="11"/>
      <c r="T44" s="11"/>
      <c r="U44" s="11"/>
      <c r="X44" s="17"/>
      <c r="AA44" s="31">
        <v>43</v>
      </c>
      <c r="AB44" s="32" t="s">
        <v>246</v>
      </c>
      <c r="AC44" s="14"/>
      <c r="AD44" s="16"/>
      <c r="AG44" s="9">
        <v>43</v>
      </c>
      <c r="AH44" s="9" t="s">
        <v>247</v>
      </c>
    </row>
    <row r="45" spans="7:34" s="7" customFormat="1" ht="57.75" thickBot="1" x14ac:dyDescent="0.25">
      <c r="H45" s="47" t="s">
        <v>160</v>
      </c>
      <c r="R45" s="18"/>
      <c r="S45" s="11"/>
      <c r="T45" s="11"/>
      <c r="U45" s="11"/>
      <c r="X45" s="17"/>
      <c r="AA45" s="31">
        <v>44</v>
      </c>
      <c r="AB45" s="32" t="s">
        <v>248</v>
      </c>
      <c r="AC45" s="14"/>
      <c r="AD45" s="16"/>
      <c r="AH45" s="10" t="s">
        <v>160</v>
      </c>
    </row>
    <row r="46" spans="7:34" s="7" customFormat="1" ht="71.25" x14ac:dyDescent="0.2">
      <c r="R46" s="18"/>
      <c r="S46" s="11"/>
      <c r="T46" s="11"/>
      <c r="U46" s="11"/>
      <c r="X46" s="17"/>
      <c r="AA46" s="31">
        <v>45</v>
      </c>
      <c r="AB46" s="26" t="s">
        <v>249</v>
      </c>
      <c r="AC46" s="14"/>
      <c r="AD46" s="16"/>
    </row>
    <row r="47" spans="7:34" s="7" customFormat="1" ht="60" customHeight="1" x14ac:dyDescent="0.2">
      <c r="R47" s="18"/>
      <c r="S47" s="11"/>
      <c r="T47" s="11"/>
      <c r="U47" s="11"/>
      <c r="AA47" s="31">
        <v>46</v>
      </c>
      <c r="AB47" s="26" t="s">
        <v>250</v>
      </c>
      <c r="AC47" s="14"/>
      <c r="AD47" s="16"/>
    </row>
    <row r="48" spans="7:34" s="7" customFormat="1" ht="60" customHeight="1" x14ac:dyDescent="0.2">
      <c r="R48" s="18"/>
      <c r="S48" s="11"/>
      <c r="T48" s="11"/>
      <c r="U48" s="11"/>
      <c r="AA48" s="31">
        <v>47</v>
      </c>
      <c r="AB48" s="26" t="s">
        <v>251</v>
      </c>
      <c r="AC48" s="14"/>
      <c r="AD48" s="16"/>
    </row>
    <row r="49" spans="18:30" s="7" customFormat="1" ht="60" customHeight="1" x14ac:dyDescent="0.2">
      <c r="R49" s="18"/>
      <c r="S49" s="11"/>
      <c r="T49" s="11"/>
      <c r="U49" s="11"/>
      <c r="AA49" s="31">
        <v>48</v>
      </c>
      <c r="AB49" s="26" t="s">
        <v>252</v>
      </c>
      <c r="AC49" s="14"/>
      <c r="AD49" s="16"/>
    </row>
    <row r="50" spans="18:30" s="7" customFormat="1" ht="60" customHeight="1" x14ac:dyDescent="0.2">
      <c r="R50" s="18"/>
      <c r="S50" s="11"/>
      <c r="T50" s="11"/>
      <c r="U50" s="11"/>
      <c r="AA50" s="31">
        <v>49</v>
      </c>
      <c r="AB50" s="26" t="s">
        <v>253</v>
      </c>
      <c r="AC50" s="14"/>
      <c r="AD50" s="16"/>
    </row>
    <row r="51" spans="18:30" s="7" customFormat="1" ht="60" customHeight="1" x14ac:dyDescent="0.2">
      <c r="R51" s="18"/>
      <c r="S51" s="11"/>
      <c r="T51" s="11"/>
      <c r="U51" s="11"/>
      <c r="AA51" s="31">
        <v>50</v>
      </c>
      <c r="AB51" s="28" t="s">
        <v>254</v>
      </c>
      <c r="AC51" s="14"/>
      <c r="AD51" s="16"/>
    </row>
    <row r="52" spans="18:30" s="7" customFormat="1" ht="78.75" customHeight="1" x14ac:dyDescent="0.2">
      <c r="R52" s="18"/>
      <c r="S52" s="11"/>
      <c r="T52" s="11"/>
      <c r="U52" s="11"/>
      <c r="AA52" s="31">
        <v>51</v>
      </c>
      <c r="AB52" s="26" t="s">
        <v>255</v>
      </c>
      <c r="AC52" s="14"/>
      <c r="AD52" s="16"/>
    </row>
    <row r="53" spans="18:30" s="7" customFormat="1" ht="87.75" customHeight="1" x14ac:dyDescent="0.2">
      <c r="R53" s="18"/>
      <c r="S53" s="11"/>
      <c r="T53" s="11"/>
      <c r="U53" s="11"/>
      <c r="AA53" s="31">
        <v>52</v>
      </c>
      <c r="AB53" s="26" t="s">
        <v>256</v>
      </c>
      <c r="AC53" s="14"/>
      <c r="AD53" s="16"/>
    </row>
    <row r="54" spans="18:30" ht="42.75" customHeight="1" x14ac:dyDescent="0.2">
      <c r="AA54" s="31">
        <v>53</v>
      </c>
      <c r="AB54" s="28" t="s">
        <v>257</v>
      </c>
    </row>
    <row r="55" spans="18:30" ht="42.75" x14ac:dyDescent="0.2">
      <c r="AA55" s="31">
        <v>54</v>
      </c>
      <c r="AB55" s="26" t="s">
        <v>258</v>
      </c>
    </row>
    <row r="56" spans="18:30" ht="48.75" customHeight="1" x14ac:dyDescent="0.2">
      <c r="AA56" s="31">
        <v>55</v>
      </c>
      <c r="AB56" s="26" t="s">
        <v>259</v>
      </c>
    </row>
    <row r="57" spans="18:30" ht="42.75" x14ac:dyDescent="0.2">
      <c r="AA57" s="31">
        <v>56</v>
      </c>
      <c r="AB57" s="26" t="s">
        <v>260</v>
      </c>
    </row>
    <row r="58" spans="18:30" ht="57" x14ac:dyDescent="0.2">
      <c r="AA58" s="31">
        <v>57</v>
      </c>
      <c r="AB58" s="26" t="s">
        <v>261</v>
      </c>
    </row>
    <row r="59" spans="18:30" ht="71.25" x14ac:dyDescent="0.2">
      <c r="AA59" s="31">
        <v>58</v>
      </c>
      <c r="AB59" s="26" t="s">
        <v>262</v>
      </c>
    </row>
    <row r="60" spans="18:30" ht="57" x14ac:dyDescent="0.2">
      <c r="AA60" s="31">
        <v>59</v>
      </c>
      <c r="AB60" s="26" t="s">
        <v>263</v>
      </c>
    </row>
    <row r="61" spans="18:30" ht="71.25" x14ac:dyDescent="0.2">
      <c r="AA61" s="31">
        <v>60</v>
      </c>
      <c r="AB61" s="26" t="s">
        <v>264</v>
      </c>
    </row>
    <row r="62" spans="18:30" ht="71.25" x14ac:dyDescent="0.2">
      <c r="AA62" s="31">
        <v>61</v>
      </c>
      <c r="AB62" s="26" t="s">
        <v>265</v>
      </c>
    </row>
    <row r="63" spans="18:30" ht="71.25" x14ac:dyDescent="0.2">
      <c r="AA63" s="31">
        <v>62</v>
      </c>
      <c r="AB63" s="26" t="s">
        <v>266</v>
      </c>
    </row>
    <row r="64" spans="18:30" ht="42.75" x14ac:dyDescent="0.2">
      <c r="AA64" s="31">
        <v>63</v>
      </c>
      <c r="AB64" s="26" t="s">
        <v>267</v>
      </c>
    </row>
    <row r="65" spans="27:28" ht="42.75" x14ac:dyDescent="0.2">
      <c r="AA65" s="31">
        <v>64</v>
      </c>
      <c r="AB65" s="26" t="s">
        <v>268</v>
      </c>
    </row>
    <row r="66" spans="27:28" ht="28.5" x14ac:dyDescent="0.2">
      <c r="AA66" s="31">
        <v>65</v>
      </c>
      <c r="AB66" s="26" t="s">
        <v>269</v>
      </c>
    </row>
    <row r="67" spans="27:28" ht="57" x14ac:dyDescent="0.2">
      <c r="AA67" s="31">
        <v>66</v>
      </c>
      <c r="AB67" s="26" t="s">
        <v>270</v>
      </c>
    </row>
    <row r="68" spans="27:28" ht="42.75" x14ac:dyDescent="0.2">
      <c r="AA68" s="31">
        <v>67</v>
      </c>
      <c r="AB68" s="26" t="s">
        <v>271</v>
      </c>
    </row>
    <row r="69" spans="27:28" ht="57" x14ac:dyDescent="0.2">
      <c r="AA69" s="31">
        <v>68</v>
      </c>
      <c r="AB69" s="26" t="s">
        <v>272</v>
      </c>
    </row>
    <row r="70" spans="27:28" ht="42.75" x14ac:dyDescent="0.2">
      <c r="AA70" s="31">
        <v>69</v>
      </c>
      <c r="AB70" s="26" t="s">
        <v>273</v>
      </c>
    </row>
    <row r="71" spans="27:28" ht="42.75" x14ac:dyDescent="0.2">
      <c r="AA71" s="31">
        <v>70</v>
      </c>
      <c r="AB71" s="26" t="s">
        <v>274</v>
      </c>
    </row>
    <row r="72" spans="27:28" ht="42.75" x14ac:dyDescent="0.2">
      <c r="AA72" s="31">
        <v>71</v>
      </c>
      <c r="AB72" s="26" t="s">
        <v>275</v>
      </c>
    </row>
    <row r="73" spans="27:28" ht="42.75" x14ac:dyDescent="0.2">
      <c r="AA73" s="31">
        <v>72</v>
      </c>
      <c r="AB73" s="26" t="s">
        <v>276</v>
      </c>
    </row>
    <row r="74" spans="27:28" ht="57" x14ac:dyDescent="0.2">
      <c r="AA74" s="31">
        <v>73</v>
      </c>
      <c r="AB74" s="26" t="s">
        <v>277</v>
      </c>
    </row>
    <row r="75" spans="27:28" ht="42.75" x14ac:dyDescent="0.2">
      <c r="AA75" s="31">
        <v>74</v>
      </c>
      <c r="AB75" s="26" t="s">
        <v>278</v>
      </c>
    </row>
    <row r="76" spans="27:28" ht="28.5" x14ac:dyDescent="0.2">
      <c r="AA76" s="31">
        <v>75</v>
      </c>
      <c r="AB76" s="26" t="s">
        <v>279</v>
      </c>
    </row>
    <row r="77" spans="27:28" ht="21" customHeight="1" x14ac:dyDescent="0.2">
      <c r="AA77" s="31">
        <v>76</v>
      </c>
      <c r="AB77" s="26" t="s">
        <v>280</v>
      </c>
    </row>
    <row r="78" spans="27:28" ht="42.75" x14ac:dyDescent="0.2">
      <c r="AA78" s="31">
        <v>77</v>
      </c>
      <c r="AB78" s="26" t="s">
        <v>281</v>
      </c>
    </row>
    <row r="79" spans="27:28" ht="28.5" x14ac:dyDescent="0.2">
      <c r="AA79" s="31">
        <v>78</v>
      </c>
      <c r="AB79" s="26" t="s">
        <v>282</v>
      </c>
    </row>
    <row r="80" spans="27:28" ht="57" x14ac:dyDescent="0.2">
      <c r="AA80" s="31">
        <v>79</v>
      </c>
      <c r="AB80" s="26" t="s">
        <v>283</v>
      </c>
    </row>
    <row r="81" spans="27:28" ht="42.75" x14ac:dyDescent="0.2">
      <c r="AA81" s="31">
        <v>80</v>
      </c>
      <c r="AB81" s="26" t="s">
        <v>284</v>
      </c>
    </row>
    <row r="82" spans="27:28" ht="57" x14ac:dyDescent="0.2">
      <c r="AA82" s="31">
        <v>81</v>
      </c>
      <c r="AB82" s="26" t="s">
        <v>285</v>
      </c>
    </row>
    <row r="83" spans="27:28" ht="42.75" x14ac:dyDescent="0.2">
      <c r="AA83" s="31">
        <v>82</v>
      </c>
      <c r="AB83" s="26" t="s">
        <v>286</v>
      </c>
    </row>
    <row r="84" spans="27:28" ht="57" x14ac:dyDescent="0.2">
      <c r="AA84" s="31">
        <v>83</v>
      </c>
      <c r="AB84" s="26" t="s">
        <v>287</v>
      </c>
    </row>
    <row r="85" spans="27:28" ht="42.75" x14ac:dyDescent="0.2">
      <c r="AA85" s="31">
        <v>84</v>
      </c>
      <c r="AB85" s="26" t="s">
        <v>288</v>
      </c>
    </row>
    <row r="86" spans="27:28" ht="57" x14ac:dyDescent="0.2">
      <c r="AA86" s="31">
        <v>85</v>
      </c>
      <c r="AB86" s="26" t="s">
        <v>289</v>
      </c>
    </row>
    <row r="87" spans="27:28" ht="42.75" x14ac:dyDescent="0.2">
      <c r="AA87" s="31">
        <v>86</v>
      </c>
      <c r="AB87" s="26" t="s">
        <v>290</v>
      </c>
    </row>
    <row r="88" spans="27:28" ht="57" x14ac:dyDescent="0.2">
      <c r="AA88" s="31">
        <v>87</v>
      </c>
      <c r="AB88" s="26" t="s">
        <v>291</v>
      </c>
    </row>
    <row r="89" spans="27:28" ht="57" x14ac:dyDescent="0.2">
      <c r="AA89" s="31">
        <v>88</v>
      </c>
      <c r="AB89" s="26" t="s">
        <v>292</v>
      </c>
    </row>
    <row r="90" spans="27:28" ht="42.75" x14ac:dyDescent="0.2">
      <c r="AA90" s="31">
        <v>89</v>
      </c>
      <c r="AB90" s="26" t="s">
        <v>293</v>
      </c>
    </row>
    <row r="91" spans="27:28" ht="42.75" x14ac:dyDescent="0.2">
      <c r="AA91" s="31">
        <v>90</v>
      </c>
      <c r="AB91" s="26" t="s">
        <v>294</v>
      </c>
    </row>
    <row r="92" spans="27:28" ht="57" x14ac:dyDescent="0.2">
      <c r="AA92" s="31">
        <v>91</v>
      </c>
      <c r="AB92" s="26" t="s">
        <v>295</v>
      </c>
    </row>
    <row r="93" spans="27:28" ht="42.75" x14ac:dyDescent="0.2">
      <c r="AA93" s="31">
        <v>92</v>
      </c>
      <c r="AB93" s="26" t="s">
        <v>296</v>
      </c>
    </row>
    <row r="94" spans="27:28" ht="42.75" x14ac:dyDescent="0.2">
      <c r="AA94" s="31">
        <v>93</v>
      </c>
      <c r="AB94" s="26" t="s">
        <v>297</v>
      </c>
    </row>
    <row r="95" spans="27:28" ht="57" x14ac:dyDescent="0.2">
      <c r="AA95" s="31">
        <v>94</v>
      </c>
      <c r="AB95" s="26" t="s">
        <v>298</v>
      </c>
    </row>
    <row r="96" spans="27:28" ht="42.75" x14ac:dyDescent="0.2">
      <c r="AA96" s="31">
        <v>95</v>
      </c>
      <c r="AB96" s="26" t="s">
        <v>299</v>
      </c>
    </row>
    <row r="97" spans="27:28" ht="42.75" x14ac:dyDescent="0.2">
      <c r="AA97" s="31">
        <v>96</v>
      </c>
      <c r="AB97" s="26" t="s">
        <v>300</v>
      </c>
    </row>
    <row r="98" spans="27:28" ht="42.75" x14ac:dyDescent="0.2">
      <c r="AA98" s="31">
        <v>97</v>
      </c>
      <c r="AB98" s="26" t="s">
        <v>301</v>
      </c>
    </row>
    <row r="99" spans="27:28" ht="57" x14ac:dyDescent="0.2">
      <c r="AA99" s="31">
        <v>98</v>
      </c>
      <c r="AB99" s="28" t="s">
        <v>302</v>
      </c>
    </row>
    <row r="100" spans="27:28" ht="29.25" thickBot="1" x14ac:dyDescent="0.25">
      <c r="AA100" s="13">
        <v>99</v>
      </c>
      <c r="AB100" s="27" t="s">
        <v>303</v>
      </c>
    </row>
    <row r="101" spans="27:28" x14ac:dyDescent="0.2">
      <c r="AA101" s="35"/>
      <c r="AB101" s="6" t="s">
        <v>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1048576"/>
  <sheetViews>
    <sheetView showGridLines="0" tabSelected="1" zoomScale="60" zoomScaleNormal="60" workbookViewId="0">
      <selection activeCell="E14" sqref="E14"/>
    </sheetView>
  </sheetViews>
  <sheetFormatPr baseColWidth="10" defaultColWidth="9.140625" defaultRowHeight="14.25" x14ac:dyDescent="0.25"/>
  <cols>
    <col min="1" max="1" width="21.5703125" style="95" customWidth="1"/>
    <col min="2" max="2" width="21.140625" style="89" customWidth="1"/>
    <col min="3" max="3" width="41.42578125" style="89" customWidth="1"/>
    <col min="4" max="4" width="22.28515625" style="89" customWidth="1"/>
    <col min="5" max="5" width="59.140625" style="89" customWidth="1"/>
    <col min="6" max="6" width="25.42578125" style="89" customWidth="1"/>
    <col min="7" max="7" width="38.42578125" style="89" customWidth="1"/>
    <col min="8" max="8" width="20.140625" style="89" customWidth="1"/>
    <col min="9" max="9" width="18.42578125" style="89" customWidth="1"/>
    <col min="10" max="10" width="20.140625" style="89" customWidth="1"/>
    <col min="11" max="11" width="22.5703125" style="89" customWidth="1"/>
    <col min="12" max="12" width="16.85546875" style="89" customWidth="1"/>
    <col min="13" max="13" width="16.5703125" style="89" customWidth="1"/>
    <col min="14" max="14" width="22.5703125" style="89" customWidth="1"/>
    <col min="15" max="15" width="27" style="89" customWidth="1"/>
    <col min="16" max="16" width="10" style="136" customWidth="1"/>
    <col min="17" max="21" width="16.85546875" style="89" customWidth="1"/>
    <col min="22" max="22" width="36.85546875" style="89" customWidth="1"/>
    <col min="23" max="24" width="16.85546875" style="140" customWidth="1"/>
    <col min="25" max="25" width="16.85546875" style="141" customWidth="1"/>
    <col min="26" max="26" width="21.140625" style="89" customWidth="1"/>
    <col min="27" max="27" width="16.140625" style="89" customWidth="1"/>
    <col min="28" max="28" width="17.140625" style="89" customWidth="1"/>
    <col min="29" max="29" width="9.140625" style="89" customWidth="1"/>
    <col min="30" max="30" width="11.85546875" style="89" customWidth="1"/>
    <col min="31" max="31" width="16.85546875" style="89" customWidth="1"/>
    <col min="32" max="32" width="27" style="89" customWidth="1"/>
    <col min="33" max="33" width="11.7109375" style="89" customWidth="1"/>
    <col min="34" max="34" width="25.28515625" style="142" customWidth="1"/>
    <col min="35" max="35" width="17" style="143" customWidth="1"/>
    <col min="36" max="36" width="25.85546875" style="89" customWidth="1"/>
    <col min="37" max="37" width="17.28515625" style="142" customWidth="1"/>
    <col min="38" max="38" width="17" style="144" customWidth="1"/>
    <col min="39" max="39" width="54" style="89" customWidth="1"/>
    <col min="40" max="40" width="13.28515625" style="142" customWidth="1"/>
    <col min="41" max="41" width="14" style="89" customWidth="1"/>
    <col min="42" max="42" width="37.28515625" style="89" customWidth="1"/>
    <col min="43" max="43" width="19.28515625" style="142" customWidth="1"/>
    <col min="44" max="44" width="28" style="89" customWidth="1"/>
    <col min="45" max="45" width="42.7109375" style="89" customWidth="1"/>
    <col min="46" max="46" width="9.140625" style="95" customWidth="1"/>
    <col min="47" max="47" width="13.7109375" style="97" customWidth="1"/>
    <col min="48" max="48" width="12.85546875" style="145" customWidth="1"/>
    <col min="49" max="49" width="13.7109375" style="146" customWidth="1"/>
    <col min="50" max="50" width="13.42578125" style="97" customWidth="1"/>
    <col min="51" max="63" width="9.140625" style="95" customWidth="1"/>
    <col min="64" max="16383" width="9.140625" style="95"/>
    <col min="16384" max="16384" width="9.140625" style="95" customWidth="1"/>
  </cols>
  <sheetData>
    <row r="1" spans="1:52" ht="5.25" customHeight="1" x14ac:dyDescent="0.25">
      <c r="A1" s="94"/>
    </row>
    <row r="2" spans="1:52" ht="13.5" customHeight="1" x14ac:dyDescent="0.25">
      <c r="B2" s="126"/>
      <c r="C2" s="126"/>
      <c r="D2" s="127" t="s">
        <v>304</v>
      </c>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9"/>
      <c r="AG2" s="96" t="s">
        <v>305</v>
      </c>
      <c r="AH2" s="65"/>
      <c r="AI2" s="95"/>
      <c r="AJ2" s="95"/>
      <c r="AK2" s="98"/>
      <c r="AL2" s="97"/>
      <c r="AM2" s="95"/>
      <c r="AN2" s="98"/>
      <c r="AO2" s="95"/>
      <c r="AP2" s="95"/>
      <c r="AQ2" s="98"/>
      <c r="AR2" s="124" t="s">
        <v>305</v>
      </c>
      <c r="AS2" s="125"/>
      <c r="AT2" s="59"/>
      <c r="AW2" s="145"/>
    </row>
    <row r="3" spans="1:52" x14ac:dyDescent="0.25">
      <c r="B3" s="126"/>
      <c r="C3" s="126"/>
      <c r="D3" s="130"/>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2"/>
      <c r="AG3" s="96" t="s">
        <v>306</v>
      </c>
      <c r="AH3" s="65"/>
      <c r="AI3" s="95"/>
      <c r="AJ3" s="95"/>
      <c r="AK3" s="98"/>
      <c r="AL3" s="97"/>
      <c r="AM3" s="95"/>
      <c r="AN3" s="98"/>
      <c r="AO3" s="95"/>
      <c r="AP3" s="95"/>
      <c r="AQ3" s="98"/>
      <c r="AR3" s="124" t="s">
        <v>306</v>
      </c>
      <c r="AS3" s="125"/>
      <c r="AT3" s="59"/>
      <c r="AW3" s="145"/>
    </row>
    <row r="4" spans="1:52" ht="36" customHeight="1" x14ac:dyDescent="0.25">
      <c r="B4" s="126"/>
      <c r="C4" s="126"/>
      <c r="D4" s="130"/>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2"/>
      <c r="AG4" s="96" t="s">
        <v>307</v>
      </c>
      <c r="AH4" s="65"/>
      <c r="AI4" s="95"/>
      <c r="AJ4" s="95"/>
      <c r="AK4" s="98"/>
      <c r="AL4" s="97"/>
      <c r="AM4" s="95"/>
      <c r="AN4" s="98"/>
      <c r="AO4" s="95"/>
      <c r="AP4" s="95"/>
      <c r="AQ4" s="98"/>
      <c r="AR4" s="124" t="s">
        <v>307</v>
      </c>
      <c r="AS4" s="125"/>
      <c r="AT4" s="59"/>
      <c r="AW4" s="145"/>
    </row>
    <row r="5" spans="1:52" ht="24" x14ac:dyDescent="0.25">
      <c r="B5" s="126"/>
      <c r="C5" s="126"/>
      <c r="D5" s="133"/>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5"/>
      <c r="AG5" s="96" t="s">
        <v>308</v>
      </c>
      <c r="AH5" s="65"/>
      <c r="AI5" s="95"/>
      <c r="AJ5" s="95"/>
      <c r="AK5" s="98"/>
      <c r="AL5" s="97"/>
      <c r="AM5" s="95"/>
      <c r="AN5" s="98"/>
      <c r="AO5" s="95"/>
      <c r="AP5" s="95"/>
      <c r="AQ5" s="98"/>
      <c r="AR5" s="124" t="s">
        <v>308</v>
      </c>
      <c r="AS5" s="125"/>
      <c r="AT5" s="59"/>
      <c r="AW5" s="145"/>
    </row>
    <row r="6" spans="1:52" x14ac:dyDescent="0.25">
      <c r="B6" s="147" t="s">
        <v>309</v>
      </c>
      <c r="C6" s="148" t="s">
        <v>310</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9"/>
      <c r="AI6" s="95"/>
      <c r="AJ6" s="150"/>
      <c r="AK6" s="151"/>
      <c r="AL6" s="152"/>
      <c r="AM6" s="150"/>
      <c r="AN6" s="151"/>
      <c r="AO6" s="150"/>
      <c r="AP6" s="150"/>
      <c r="AQ6" s="151"/>
      <c r="AR6" s="150"/>
      <c r="AS6" s="150"/>
      <c r="AW6" s="145"/>
    </row>
    <row r="7" spans="1:52" x14ac:dyDescent="0.25">
      <c r="B7" s="147" t="s">
        <v>311</v>
      </c>
      <c r="C7" s="153" t="s">
        <v>312</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9"/>
      <c r="AI7" s="95"/>
      <c r="AJ7" s="150"/>
      <c r="AK7" s="151"/>
      <c r="AL7" s="152"/>
      <c r="AM7" s="150"/>
      <c r="AN7" s="151"/>
      <c r="AO7" s="150"/>
      <c r="AP7" s="150"/>
      <c r="AQ7" s="151"/>
      <c r="AR7" s="150"/>
      <c r="AS7" s="150"/>
      <c r="AW7" s="145"/>
    </row>
    <row r="8" spans="1:52" x14ac:dyDescent="0.25">
      <c r="B8" s="147" t="s">
        <v>313</v>
      </c>
      <c r="C8" s="153" t="s">
        <v>314</v>
      </c>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9"/>
      <c r="AI8" s="95"/>
      <c r="AJ8" s="150"/>
      <c r="AK8" s="151"/>
      <c r="AL8" s="152"/>
      <c r="AM8" s="150"/>
      <c r="AN8" s="151"/>
      <c r="AO8" s="150"/>
      <c r="AP8" s="150"/>
      <c r="AQ8" s="151"/>
      <c r="AR8" s="150"/>
      <c r="AS8" s="150"/>
      <c r="AW8" s="145"/>
    </row>
    <row r="9" spans="1:52" x14ac:dyDescent="0.2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49"/>
      <c r="AI9" s="95"/>
      <c r="AW9" s="145"/>
    </row>
    <row r="10" spans="1:52" s="94" customFormat="1" ht="9.75" customHeight="1" x14ac:dyDescent="0.25">
      <c r="B10" s="155" t="s">
        <v>315</v>
      </c>
      <c r="C10" s="156"/>
      <c r="D10" s="157"/>
      <c r="E10" s="155" t="s">
        <v>316</v>
      </c>
      <c r="F10" s="156"/>
      <c r="G10" s="157"/>
      <c r="H10" s="158" t="s">
        <v>317</v>
      </c>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60"/>
      <c r="AI10" s="99"/>
      <c r="AJ10" s="99"/>
      <c r="AK10" s="100"/>
      <c r="AL10" s="99"/>
      <c r="AN10" s="100"/>
      <c r="AQ10" s="100"/>
      <c r="AU10" s="99"/>
      <c r="AV10" s="160"/>
      <c r="AW10" s="160"/>
      <c r="AX10" s="99"/>
    </row>
    <row r="11" spans="1:52" s="94" customFormat="1" ht="16.5" customHeight="1" x14ac:dyDescent="0.25">
      <c r="B11" s="161"/>
      <c r="C11" s="162"/>
      <c r="D11" s="163"/>
      <c r="E11" s="161"/>
      <c r="F11" s="162"/>
      <c r="G11" s="163"/>
      <c r="H11" s="155" t="s">
        <v>318</v>
      </c>
      <c r="I11" s="156"/>
      <c r="J11" s="156"/>
      <c r="K11" s="156"/>
      <c r="L11" s="156"/>
      <c r="M11" s="156"/>
      <c r="N11" s="157"/>
      <c r="O11" s="155" t="s">
        <v>319</v>
      </c>
      <c r="P11" s="156"/>
      <c r="Q11" s="156"/>
      <c r="R11" s="156"/>
      <c r="S11" s="156"/>
      <c r="T11" s="156"/>
      <c r="U11" s="156"/>
      <c r="V11" s="156"/>
      <c r="W11" s="156"/>
      <c r="X11" s="156"/>
      <c r="Y11" s="156"/>
      <c r="Z11" s="156"/>
      <c r="AA11" s="156"/>
      <c r="AB11" s="156"/>
      <c r="AC11" s="156"/>
      <c r="AD11" s="156"/>
      <c r="AE11" s="156"/>
      <c r="AF11" s="156"/>
      <c r="AG11" s="157"/>
      <c r="AH11" s="164"/>
      <c r="AI11" s="165"/>
      <c r="AJ11" s="166"/>
      <c r="AK11" s="167"/>
      <c r="AL11" s="166"/>
      <c r="AM11" s="167"/>
      <c r="AN11" s="168"/>
      <c r="AO11" s="167"/>
      <c r="AP11" s="167"/>
      <c r="AQ11" s="168"/>
      <c r="AR11" s="167"/>
      <c r="AS11" s="169"/>
      <c r="AU11" s="99"/>
      <c r="AV11" s="160"/>
      <c r="AW11" s="160"/>
      <c r="AX11" s="99"/>
    </row>
    <row r="12" spans="1:52" s="94" customFormat="1" ht="23.25" customHeight="1" x14ac:dyDescent="0.25">
      <c r="B12" s="170"/>
      <c r="C12" s="171"/>
      <c r="D12" s="172"/>
      <c r="E12" s="170"/>
      <c r="F12" s="171"/>
      <c r="G12" s="172"/>
      <c r="H12" s="170"/>
      <c r="I12" s="171"/>
      <c r="J12" s="171"/>
      <c r="K12" s="171"/>
      <c r="L12" s="171"/>
      <c r="M12" s="171"/>
      <c r="N12" s="172"/>
      <c r="O12" s="170"/>
      <c r="P12" s="171"/>
      <c r="Q12" s="171"/>
      <c r="R12" s="171"/>
      <c r="S12" s="171"/>
      <c r="T12" s="171"/>
      <c r="U12" s="171"/>
      <c r="V12" s="171"/>
      <c r="W12" s="171"/>
      <c r="X12" s="172"/>
      <c r="Y12" s="173" t="s">
        <v>320</v>
      </c>
      <c r="Z12" s="174"/>
      <c r="AA12" s="174"/>
      <c r="AB12" s="174"/>
      <c r="AC12" s="174"/>
      <c r="AD12" s="174"/>
      <c r="AE12" s="174"/>
      <c r="AF12" s="175"/>
      <c r="AG12" s="176"/>
      <c r="AH12" s="177" t="s">
        <v>321</v>
      </c>
      <c r="AI12" s="178" t="s">
        <v>322</v>
      </c>
      <c r="AJ12" s="179" t="s">
        <v>323</v>
      </c>
      <c r="AK12" s="180" t="s">
        <v>324</v>
      </c>
      <c r="AL12" s="181" t="s">
        <v>325</v>
      </c>
      <c r="AM12" s="182" t="s">
        <v>326</v>
      </c>
      <c r="AN12" s="183" t="s">
        <v>327</v>
      </c>
      <c r="AO12" s="184" t="s">
        <v>328</v>
      </c>
      <c r="AP12" s="185" t="s">
        <v>329</v>
      </c>
      <c r="AQ12" s="183" t="s">
        <v>330</v>
      </c>
      <c r="AR12" s="184" t="s">
        <v>331</v>
      </c>
      <c r="AS12" s="185" t="s">
        <v>332</v>
      </c>
      <c r="AU12" s="186" t="s">
        <v>333</v>
      </c>
      <c r="AV12" s="187"/>
      <c r="AW12" s="186"/>
      <c r="AX12" s="186"/>
    </row>
    <row r="13" spans="1:52" s="94" customFormat="1" ht="45" customHeight="1" x14ac:dyDescent="0.25">
      <c r="B13" s="188" t="s">
        <v>3</v>
      </c>
      <c r="C13" s="188" t="s">
        <v>4</v>
      </c>
      <c r="D13" s="188" t="s">
        <v>5</v>
      </c>
      <c r="E13" s="188" t="s">
        <v>334</v>
      </c>
      <c r="F13" s="188" t="s">
        <v>335</v>
      </c>
      <c r="G13" s="188" t="s">
        <v>336</v>
      </c>
      <c r="H13" s="188" t="s">
        <v>6</v>
      </c>
      <c r="I13" s="188" t="s">
        <v>7</v>
      </c>
      <c r="J13" s="188" t="s">
        <v>8</v>
      </c>
      <c r="K13" s="188" t="s">
        <v>337</v>
      </c>
      <c r="L13" s="188" t="s">
        <v>9</v>
      </c>
      <c r="M13" s="188" t="s">
        <v>10</v>
      </c>
      <c r="N13" s="189" t="s">
        <v>12</v>
      </c>
      <c r="O13" s="189" t="s">
        <v>338</v>
      </c>
      <c r="P13" s="137" t="s">
        <v>339</v>
      </c>
      <c r="Q13" s="188" t="s">
        <v>340</v>
      </c>
      <c r="R13" s="188" t="s">
        <v>341</v>
      </c>
      <c r="S13" s="188" t="s">
        <v>342</v>
      </c>
      <c r="T13" s="188" t="s">
        <v>343</v>
      </c>
      <c r="U13" s="188" t="s">
        <v>344</v>
      </c>
      <c r="V13" s="188" t="s">
        <v>345</v>
      </c>
      <c r="W13" s="190" t="s">
        <v>346</v>
      </c>
      <c r="X13" s="190" t="s">
        <v>347</v>
      </c>
      <c r="Y13" s="191" t="s">
        <v>348</v>
      </c>
      <c r="Z13" s="188" t="s">
        <v>349</v>
      </c>
      <c r="AA13" s="188" t="s">
        <v>350</v>
      </c>
      <c r="AB13" s="188" t="s">
        <v>351</v>
      </c>
      <c r="AC13" s="188" t="s">
        <v>352</v>
      </c>
      <c r="AD13" s="188" t="s">
        <v>353</v>
      </c>
      <c r="AE13" s="188" t="s">
        <v>354</v>
      </c>
      <c r="AF13" s="188" t="s">
        <v>355</v>
      </c>
      <c r="AG13" s="188" t="s">
        <v>11</v>
      </c>
      <c r="AH13" s="192" t="s">
        <v>356</v>
      </c>
      <c r="AI13" s="192" t="s">
        <v>357</v>
      </c>
      <c r="AJ13" s="188" t="s">
        <v>358</v>
      </c>
      <c r="AK13" s="188" t="s">
        <v>359</v>
      </c>
      <c r="AL13" s="193" t="s">
        <v>360</v>
      </c>
      <c r="AM13" s="188" t="s">
        <v>361</v>
      </c>
      <c r="AN13" s="192" t="s">
        <v>362</v>
      </c>
      <c r="AO13" s="188" t="s">
        <v>363</v>
      </c>
      <c r="AP13" s="188" t="s">
        <v>364</v>
      </c>
      <c r="AQ13" s="194" t="s">
        <v>365</v>
      </c>
      <c r="AR13" s="188" t="s">
        <v>366</v>
      </c>
      <c r="AS13" s="195" t="s">
        <v>367</v>
      </c>
      <c r="AU13" s="176" t="s">
        <v>368</v>
      </c>
      <c r="AV13" s="196" t="s">
        <v>356</v>
      </c>
      <c r="AW13" s="196" t="s">
        <v>357</v>
      </c>
      <c r="AX13" s="176" t="s">
        <v>358</v>
      </c>
    </row>
    <row r="14" spans="1:52" s="55" customFormat="1" ht="153" x14ac:dyDescent="0.25">
      <c r="B14" s="69" t="s">
        <v>369</v>
      </c>
      <c r="C14" s="69" t="s">
        <v>370</v>
      </c>
      <c r="D14" s="69" t="s">
        <v>371</v>
      </c>
      <c r="E14" s="69" t="s">
        <v>372</v>
      </c>
      <c r="F14" s="69" t="s">
        <v>373</v>
      </c>
      <c r="G14" s="69" t="s">
        <v>369</v>
      </c>
      <c r="H14" s="69" t="s">
        <v>374</v>
      </c>
      <c r="I14" s="69" t="s">
        <v>375</v>
      </c>
      <c r="J14" s="69" t="s">
        <v>376</v>
      </c>
      <c r="K14" s="69" t="s">
        <v>369</v>
      </c>
      <c r="L14" s="69" t="s">
        <v>369</v>
      </c>
      <c r="M14" s="69" t="s">
        <v>369</v>
      </c>
      <c r="N14" s="69" t="s">
        <v>369</v>
      </c>
      <c r="O14" s="69" t="s">
        <v>377</v>
      </c>
      <c r="P14" s="138">
        <v>1</v>
      </c>
      <c r="Q14" s="69" t="s">
        <v>378</v>
      </c>
      <c r="R14" s="69" t="s">
        <v>379</v>
      </c>
      <c r="S14" s="69" t="s">
        <v>380</v>
      </c>
      <c r="T14" s="69" t="s">
        <v>381</v>
      </c>
      <c r="U14" s="69" t="s">
        <v>382</v>
      </c>
      <c r="V14" s="69" t="s">
        <v>383</v>
      </c>
      <c r="W14" s="197">
        <v>44200</v>
      </c>
      <c r="X14" s="197">
        <v>44561</v>
      </c>
      <c r="Y14" s="198">
        <v>0</v>
      </c>
      <c r="Z14" s="67" t="s">
        <v>369</v>
      </c>
      <c r="AA14" s="198">
        <v>1</v>
      </c>
      <c r="AB14" s="67" t="s">
        <v>384</v>
      </c>
      <c r="AC14" s="198">
        <v>1</v>
      </c>
      <c r="AD14" s="67" t="s">
        <v>384</v>
      </c>
      <c r="AE14" s="198">
        <v>1</v>
      </c>
      <c r="AF14" s="67" t="s">
        <v>384</v>
      </c>
      <c r="AG14" s="67" t="s">
        <v>385</v>
      </c>
      <c r="AH14" s="69"/>
      <c r="AI14" s="199"/>
      <c r="AJ14" s="69"/>
      <c r="AK14" s="69">
        <v>1</v>
      </c>
      <c r="AL14" s="78">
        <f>+AK14/Tabla3[[#This Row],[II Trimestre ]]</f>
        <v>1</v>
      </c>
      <c r="AM14" s="69" t="s">
        <v>386</v>
      </c>
      <c r="AN14" s="69">
        <v>1</v>
      </c>
      <c r="AO14" s="78">
        <f>+(AN14/Tabla3[[#This Row],[III Trimestre ]])*100%</f>
        <v>1</v>
      </c>
      <c r="AP14" s="69" t="s">
        <v>387</v>
      </c>
      <c r="AQ14" s="58">
        <v>1</v>
      </c>
      <c r="AR14" s="200">
        <f>(+Tabla2[[#This Row],[IV seguimiento ( octubre a diciembre)]]/Tabla3[[#This Row],[IV Trimestre ]])</f>
        <v>1</v>
      </c>
      <c r="AS14" s="58" t="s">
        <v>388</v>
      </c>
      <c r="AU14" s="138">
        <f>+Tabla3[[#This Row],[I Trimestre ]]+Tabla3[[#This Row],[II Trimestre ]]+Tabla3[[#This Row],[III Trimestre ]]+Tabla3[[#This Row],[IV Trimestre ]]</f>
        <v>3</v>
      </c>
      <c r="AV14" s="138">
        <f>+AH14+AK14+AN14+AQ14</f>
        <v>3</v>
      </c>
      <c r="AW14" s="67">
        <f>+(AV14/AU14)</f>
        <v>1</v>
      </c>
      <c r="AX14" s="69" t="s">
        <v>389</v>
      </c>
      <c r="AZ14" s="68"/>
    </row>
    <row r="15" spans="1:52" s="55" customFormat="1" ht="165.75" x14ac:dyDescent="0.25">
      <c r="B15" s="69" t="s">
        <v>390</v>
      </c>
      <c r="C15" s="69" t="s">
        <v>370</v>
      </c>
      <c r="D15" s="69" t="s">
        <v>371</v>
      </c>
      <c r="E15" s="69" t="s">
        <v>372</v>
      </c>
      <c r="F15" s="69" t="s">
        <v>391</v>
      </c>
      <c r="G15" s="69" t="s">
        <v>392</v>
      </c>
      <c r="H15" s="69" t="s">
        <v>393</v>
      </c>
      <c r="I15" s="69" t="s">
        <v>394</v>
      </c>
      <c r="J15" s="69" t="s">
        <v>395</v>
      </c>
      <c r="K15" s="69" t="s">
        <v>396</v>
      </c>
      <c r="L15" s="69" t="s">
        <v>397</v>
      </c>
      <c r="M15" s="69" t="s">
        <v>369</v>
      </c>
      <c r="N15" s="69" t="s">
        <v>369</v>
      </c>
      <c r="O15" s="69" t="s">
        <v>398</v>
      </c>
      <c r="P15" s="138">
        <v>2</v>
      </c>
      <c r="Q15" s="69" t="s">
        <v>399</v>
      </c>
      <c r="R15" s="69" t="s">
        <v>400</v>
      </c>
      <c r="S15" s="69" t="s">
        <v>401</v>
      </c>
      <c r="T15" s="69" t="s">
        <v>402</v>
      </c>
      <c r="U15" s="69" t="s">
        <v>403</v>
      </c>
      <c r="V15" s="69" t="s">
        <v>404</v>
      </c>
      <c r="W15" s="201">
        <v>44256</v>
      </c>
      <c r="X15" s="201">
        <v>44560</v>
      </c>
      <c r="Y15" s="78">
        <v>1</v>
      </c>
      <c r="Z15" s="69" t="s">
        <v>405</v>
      </c>
      <c r="AA15" s="78">
        <v>1</v>
      </c>
      <c r="AB15" s="69" t="s">
        <v>405</v>
      </c>
      <c r="AC15" s="78">
        <v>1</v>
      </c>
      <c r="AD15" s="69" t="s">
        <v>405</v>
      </c>
      <c r="AE15" s="78">
        <v>1</v>
      </c>
      <c r="AF15" s="69" t="s">
        <v>405</v>
      </c>
      <c r="AG15" s="67" t="s">
        <v>385</v>
      </c>
      <c r="AH15" s="67">
        <v>1</v>
      </c>
      <c r="AI15" s="78">
        <v>1</v>
      </c>
      <c r="AJ15" s="69" t="s">
        <v>406</v>
      </c>
      <c r="AK15" s="67">
        <v>1</v>
      </c>
      <c r="AL15" s="78">
        <f>+AK15/Tabla3[[#This Row],[II Trimestre ]]</f>
        <v>1</v>
      </c>
      <c r="AM15" s="69" t="s">
        <v>407</v>
      </c>
      <c r="AN15" s="67">
        <v>1</v>
      </c>
      <c r="AO15" s="78">
        <f>+(AN15/Tabla3[[#This Row],[III Trimestre ]])*100%</f>
        <v>1</v>
      </c>
      <c r="AP15" s="69" t="s">
        <v>408</v>
      </c>
      <c r="AQ15" s="83">
        <v>1</v>
      </c>
      <c r="AR15" s="200">
        <f>(+Tabla2[[#This Row],[IV seguimiento ( octubre a diciembre)]]/Tabla3[[#This Row],[IV Trimestre ]])</f>
        <v>1</v>
      </c>
      <c r="AS15" s="58" t="s">
        <v>409</v>
      </c>
      <c r="AU15" s="78">
        <f>+(Tabla3[[#This Row],[I Trimestre ]]+Tabla3[[#This Row],[II Trimestre ]]+Tabla3[[#This Row],[III Trimestre ]]+Tabla3[[#This Row],[IV Trimestre ]])/4</f>
        <v>1</v>
      </c>
      <c r="AV15" s="67">
        <f>+(AH15+AK15+AN15+AQ15)/4</f>
        <v>1</v>
      </c>
      <c r="AW15" s="67">
        <f>+(AV15/AU15)</f>
        <v>1</v>
      </c>
      <c r="AX15" s="69" t="s">
        <v>389</v>
      </c>
    </row>
    <row r="16" spans="1:52" s="56" customFormat="1" ht="166.5" customHeight="1" x14ac:dyDescent="0.25">
      <c r="B16" s="69" t="s">
        <v>369</v>
      </c>
      <c r="C16" s="69" t="s">
        <v>410</v>
      </c>
      <c r="D16" s="69" t="s">
        <v>411</v>
      </c>
      <c r="E16" s="69" t="s">
        <v>412</v>
      </c>
      <c r="F16" s="69" t="s">
        <v>391</v>
      </c>
      <c r="G16" s="69" t="s">
        <v>413</v>
      </c>
      <c r="H16" s="69" t="s">
        <v>414</v>
      </c>
      <c r="I16" s="69" t="s">
        <v>415</v>
      </c>
      <c r="J16" s="69" t="s">
        <v>376</v>
      </c>
      <c r="K16" s="69" t="s">
        <v>369</v>
      </c>
      <c r="L16" s="69" t="s">
        <v>369</v>
      </c>
      <c r="M16" s="69" t="s">
        <v>369</v>
      </c>
      <c r="N16" s="69" t="s">
        <v>369</v>
      </c>
      <c r="O16" s="69" t="s">
        <v>416</v>
      </c>
      <c r="P16" s="138">
        <v>3</v>
      </c>
      <c r="Q16" s="69" t="s">
        <v>417</v>
      </c>
      <c r="R16" s="69" t="s">
        <v>418</v>
      </c>
      <c r="S16" s="69" t="s">
        <v>419</v>
      </c>
      <c r="T16" s="69" t="s">
        <v>420</v>
      </c>
      <c r="U16" s="69" t="s">
        <v>421</v>
      </c>
      <c r="V16" s="69" t="s">
        <v>422</v>
      </c>
      <c r="W16" s="201">
        <v>44199</v>
      </c>
      <c r="X16" s="201">
        <v>44561</v>
      </c>
      <c r="Y16" s="78">
        <v>0.2</v>
      </c>
      <c r="Z16" s="69" t="s">
        <v>423</v>
      </c>
      <c r="AA16" s="78">
        <v>0.25</v>
      </c>
      <c r="AB16" s="202" t="s">
        <v>424</v>
      </c>
      <c r="AC16" s="78">
        <v>0.25</v>
      </c>
      <c r="AD16" s="202" t="s">
        <v>424</v>
      </c>
      <c r="AE16" s="78">
        <v>0.3</v>
      </c>
      <c r="AF16" s="202" t="s">
        <v>425</v>
      </c>
      <c r="AG16" s="67" t="s">
        <v>385</v>
      </c>
      <c r="AH16" s="67">
        <v>0.2</v>
      </c>
      <c r="AI16" s="78">
        <f>+AH16/Y16</f>
        <v>1</v>
      </c>
      <c r="AJ16" s="69" t="s">
        <v>426</v>
      </c>
      <c r="AK16" s="67">
        <v>0.25</v>
      </c>
      <c r="AL16" s="78">
        <f>+AK16/Tabla3[[#This Row],[II Trimestre ]]</f>
        <v>1</v>
      </c>
      <c r="AM16" s="69" t="s">
        <v>427</v>
      </c>
      <c r="AN16" s="67">
        <v>0.25</v>
      </c>
      <c r="AO16" s="78">
        <f>+(AN16/Tabla3[[#This Row],[III Trimestre ]])*100%</f>
        <v>1</v>
      </c>
      <c r="AP16" s="69" t="s">
        <v>428</v>
      </c>
      <c r="AQ16" s="83">
        <v>0.3</v>
      </c>
      <c r="AR16" s="200">
        <f>(+Tabla2[[#This Row],[IV seguimiento ( octubre a diciembre)]]/Tabla3[[#This Row],[IV Trimestre ]])</f>
        <v>1</v>
      </c>
      <c r="AS16" s="58" t="s">
        <v>429</v>
      </c>
      <c r="AU16" s="78">
        <f>+(Tabla3[[#This Row],[I Trimestre ]]+Tabla3[[#This Row],[II Trimestre ]]+Tabla3[[#This Row],[III Trimestre ]]+Tabla3[[#This Row],[IV Trimestre ]])</f>
        <v>1</v>
      </c>
      <c r="AV16" s="67">
        <f>+(AH16+AK16+AN16+AQ16)</f>
        <v>1</v>
      </c>
      <c r="AW16" s="67">
        <f>+(AV16/AU16)</f>
        <v>1</v>
      </c>
      <c r="AX16" s="69" t="s">
        <v>389</v>
      </c>
    </row>
    <row r="17" spans="2:50" s="55" customFormat="1" ht="220.5" customHeight="1" x14ac:dyDescent="0.25">
      <c r="B17" s="69">
        <v>545</v>
      </c>
      <c r="C17" s="69" t="s">
        <v>430</v>
      </c>
      <c r="D17" s="69" t="s">
        <v>431</v>
      </c>
      <c r="E17" s="69" t="s">
        <v>372</v>
      </c>
      <c r="F17" s="69" t="s">
        <v>373</v>
      </c>
      <c r="G17" s="101" t="s">
        <v>369</v>
      </c>
      <c r="H17" s="69" t="s">
        <v>432</v>
      </c>
      <c r="I17" s="69" t="s">
        <v>433</v>
      </c>
      <c r="J17" s="69" t="s">
        <v>395</v>
      </c>
      <c r="K17" s="69" t="s">
        <v>369</v>
      </c>
      <c r="L17" s="69" t="s">
        <v>369</v>
      </c>
      <c r="M17" s="69" t="s">
        <v>369</v>
      </c>
      <c r="N17" s="69" t="s">
        <v>369</v>
      </c>
      <c r="O17" s="69" t="s">
        <v>434</v>
      </c>
      <c r="P17" s="138">
        <v>4</v>
      </c>
      <c r="Q17" s="69" t="s">
        <v>435</v>
      </c>
      <c r="R17" s="69" t="s">
        <v>436</v>
      </c>
      <c r="S17" s="69" t="s">
        <v>380</v>
      </c>
      <c r="T17" s="69" t="s">
        <v>437</v>
      </c>
      <c r="U17" s="69" t="s">
        <v>438</v>
      </c>
      <c r="V17" s="101" t="s">
        <v>383</v>
      </c>
      <c r="W17" s="197">
        <v>44348</v>
      </c>
      <c r="X17" s="197">
        <v>44196</v>
      </c>
      <c r="Y17" s="198">
        <v>0</v>
      </c>
      <c r="Z17" s="69" t="s">
        <v>369</v>
      </c>
      <c r="AA17" s="198">
        <v>0</v>
      </c>
      <c r="AB17" s="69" t="s">
        <v>369</v>
      </c>
      <c r="AC17" s="198">
        <v>1</v>
      </c>
      <c r="AD17" s="138" t="s">
        <v>439</v>
      </c>
      <c r="AE17" s="198">
        <v>1</v>
      </c>
      <c r="AF17" s="69" t="s">
        <v>439</v>
      </c>
      <c r="AG17" s="67" t="s">
        <v>385</v>
      </c>
      <c r="AH17" s="78"/>
      <c r="AI17" s="78"/>
      <c r="AJ17" s="69"/>
      <c r="AK17" s="69"/>
      <c r="AL17" s="78">
        <v>0</v>
      </c>
      <c r="AM17" s="69"/>
      <c r="AN17" s="69">
        <v>1</v>
      </c>
      <c r="AO17" s="78">
        <f>+(AN17/Tabla3[[#This Row],[III Trimestre ]])*100%</f>
        <v>1</v>
      </c>
      <c r="AP17" s="78" t="s">
        <v>440</v>
      </c>
      <c r="AQ17" s="58">
        <v>1</v>
      </c>
      <c r="AR17" s="200">
        <f>(+Tabla2[[#This Row],[IV seguimiento ( octubre a diciembre)]]/Tabla3[[#This Row],[IV Trimestre ]])</f>
        <v>1</v>
      </c>
      <c r="AS17" s="79" t="s">
        <v>441</v>
      </c>
      <c r="AU17" s="138">
        <f>+Tabla3[[#This Row],[I Trimestre ]]+Tabla3[[#This Row],[II Trimestre ]]+Tabla3[[#This Row],[III Trimestre ]]+Tabla3[[#This Row],[IV Trimestre ]]</f>
        <v>2</v>
      </c>
      <c r="AV17" s="138">
        <f t="shared" ref="AV17:AV51" si="0">+AH17+AK17+AN17+AQ17</f>
        <v>2</v>
      </c>
      <c r="AW17" s="67">
        <f t="shared" ref="AW17:AW79" si="1">+(AV17/AU17)</f>
        <v>1</v>
      </c>
      <c r="AX17" s="69" t="s">
        <v>389</v>
      </c>
    </row>
    <row r="18" spans="2:50" s="55" customFormat="1" ht="102" customHeight="1" x14ac:dyDescent="0.25">
      <c r="B18" s="69" t="s">
        <v>369</v>
      </c>
      <c r="C18" s="69" t="s">
        <v>370</v>
      </c>
      <c r="D18" s="69" t="s">
        <v>371</v>
      </c>
      <c r="E18" s="69" t="s">
        <v>372</v>
      </c>
      <c r="F18" s="69" t="s">
        <v>373</v>
      </c>
      <c r="G18" s="101" t="s">
        <v>369</v>
      </c>
      <c r="H18" s="101" t="s">
        <v>442</v>
      </c>
      <c r="I18" s="101" t="s">
        <v>443</v>
      </c>
      <c r="J18" s="101" t="s">
        <v>395</v>
      </c>
      <c r="K18" s="101" t="s">
        <v>369</v>
      </c>
      <c r="L18" s="101" t="s">
        <v>369</v>
      </c>
      <c r="M18" s="101" t="s">
        <v>369</v>
      </c>
      <c r="N18" s="101" t="s">
        <v>369</v>
      </c>
      <c r="O18" s="101" t="s">
        <v>444</v>
      </c>
      <c r="P18" s="138">
        <v>5</v>
      </c>
      <c r="Q18" s="101" t="s">
        <v>445</v>
      </c>
      <c r="R18" s="101" t="s">
        <v>446</v>
      </c>
      <c r="S18" s="101" t="s">
        <v>380</v>
      </c>
      <c r="T18" s="101" t="s">
        <v>447</v>
      </c>
      <c r="U18" s="101" t="s">
        <v>448</v>
      </c>
      <c r="V18" s="101" t="s">
        <v>383</v>
      </c>
      <c r="W18" s="203">
        <v>44287</v>
      </c>
      <c r="X18" s="203" t="s">
        <v>449</v>
      </c>
      <c r="Y18" s="198">
        <v>0</v>
      </c>
      <c r="Z18" s="101"/>
      <c r="AA18" s="198">
        <v>1</v>
      </c>
      <c r="AB18" s="101" t="s">
        <v>450</v>
      </c>
      <c r="AC18" s="198">
        <v>1</v>
      </c>
      <c r="AD18" s="101" t="s">
        <v>450</v>
      </c>
      <c r="AE18" s="198">
        <v>1</v>
      </c>
      <c r="AF18" s="101" t="s">
        <v>450</v>
      </c>
      <c r="AG18" s="101" t="s">
        <v>451</v>
      </c>
      <c r="AH18" s="101"/>
      <c r="AI18" s="101"/>
      <c r="AJ18" s="101" t="s">
        <v>452</v>
      </c>
      <c r="AK18" s="204">
        <v>1</v>
      </c>
      <c r="AL18" s="78">
        <f>+AK18/Tabla3[[#This Row],[II Trimestre ]]</f>
        <v>1</v>
      </c>
      <c r="AM18" s="101" t="s">
        <v>453</v>
      </c>
      <c r="AN18" s="101">
        <v>1</v>
      </c>
      <c r="AO18" s="78">
        <f>+(AN18/Tabla3[[#This Row],[III Trimestre ]])*100%</f>
        <v>1</v>
      </c>
      <c r="AP18" s="101" t="s">
        <v>454</v>
      </c>
      <c r="AQ18" s="66">
        <v>1</v>
      </c>
      <c r="AR18" s="200">
        <f>(+Tabla2[[#This Row],[IV seguimiento ( octubre a diciembre)]]/Tabla3[[#This Row],[IV Trimestre ]])</f>
        <v>1</v>
      </c>
      <c r="AS18" s="66" t="s">
        <v>455</v>
      </c>
      <c r="AU18" s="138">
        <f>+Tabla3[[#This Row],[I Trimestre ]]+Tabla3[[#This Row],[II Trimestre ]]+Tabla3[[#This Row],[III Trimestre ]]+Tabla3[[#This Row],[IV Trimestre ]]</f>
        <v>3</v>
      </c>
      <c r="AV18" s="138">
        <f t="shared" si="0"/>
        <v>3</v>
      </c>
      <c r="AW18" s="67">
        <f t="shared" si="1"/>
        <v>1</v>
      </c>
      <c r="AX18" s="69" t="s">
        <v>389</v>
      </c>
    </row>
    <row r="19" spans="2:50" s="55" customFormat="1" ht="165.75" x14ac:dyDescent="0.25">
      <c r="B19" s="205" t="s">
        <v>369</v>
      </c>
      <c r="C19" s="69" t="s">
        <v>370</v>
      </c>
      <c r="D19" s="69" t="s">
        <v>371</v>
      </c>
      <c r="E19" s="69" t="s">
        <v>372</v>
      </c>
      <c r="F19" s="69" t="s">
        <v>373</v>
      </c>
      <c r="G19" s="102" t="s">
        <v>369</v>
      </c>
      <c r="H19" s="102" t="s">
        <v>456</v>
      </c>
      <c r="I19" s="102" t="s">
        <v>457</v>
      </c>
      <c r="J19" s="102" t="s">
        <v>395</v>
      </c>
      <c r="K19" s="102" t="s">
        <v>369</v>
      </c>
      <c r="L19" s="102" t="s">
        <v>369</v>
      </c>
      <c r="M19" s="102" t="s">
        <v>369</v>
      </c>
      <c r="N19" s="102" t="s">
        <v>369</v>
      </c>
      <c r="O19" s="102" t="s">
        <v>458</v>
      </c>
      <c r="P19" s="138">
        <v>6</v>
      </c>
      <c r="Q19" s="102" t="s">
        <v>459</v>
      </c>
      <c r="R19" s="102" t="s">
        <v>460</v>
      </c>
      <c r="S19" s="101" t="s">
        <v>380</v>
      </c>
      <c r="T19" s="101" t="s">
        <v>447</v>
      </c>
      <c r="U19" s="102" t="s">
        <v>461</v>
      </c>
      <c r="V19" s="102" t="s">
        <v>383</v>
      </c>
      <c r="W19" s="203">
        <v>44287</v>
      </c>
      <c r="X19" s="203" t="s">
        <v>449</v>
      </c>
      <c r="Y19" s="198">
        <v>0</v>
      </c>
      <c r="Z19" s="102" t="s">
        <v>369</v>
      </c>
      <c r="AA19" s="198">
        <v>1</v>
      </c>
      <c r="AB19" s="206" t="s">
        <v>462</v>
      </c>
      <c r="AC19" s="198">
        <v>1</v>
      </c>
      <c r="AD19" s="206" t="s">
        <v>463</v>
      </c>
      <c r="AE19" s="198">
        <v>1</v>
      </c>
      <c r="AF19" s="102" t="s">
        <v>463</v>
      </c>
      <c r="AG19" s="101" t="s">
        <v>451</v>
      </c>
      <c r="AH19" s="102">
        <v>0</v>
      </c>
      <c r="AI19" s="102" t="s">
        <v>452</v>
      </c>
      <c r="AJ19" s="102" t="s">
        <v>452</v>
      </c>
      <c r="AK19" s="206">
        <v>1</v>
      </c>
      <c r="AL19" s="78">
        <f>+AK19/Tabla3[[#This Row],[II Trimestre ]]</f>
        <v>1</v>
      </c>
      <c r="AM19" s="102" t="s">
        <v>464</v>
      </c>
      <c r="AN19" s="102">
        <v>1</v>
      </c>
      <c r="AO19" s="78">
        <f>+(AN19/Tabla3[[#This Row],[III Trimestre ]])*100%</f>
        <v>1</v>
      </c>
      <c r="AP19" s="102" t="s">
        <v>465</v>
      </c>
      <c r="AQ19" s="80">
        <v>1</v>
      </c>
      <c r="AR19" s="200">
        <f>(+Tabla2[[#This Row],[IV seguimiento ( octubre a diciembre)]]/Tabla3[[#This Row],[IV Trimestre ]])</f>
        <v>1</v>
      </c>
      <c r="AS19" s="80" t="s">
        <v>466</v>
      </c>
      <c r="AU19" s="138">
        <f>+Tabla3[[#This Row],[I Trimestre ]]+Tabla3[[#This Row],[II Trimestre ]]+Tabla3[[#This Row],[III Trimestre ]]+Tabla3[[#This Row],[IV Trimestre ]]</f>
        <v>3</v>
      </c>
      <c r="AV19" s="138">
        <f t="shared" si="0"/>
        <v>3</v>
      </c>
      <c r="AW19" s="67">
        <f t="shared" si="1"/>
        <v>1</v>
      </c>
      <c r="AX19" s="69" t="s">
        <v>389</v>
      </c>
    </row>
    <row r="20" spans="2:50" s="55" customFormat="1" ht="116.25" customHeight="1" x14ac:dyDescent="0.25">
      <c r="B20" s="69" t="s">
        <v>369</v>
      </c>
      <c r="C20" s="69" t="s">
        <v>370</v>
      </c>
      <c r="D20" s="69" t="s">
        <v>371</v>
      </c>
      <c r="E20" s="69" t="s">
        <v>372</v>
      </c>
      <c r="F20" s="69" t="s">
        <v>373</v>
      </c>
      <c r="G20" s="69" t="s">
        <v>369</v>
      </c>
      <c r="H20" s="69" t="s">
        <v>374</v>
      </c>
      <c r="I20" s="69" t="s">
        <v>375</v>
      </c>
      <c r="J20" s="69" t="s">
        <v>376</v>
      </c>
      <c r="K20" s="69" t="s">
        <v>369</v>
      </c>
      <c r="L20" s="69" t="s">
        <v>369</v>
      </c>
      <c r="M20" s="69" t="s">
        <v>369</v>
      </c>
      <c r="N20" s="69" t="s">
        <v>369</v>
      </c>
      <c r="O20" s="69" t="s">
        <v>467</v>
      </c>
      <c r="P20" s="138">
        <v>7</v>
      </c>
      <c r="Q20" s="69" t="s">
        <v>468</v>
      </c>
      <c r="R20" s="69" t="s">
        <v>469</v>
      </c>
      <c r="S20" s="101" t="s">
        <v>380</v>
      </c>
      <c r="T20" s="69" t="s">
        <v>470</v>
      </c>
      <c r="U20" s="69" t="s">
        <v>471</v>
      </c>
      <c r="V20" s="69" t="s">
        <v>383</v>
      </c>
      <c r="W20" s="197">
        <v>44287</v>
      </c>
      <c r="X20" s="197">
        <v>44561</v>
      </c>
      <c r="Y20" s="198">
        <v>0</v>
      </c>
      <c r="Z20" s="67" t="s">
        <v>369</v>
      </c>
      <c r="AA20" s="198">
        <v>1</v>
      </c>
      <c r="AB20" s="67" t="s">
        <v>384</v>
      </c>
      <c r="AC20" s="198">
        <v>1</v>
      </c>
      <c r="AD20" s="67" t="s">
        <v>384</v>
      </c>
      <c r="AE20" s="198">
        <v>1</v>
      </c>
      <c r="AF20" s="67" t="s">
        <v>472</v>
      </c>
      <c r="AG20" s="67" t="s">
        <v>473</v>
      </c>
      <c r="AH20" s="69"/>
      <c r="AI20" s="207"/>
      <c r="AJ20" s="69"/>
      <c r="AK20" s="138">
        <v>1</v>
      </c>
      <c r="AL20" s="78">
        <f>+AK20/Tabla3[[#This Row],[II Trimestre ]]</f>
        <v>1</v>
      </c>
      <c r="AM20" s="69" t="s">
        <v>474</v>
      </c>
      <c r="AN20" s="69">
        <v>1</v>
      </c>
      <c r="AO20" s="78">
        <f>+(AN20/Tabla3[[#This Row],[III Trimestre ]])*100%</f>
        <v>1</v>
      </c>
      <c r="AP20" s="69" t="s">
        <v>475</v>
      </c>
      <c r="AQ20" s="58">
        <v>1</v>
      </c>
      <c r="AR20" s="200">
        <f>(+Tabla2[[#This Row],[IV seguimiento ( octubre a diciembre)]]/Tabla3[[#This Row],[IV Trimestre ]])</f>
        <v>1</v>
      </c>
      <c r="AS20" s="58" t="s">
        <v>476</v>
      </c>
      <c r="AU20" s="138">
        <f>+Tabla3[[#This Row],[I Trimestre ]]+Tabla3[[#This Row],[II Trimestre ]]+Tabla3[[#This Row],[III Trimestre ]]+Tabla3[[#This Row],[IV Trimestre ]]</f>
        <v>3</v>
      </c>
      <c r="AV20" s="138">
        <f t="shared" si="0"/>
        <v>3</v>
      </c>
      <c r="AW20" s="67">
        <f t="shared" si="1"/>
        <v>1</v>
      </c>
      <c r="AX20" s="69" t="s">
        <v>389</v>
      </c>
    </row>
    <row r="21" spans="2:50" s="55" customFormat="1" ht="116.25" customHeight="1" x14ac:dyDescent="0.25">
      <c r="B21" s="69" t="s">
        <v>369</v>
      </c>
      <c r="C21" s="69" t="s">
        <v>370</v>
      </c>
      <c r="D21" s="69" t="s">
        <v>371</v>
      </c>
      <c r="E21" s="69" t="s">
        <v>372</v>
      </c>
      <c r="F21" s="69" t="s">
        <v>373</v>
      </c>
      <c r="G21" s="69" t="s">
        <v>369</v>
      </c>
      <c r="H21" s="69" t="s">
        <v>374</v>
      </c>
      <c r="I21" s="69" t="s">
        <v>375</v>
      </c>
      <c r="J21" s="69" t="s">
        <v>376</v>
      </c>
      <c r="K21" s="69" t="s">
        <v>369</v>
      </c>
      <c r="L21" s="69" t="s">
        <v>369</v>
      </c>
      <c r="M21" s="69" t="s">
        <v>369</v>
      </c>
      <c r="N21" s="69" t="s">
        <v>369</v>
      </c>
      <c r="O21" s="69" t="s">
        <v>467</v>
      </c>
      <c r="P21" s="138">
        <v>8</v>
      </c>
      <c r="Q21" s="69" t="s">
        <v>468</v>
      </c>
      <c r="R21" s="69" t="s">
        <v>477</v>
      </c>
      <c r="S21" s="69" t="s">
        <v>380</v>
      </c>
      <c r="T21" s="69" t="s">
        <v>478</v>
      </c>
      <c r="U21" s="69" t="s">
        <v>471</v>
      </c>
      <c r="V21" s="69" t="s">
        <v>383</v>
      </c>
      <c r="W21" s="197">
        <v>44287</v>
      </c>
      <c r="X21" s="197">
        <v>44561</v>
      </c>
      <c r="Y21" s="198">
        <v>0</v>
      </c>
      <c r="Z21" s="67" t="s">
        <v>369</v>
      </c>
      <c r="AA21" s="198">
        <v>1</v>
      </c>
      <c r="AB21" s="67" t="s">
        <v>384</v>
      </c>
      <c r="AC21" s="198">
        <v>1</v>
      </c>
      <c r="AD21" s="67" t="s">
        <v>384</v>
      </c>
      <c r="AE21" s="198">
        <v>1</v>
      </c>
      <c r="AF21" s="67" t="s">
        <v>472</v>
      </c>
      <c r="AG21" s="67" t="s">
        <v>479</v>
      </c>
      <c r="AH21" s="69"/>
      <c r="AI21" s="207"/>
      <c r="AJ21" s="69"/>
      <c r="AK21" s="138">
        <v>1</v>
      </c>
      <c r="AL21" s="78">
        <f>+AK21/Tabla3[[#This Row],[II Trimestre ]]</f>
        <v>1</v>
      </c>
      <c r="AM21" s="69" t="s">
        <v>480</v>
      </c>
      <c r="AN21" s="69">
        <v>1</v>
      </c>
      <c r="AO21" s="78">
        <f>+(AN21/Tabla3[[#This Row],[III Trimestre ]])*100%</f>
        <v>1</v>
      </c>
      <c r="AP21" s="69" t="s">
        <v>481</v>
      </c>
      <c r="AQ21" s="58">
        <v>1</v>
      </c>
      <c r="AR21" s="200">
        <f>(+Tabla2[[#This Row],[IV seguimiento ( octubre a diciembre)]]/Tabla3[[#This Row],[IV Trimestre ]])</f>
        <v>1</v>
      </c>
      <c r="AS21" s="58" t="s">
        <v>482</v>
      </c>
      <c r="AU21" s="138">
        <f>+Tabla3[[#This Row],[I Trimestre ]]+Tabla3[[#This Row],[II Trimestre ]]+Tabla3[[#This Row],[III Trimestre ]]+Tabla3[[#This Row],[IV Trimestre ]]</f>
        <v>3</v>
      </c>
      <c r="AV21" s="138">
        <f t="shared" si="0"/>
        <v>3</v>
      </c>
      <c r="AW21" s="67">
        <f t="shared" si="1"/>
        <v>1</v>
      </c>
      <c r="AX21" s="69" t="s">
        <v>389</v>
      </c>
    </row>
    <row r="22" spans="2:50" s="55" customFormat="1" ht="116.25" customHeight="1" x14ac:dyDescent="0.25">
      <c r="B22" s="69" t="s">
        <v>369</v>
      </c>
      <c r="C22" s="69" t="s">
        <v>370</v>
      </c>
      <c r="D22" s="69" t="s">
        <v>371</v>
      </c>
      <c r="E22" s="69" t="s">
        <v>372</v>
      </c>
      <c r="F22" s="69" t="s">
        <v>373</v>
      </c>
      <c r="G22" s="69" t="s">
        <v>369</v>
      </c>
      <c r="H22" s="69" t="s">
        <v>374</v>
      </c>
      <c r="I22" s="69" t="s">
        <v>375</v>
      </c>
      <c r="J22" s="69" t="s">
        <v>376</v>
      </c>
      <c r="K22" s="69" t="s">
        <v>369</v>
      </c>
      <c r="L22" s="69" t="s">
        <v>369</v>
      </c>
      <c r="M22" s="69" t="s">
        <v>369</v>
      </c>
      <c r="N22" s="69" t="s">
        <v>369</v>
      </c>
      <c r="O22" s="69" t="s">
        <v>467</v>
      </c>
      <c r="P22" s="138">
        <v>9</v>
      </c>
      <c r="Q22" s="69" t="s">
        <v>468</v>
      </c>
      <c r="R22" s="69" t="s">
        <v>483</v>
      </c>
      <c r="S22" s="69" t="s">
        <v>380</v>
      </c>
      <c r="T22" s="69" t="s">
        <v>484</v>
      </c>
      <c r="U22" s="69" t="s">
        <v>485</v>
      </c>
      <c r="V22" s="69" t="s">
        <v>383</v>
      </c>
      <c r="W22" s="197">
        <v>44287</v>
      </c>
      <c r="X22" s="197">
        <v>44561</v>
      </c>
      <c r="Y22" s="198">
        <v>0</v>
      </c>
      <c r="Z22" s="67" t="s">
        <v>369</v>
      </c>
      <c r="AA22" s="198">
        <v>1</v>
      </c>
      <c r="AB22" s="67" t="s">
        <v>384</v>
      </c>
      <c r="AC22" s="198">
        <v>1</v>
      </c>
      <c r="AD22" s="67" t="s">
        <v>384</v>
      </c>
      <c r="AE22" s="198">
        <v>1</v>
      </c>
      <c r="AF22" s="67" t="s">
        <v>472</v>
      </c>
      <c r="AG22" s="67" t="s">
        <v>486</v>
      </c>
      <c r="AH22" s="69"/>
      <c r="AI22" s="207"/>
      <c r="AJ22" s="69"/>
      <c r="AK22" s="138">
        <v>1</v>
      </c>
      <c r="AL22" s="78">
        <f>+AK22/Tabla3[[#This Row],[II Trimestre ]]</f>
        <v>1</v>
      </c>
      <c r="AM22" s="69" t="s">
        <v>487</v>
      </c>
      <c r="AN22" s="69">
        <v>1</v>
      </c>
      <c r="AO22" s="78">
        <f>+(AN22/Tabla3[[#This Row],[III Trimestre ]])*100%</f>
        <v>1</v>
      </c>
      <c r="AP22" s="69" t="s">
        <v>488</v>
      </c>
      <c r="AQ22" s="58">
        <v>1</v>
      </c>
      <c r="AR22" s="200">
        <f>(+Tabla2[[#This Row],[IV seguimiento ( octubre a diciembre)]]/Tabla3[[#This Row],[IV Trimestre ]])</f>
        <v>1</v>
      </c>
      <c r="AS22" s="58" t="s">
        <v>489</v>
      </c>
      <c r="AU22" s="138">
        <f>+Tabla3[[#This Row],[I Trimestre ]]+Tabla3[[#This Row],[II Trimestre ]]+Tabla3[[#This Row],[III Trimestre ]]+Tabla3[[#This Row],[IV Trimestre ]]</f>
        <v>3</v>
      </c>
      <c r="AV22" s="138">
        <f t="shared" si="0"/>
        <v>3</v>
      </c>
      <c r="AW22" s="67">
        <f>+(AV22/AU22)</f>
        <v>1</v>
      </c>
      <c r="AX22" s="69" t="s">
        <v>389</v>
      </c>
    </row>
    <row r="23" spans="2:50" s="55" customFormat="1" ht="116.25" customHeight="1" x14ac:dyDescent="0.25">
      <c r="B23" s="69" t="s">
        <v>369</v>
      </c>
      <c r="C23" s="69" t="s">
        <v>370</v>
      </c>
      <c r="D23" s="69" t="s">
        <v>371</v>
      </c>
      <c r="E23" s="69" t="s">
        <v>372</v>
      </c>
      <c r="F23" s="69" t="s">
        <v>373</v>
      </c>
      <c r="G23" s="69" t="s">
        <v>369</v>
      </c>
      <c r="H23" s="69" t="s">
        <v>374</v>
      </c>
      <c r="I23" s="69" t="s">
        <v>375</v>
      </c>
      <c r="J23" s="69" t="s">
        <v>376</v>
      </c>
      <c r="K23" s="69" t="s">
        <v>369</v>
      </c>
      <c r="L23" s="69" t="s">
        <v>369</v>
      </c>
      <c r="M23" s="69" t="s">
        <v>369</v>
      </c>
      <c r="N23" s="69" t="s">
        <v>369</v>
      </c>
      <c r="O23" s="69" t="s">
        <v>467</v>
      </c>
      <c r="P23" s="138">
        <v>10</v>
      </c>
      <c r="Q23" s="69" t="s">
        <v>468</v>
      </c>
      <c r="R23" s="69" t="s">
        <v>490</v>
      </c>
      <c r="S23" s="69" t="s">
        <v>380</v>
      </c>
      <c r="T23" s="69" t="s">
        <v>491</v>
      </c>
      <c r="U23" s="69" t="s">
        <v>471</v>
      </c>
      <c r="V23" s="69" t="s">
        <v>383</v>
      </c>
      <c r="W23" s="197">
        <v>44287</v>
      </c>
      <c r="X23" s="197">
        <v>44561</v>
      </c>
      <c r="Y23" s="198">
        <v>0</v>
      </c>
      <c r="Z23" s="67" t="s">
        <v>369</v>
      </c>
      <c r="AA23" s="198">
        <v>1</v>
      </c>
      <c r="AB23" s="67" t="s">
        <v>384</v>
      </c>
      <c r="AC23" s="198">
        <v>1</v>
      </c>
      <c r="AD23" s="67" t="s">
        <v>384</v>
      </c>
      <c r="AE23" s="198">
        <v>1</v>
      </c>
      <c r="AF23" s="67" t="s">
        <v>472</v>
      </c>
      <c r="AG23" s="67" t="s">
        <v>492</v>
      </c>
      <c r="AH23" s="69"/>
      <c r="AI23" s="207"/>
      <c r="AJ23" s="69"/>
      <c r="AK23" s="138">
        <v>1</v>
      </c>
      <c r="AL23" s="78">
        <f>+AK23/Tabla3[[#This Row],[II Trimestre ]]</f>
        <v>1</v>
      </c>
      <c r="AM23" s="69" t="s">
        <v>493</v>
      </c>
      <c r="AN23" s="138">
        <v>1</v>
      </c>
      <c r="AO23" s="78">
        <f>+(AN23/Tabla3[[#This Row],[III Trimestre ]])*100%</f>
        <v>1</v>
      </c>
      <c r="AP23" s="69" t="s">
        <v>494</v>
      </c>
      <c r="AQ23" s="58">
        <v>1</v>
      </c>
      <c r="AR23" s="200">
        <f>(+Tabla2[[#This Row],[IV seguimiento ( octubre a diciembre)]]/Tabla3[[#This Row],[IV Trimestre ]])</f>
        <v>1</v>
      </c>
      <c r="AS23" s="58" t="s">
        <v>495</v>
      </c>
      <c r="AU23" s="138">
        <f>+Tabla3[[#This Row],[II Trimestre ]]+Tabla3[[#This Row],[III Trimestre ]]+Tabla3[[#This Row],[IV Trimestre ]]</f>
        <v>3</v>
      </c>
      <c r="AV23" s="138">
        <f>+(Tabla1[[#This Row],[II seguimiento ( abril a junio)]]+AN23+AQ23)</f>
        <v>3</v>
      </c>
      <c r="AW23" s="67">
        <f>+AV23/AU23</f>
        <v>1</v>
      </c>
      <c r="AX23" s="69" t="s">
        <v>389</v>
      </c>
    </row>
    <row r="24" spans="2:50" s="55" customFormat="1" ht="116.25" customHeight="1" x14ac:dyDescent="0.25">
      <c r="B24" s="69" t="s">
        <v>369</v>
      </c>
      <c r="C24" s="69" t="s">
        <v>370</v>
      </c>
      <c r="D24" s="69" t="s">
        <v>371</v>
      </c>
      <c r="E24" s="69" t="s">
        <v>372</v>
      </c>
      <c r="F24" s="69" t="s">
        <v>373</v>
      </c>
      <c r="G24" s="69" t="s">
        <v>369</v>
      </c>
      <c r="H24" s="69" t="s">
        <v>374</v>
      </c>
      <c r="I24" s="69" t="s">
        <v>375</v>
      </c>
      <c r="J24" s="69" t="s">
        <v>376</v>
      </c>
      <c r="K24" s="69" t="s">
        <v>369</v>
      </c>
      <c r="L24" s="69" t="s">
        <v>369</v>
      </c>
      <c r="M24" s="69" t="s">
        <v>369</v>
      </c>
      <c r="N24" s="69" t="s">
        <v>369</v>
      </c>
      <c r="O24" s="69" t="s">
        <v>467</v>
      </c>
      <c r="P24" s="138">
        <v>11</v>
      </c>
      <c r="Q24" s="69" t="s">
        <v>468</v>
      </c>
      <c r="R24" s="69" t="s">
        <v>496</v>
      </c>
      <c r="S24" s="69" t="s">
        <v>380</v>
      </c>
      <c r="T24" s="69" t="s">
        <v>497</v>
      </c>
      <c r="U24" s="69" t="s">
        <v>471</v>
      </c>
      <c r="V24" s="69" t="s">
        <v>383</v>
      </c>
      <c r="W24" s="197">
        <v>44287</v>
      </c>
      <c r="X24" s="197">
        <v>44561</v>
      </c>
      <c r="Y24" s="198">
        <v>0</v>
      </c>
      <c r="Z24" s="67" t="s">
        <v>369</v>
      </c>
      <c r="AA24" s="198">
        <v>1</v>
      </c>
      <c r="AB24" s="67" t="s">
        <v>384</v>
      </c>
      <c r="AC24" s="198">
        <v>1</v>
      </c>
      <c r="AD24" s="67" t="s">
        <v>384</v>
      </c>
      <c r="AE24" s="198">
        <v>1</v>
      </c>
      <c r="AF24" s="67" t="s">
        <v>472</v>
      </c>
      <c r="AG24" s="67" t="s">
        <v>498</v>
      </c>
      <c r="AH24" s="69"/>
      <c r="AI24" s="207"/>
      <c r="AJ24" s="69"/>
      <c r="AK24" s="138">
        <v>1</v>
      </c>
      <c r="AL24" s="78">
        <f>+AK24/Tabla3[[#This Row],[II Trimestre ]]</f>
        <v>1</v>
      </c>
      <c r="AM24" s="69" t="s">
        <v>499</v>
      </c>
      <c r="AN24" s="69">
        <v>1</v>
      </c>
      <c r="AO24" s="78">
        <f>+(AN24/Tabla3[[#This Row],[III Trimestre ]])*100%</f>
        <v>1</v>
      </c>
      <c r="AP24" s="69" t="s">
        <v>500</v>
      </c>
      <c r="AQ24" s="58">
        <v>1</v>
      </c>
      <c r="AR24" s="200">
        <f>(+Tabla2[[#This Row],[IV seguimiento ( octubre a diciembre)]]/Tabla3[[#This Row],[IV Trimestre ]])</f>
        <v>1</v>
      </c>
      <c r="AS24" s="58" t="s">
        <v>501</v>
      </c>
      <c r="AU24" s="138">
        <f>+Tabla3[[#This Row],[I Trimestre ]]+Tabla3[[#This Row],[II Trimestre ]]+Tabla3[[#This Row],[III Trimestre ]]+Tabla3[[#This Row],[IV Trimestre ]]</f>
        <v>3</v>
      </c>
      <c r="AV24" s="138">
        <f t="shared" si="0"/>
        <v>3</v>
      </c>
      <c r="AW24" s="67">
        <f t="shared" si="1"/>
        <v>1</v>
      </c>
      <c r="AX24" s="69" t="s">
        <v>389</v>
      </c>
    </row>
    <row r="25" spans="2:50" s="55" customFormat="1" ht="116.25" customHeight="1" x14ac:dyDescent="0.25">
      <c r="B25" s="69" t="s">
        <v>369</v>
      </c>
      <c r="C25" s="69" t="s">
        <v>370</v>
      </c>
      <c r="D25" s="69" t="s">
        <v>371</v>
      </c>
      <c r="E25" s="69" t="s">
        <v>372</v>
      </c>
      <c r="F25" s="69" t="s">
        <v>373</v>
      </c>
      <c r="G25" s="69" t="s">
        <v>369</v>
      </c>
      <c r="H25" s="69" t="s">
        <v>374</v>
      </c>
      <c r="I25" s="69" t="s">
        <v>375</v>
      </c>
      <c r="J25" s="69" t="s">
        <v>376</v>
      </c>
      <c r="K25" s="69" t="s">
        <v>369</v>
      </c>
      <c r="L25" s="69" t="s">
        <v>369</v>
      </c>
      <c r="M25" s="69" t="s">
        <v>369</v>
      </c>
      <c r="N25" s="69" t="s">
        <v>369</v>
      </c>
      <c r="O25" s="69" t="s">
        <v>467</v>
      </c>
      <c r="P25" s="138">
        <v>12</v>
      </c>
      <c r="Q25" s="69" t="s">
        <v>468</v>
      </c>
      <c r="R25" s="69" t="s">
        <v>502</v>
      </c>
      <c r="S25" s="69" t="s">
        <v>380</v>
      </c>
      <c r="T25" s="69" t="s">
        <v>503</v>
      </c>
      <c r="U25" s="69" t="s">
        <v>471</v>
      </c>
      <c r="V25" s="69" t="s">
        <v>383</v>
      </c>
      <c r="W25" s="197">
        <v>44287</v>
      </c>
      <c r="X25" s="197">
        <v>44561</v>
      </c>
      <c r="Y25" s="198">
        <v>0</v>
      </c>
      <c r="Z25" s="67" t="s">
        <v>369</v>
      </c>
      <c r="AA25" s="198">
        <v>1</v>
      </c>
      <c r="AB25" s="67" t="s">
        <v>384</v>
      </c>
      <c r="AC25" s="198">
        <v>1</v>
      </c>
      <c r="AD25" s="67" t="s">
        <v>384</v>
      </c>
      <c r="AE25" s="198">
        <v>1</v>
      </c>
      <c r="AF25" s="67" t="s">
        <v>472</v>
      </c>
      <c r="AG25" s="67" t="s">
        <v>504</v>
      </c>
      <c r="AH25" s="69"/>
      <c r="AI25" s="207"/>
      <c r="AJ25" s="69"/>
      <c r="AK25" s="138">
        <v>1</v>
      </c>
      <c r="AL25" s="78">
        <f>+AK25/Tabla3[[#This Row],[II Trimestre ]]</f>
        <v>1</v>
      </c>
      <c r="AM25" s="69" t="s">
        <v>505</v>
      </c>
      <c r="AN25" s="69">
        <v>1</v>
      </c>
      <c r="AO25" s="78">
        <f>+(AN25/Tabla3[[#This Row],[III Trimestre ]])*100%</f>
        <v>1</v>
      </c>
      <c r="AP25" s="69" t="s">
        <v>506</v>
      </c>
      <c r="AQ25" s="58">
        <v>1</v>
      </c>
      <c r="AR25" s="200">
        <f>(+Tabla2[[#This Row],[IV seguimiento ( octubre a diciembre)]]/Tabla3[[#This Row],[IV Trimestre ]])</f>
        <v>1</v>
      </c>
      <c r="AS25" s="58" t="s">
        <v>507</v>
      </c>
      <c r="AU25" s="138">
        <f>+Tabla3[[#This Row],[I Trimestre ]]+Tabla3[[#This Row],[II Trimestre ]]+Tabla3[[#This Row],[III Trimestre ]]+Tabla3[[#This Row],[IV Trimestre ]]</f>
        <v>3</v>
      </c>
      <c r="AV25" s="138">
        <f t="shared" si="0"/>
        <v>3</v>
      </c>
      <c r="AW25" s="67">
        <f t="shared" si="1"/>
        <v>1</v>
      </c>
      <c r="AX25" s="69" t="s">
        <v>389</v>
      </c>
    </row>
    <row r="26" spans="2:50" s="55" customFormat="1" ht="116.25" customHeight="1" x14ac:dyDescent="0.25">
      <c r="B26" s="69" t="s">
        <v>369</v>
      </c>
      <c r="C26" s="69" t="s">
        <v>370</v>
      </c>
      <c r="D26" s="69" t="s">
        <v>371</v>
      </c>
      <c r="E26" s="69" t="s">
        <v>372</v>
      </c>
      <c r="F26" s="69" t="s">
        <v>373</v>
      </c>
      <c r="G26" s="69" t="s">
        <v>369</v>
      </c>
      <c r="H26" s="69" t="s">
        <v>374</v>
      </c>
      <c r="I26" s="69" t="s">
        <v>375</v>
      </c>
      <c r="J26" s="69" t="s">
        <v>376</v>
      </c>
      <c r="K26" s="69" t="s">
        <v>369</v>
      </c>
      <c r="L26" s="69" t="s">
        <v>369</v>
      </c>
      <c r="M26" s="69" t="s">
        <v>369</v>
      </c>
      <c r="N26" s="69" t="s">
        <v>369</v>
      </c>
      <c r="O26" s="69" t="s">
        <v>467</v>
      </c>
      <c r="P26" s="138">
        <v>13</v>
      </c>
      <c r="Q26" s="69" t="s">
        <v>468</v>
      </c>
      <c r="R26" s="69" t="s">
        <v>508</v>
      </c>
      <c r="S26" s="69" t="s">
        <v>380</v>
      </c>
      <c r="T26" s="69" t="s">
        <v>509</v>
      </c>
      <c r="U26" s="69" t="s">
        <v>510</v>
      </c>
      <c r="V26" s="69" t="s">
        <v>383</v>
      </c>
      <c r="W26" s="197">
        <v>44287</v>
      </c>
      <c r="X26" s="197">
        <v>44561</v>
      </c>
      <c r="Y26" s="198">
        <v>0</v>
      </c>
      <c r="Z26" s="67" t="s">
        <v>369</v>
      </c>
      <c r="AA26" s="198">
        <v>1</v>
      </c>
      <c r="AB26" s="67" t="s">
        <v>384</v>
      </c>
      <c r="AC26" s="198">
        <v>1</v>
      </c>
      <c r="AD26" s="67" t="s">
        <v>384</v>
      </c>
      <c r="AE26" s="198">
        <v>1</v>
      </c>
      <c r="AF26" s="67" t="s">
        <v>472</v>
      </c>
      <c r="AG26" s="67" t="s">
        <v>511</v>
      </c>
      <c r="AH26" s="69"/>
      <c r="AI26" s="207"/>
      <c r="AJ26" s="69"/>
      <c r="AK26" s="138">
        <v>1</v>
      </c>
      <c r="AL26" s="78">
        <f>+AK26/Tabla3[[#This Row],[II Trimestre ]]</f>
        <v>1</v>
      </c>
      <c r="AM26" s="69" t="s">
        <v>512</v>
      </c>
      <c r="AN26" s="69">
        <v>1</v>
      </c>
      <c r="AO26" s="78">
        <f>+(AN26/Tabla3[[#This Row],[III Trimestre ]])*100%</f>
        <v>1</v>
      </c>
      <c r="AP26" s="69" t="s">
        <v>513</v>
      </c>
      <c r="AQ26" s="58">
        <v>1</v>
      </c>
      <c r="AR26" s="200">
        <f>(+Tabla2[[#This Row],[IV seguimiento ( octubre a diciembre)]]/Tabla3[[#This Row],[IV Trimestre ]])</f>
        <v>1</v>
      </c>
      <c r="AS26" s="58" t="s">
        <v>514</v>
      </c>
      <c r="AU26" s="138">
        <f>+Tabla3[[#This Row],[I Trimestre ]]+Tabla3[[#This Row],[II Trimestre ]]+Tabla3[[#This Row],[III Trimestre ]]+Tabla3[[#This Row],[IV Trimestre ]]</f>
        <v>3</v>
      </c>
      <c r="AV26" s="138">
        <f t="shared" si="0"/>
        <v>3</v>
      </c>
      <c r="AW26" s="67">
        <f t="shared" si="1"/>
        <v>1</v>
      </c>
      <c r="AX26" s="69" t="s">
        <v>389</v>
      </c>
    </row>
    <row r="27" spans="2:50" s="55" customFormat="1" ht="116.25" customHeight="1" x14ac:dyDescent="0.25">
      <c r="B27" s="69" t="s">
        <v>369</v>
      </c>
      <c r="C27" s="69" t="s">
        <v>370</v>
      </c>
      <c r="D27" s="69" t="s">
        <v>371</v>
      </c>
      <c r="E27" s="69" t="s">
        <v>372</v>
      </c>
      <c r="F27" s="69" t="s">
        <v>373</v>
      </c>
      <c r="G27" s="69" t="s">
        <v>369</v>
      </c>
      <c r="H27" s="69" t="s">
        <v>374</v>
      </c>
      <c r="I27" s="69" t="s">
        <v>375</v>
      </c>
      <c r="J27" s="69" t="s">
        <v>376</v>
      </c>
      <c r="K27" s="69" t="s">
        <v>369</v>
      </c>
      <c r="L27" s="69" t="s">
        <v>369</v>
      </c>
      <c r="M27" s="69" t="s">
        <v>369</v>
      </c>
      <c r="N27" s="69" t="s">
        <v>369</v>
      </c>
      <c r="O27" s="69" t="s">
        <v>467</v>
      </c>
      <c r="P27" s="138">
        <v>14</v>
      </c>
      <c r="Q27" s="69" t="s">
        <v>468</v>
      </c>
      <c r="R27" s="69" t="s">
        <v>515</v>
      </c>
      <c r="S27" s="69" t="s">
        <v>380</v>
      </c>
      <c r="T27" s="69" t="s">
        <v>516</v>
      </c>
      <c r="U27" s="69" t="s">
        <v>471</v>
      </c>
      <c r="V27" s="69" t="s">
        <v>383</v>
      </c>
      <c r="W27" s="197">
        <v>44287</v>
      </c>
      <c r="X27" s="197">
        <v>44561</v>
      </c>
      <c r="Y27" s="198">
        <v>0</v>
      </c>
      <c r="Z27" s="67" t="s">
        <v>369</v>
      </c>
      <c r="AA27" s="198">
        <v>1</v>
      </c>
      <c r="AB27" s="67" t="s">
        <v>384</v>
      </c>
      <c r="AC27" s="198">
        <v>1</v>
      </c>
      <c r="AD27" s="67" t="s">
        <v>384</v>
      </c>
      <c r="AE27" s="198">
        <v>1</v>
      </c>
      <c r="AF27" s="67" t="s">
        <v>472</v>
      </c>
      <c r="AG27" s="67" t="s">
        <v>517</v>
      </c>
      <c r="AH27" s="69"/>
      <c r="AI27" s="207"/>
      <c r="AJ27" s="69"/>
      <c r="AK27" s="138">
        <v>1</v>
      </c>
      <c r="AL27" s="78">
        <f>+AK27/Tabla3[[#This Row],[II Trimestre ]]</f>
        <v>1</v>
      </c>
      <c r="AM27" s="69" t="s">
        <v>518</v>
      </c>
      <c r="AN27" s="69">
        <v>1</v>
      </c>
      <c r="AO27" s="78">
        <f>+(AN27/Tabla3[[#This Row],[III Trimestre ]])*100%</f>
        <v>1</v>
      </c>
      <c r="AP27" s="69" t="s">
        <v>519</v>
      </c>
      <c r="AQ27" s="58">
        <v>1</v>
      </c>
      <c r="AR27" s="200">
        <f>(+Tabla2[[#This Row],[IV seguimiento ( octubre a diciembre)]]/Tabla3[[#This Row],[IV Trimestre ]])</f>
        <v>1</v>
      </c>
      <c r="AS27" s="58" t="s">
        <v>520</v>
      </c>
      <c r="AU27" s="138">
        <f>+Tabla3[[#This Row],[I Trimestre ]]+Tabla3[[#This Row],[II Trimestre ]]+Tabla3[[#This Row],[III Trimestre ]]+Tabla3[[#This Row],[IV Trimestre ]]</f>
        <v>3</v>
      </c>
      <c r="AV27" s="138">
        <f t="shared" si="0"/>
        <v>3</v>
      </c>
      <c r="AW27" s="67">
        <f t="shared" si="1"/>
        <v>1</v>
      </c>
      <c r="AX27" s="69" t="s">
        <v>389</v>
      </c>
    </row>
    <row r="28" spans="2:50" s="55" customFormat="1" ht="116.25" customHeight="1" x14ac:dyDescent="0.25">
      <c r="B28" s="69" t="s">
        <v>369</v>
      </c>
      <c r="C28" s="69" t="s">
        <v>370</v>
      </c>
      <c r="D28" s="69" t="s">
        <v>371</v>
      </c>
      <c r="E28" s="69" t="s">
        <v>372</v>
      </c>
      <c r="F28" s="69" t="s">
        <v>373</v>
      </c>
      <c r="G28" s="69" t="s">
        <v>369</v>
      </c>
      <c r="H28" s="69" t="s">
        <v>374</v>
      </c>
      <c r="I28" s="69" t="s">
        <v>375</v>
      </c>
      <c r="J28" s="69" t="s">
        <v>376</v>
      </c>
      <c r="K28" s="69" t="s">
        <v>369</v>
      </c>
      <c r="L28" s="69" t="s">
        <v>369</v>
      </c>
      <c r="M28" s="69" t="s">
        <v>369</v>
      </c>
      <c r="N28" s="69" t="s">
        <v>369</v>
      </c>
      <c r="O28" s="69" t="s">
        <v>467</v>
      </c>
      <c r="P28" s="138">
        <v>15</v>
      </c>
      <c r="Q28" s="69" t="s">
        <v>468</v>
      </c>
      <c r="R28" s="69" t="s">
        <v>521</v>
      </c>
      <c r="S28" s="69" t="s">
        <v>380</v>
      </c>
      <c r="T28" s="69" t="s">
        <v>522</v>
      </c>
      <c r="U28" s="69" t="s">
        <v>471</v>
      </c>
      <c r="V28" s="69" t="s">
        <v>383</v>
      </c>
      <c r="W28" s="201">
        <v>44287</v>
      </c>
      <c r="X28" s="201">
        <v>44561</v>
      </c>
      <c r="Y28" s="198">
        <v>0</v>
      </c>
      <c r="Z28" s="69" t="s">
        <v>369</v>
      </c>
      <c r="AA28" s="198">
        <v>1</v>
      </c>
      <c r="AB28" s="69" t="s">
        <v>384</v>
      </c>
      <c r="AC28" s="198">
        <v>1</v>
      </c>
      <c r="AD28" s="69" t="s">
        <v>384</v>
      </c>
      <c r="AE28" s="198">
        <v>1</v>
      </c>
      <c r="AF28" s="69" t="s">
        <v>472</v>
      </c>
      <c r="AG28" s="67" t="s">
        <v>523</v>
      </c>
      <c r="AH28" s="69"/>
      <c r="AI28" s="67"/>
      <c r="AJ28" s="69"/>
      <c r="AK28" s="138">
        <v>1</v>
      </c>
      <c r="AL28" s="78">
        <f>+AK28/Tabla3[[#This Row],[II Trimestre ]]</f>
        <v>1</v>
      </c>
      <c r="AM28" s="69" t="s">
        <v>524</v>
      </c>
      <c r="AN28" s="69">
        <v>1</v>
      </c>
      <c r="AO28" s="78">
        <f>+(AN28/Tabla3[[#This Row],[III Trimestre ]])*100%</f>
        <v>1</v>
      </c>
      <c r="AP28" s="69" t="s">
        <v>525</v>
      </c>
      <c r="AQ28" s="58">
        <v>1</v>
      </c>
      <c r="AR28" s="200">
        <f>(+Tabla2[[#This Row],[IV seguimiento ( octubre a diciembre)]]/Tabla3[[#This Row],[IV Trimestre ]])</f>
        <v>1</v>
      </c>
      <c r="AS28" s="58" t="s">
        <v>526</v>
      </c>
      <c r="AU28" s="138">
        <f>+Tabla3[[#This Row],[I Trimestre ]]+Tabla3[[#This Row],[II Trimestre ]]+Tabla3[[#This Row],[III Trimestre ]]+Tabla3[[#This Row],[IV Trimestre ]]</f>
        <v>3</v>
      </c>
      <c r="AV28" s="138">
        <f t="shared" si="0"/>
        <v>3</v>
      </c>
      <c r="AW28" s="67">
        <f t="shared" si="1"/>
        <v>1</v>
      </c>
      <c r="AX28" s="69" t="s">
        <v>389</v>
      </c>
    </row>
    <row r="29" spans="2:50" s="55" customFormat="1" ht="116.25" customHeight="1" x14ac:dyDescent="0.25">
      <c r="B29" s="69" t="s">
        <v>369</v>
      </c>
      <c r="C29" s="69" t="s">
        <v>370</v>
      </c>
      <c r="D29" s="69" t="s">
        <v>371</v>
      </c>
      <c r="E29" s="69" t="s">
        <v>372</v>
      </c>
      <c r="F29" s="69" t="s">
        <v>373</v>
      </c>
      <c r="G29" s="69" t="s">
        <v>369</v>
      </c>
      <c r="H29" s="69" t="s">
        <v>374</v>
      </c>
      <c r="I29" s="69" t="s">
        <v>375</v>
      </c>
      <c r="J29" s="69" t="s">
        <v>376</v>
      </c>
      <c r="K29" s="69" t="s">
        <v>369</v>
      </c>
      <c r="L29" s="69" t="s">
        <v>369</v>
      </c>
      <c r="M29" s="69" t="s">
        <v>369</v>
      </c>
      <c r="N29" s="69" t="s">
        <v>369</v>
      </c>
      <c r="O29" s="69" t="s">
        <v>467</v>
      </c>
      <c r="P29" s="138">
        <v>16</v>
      </c>
      <c r="Q29" s="69" t="s">
        <v>468</v>
      </c>
      <c r="R29" s="69" t="s">
        <v>527</v>
      </c>
      <c r="S29" s="69" t="s">
        <v>380</v>
      </c>
      <c r="T29" s="69" t="s">
        <v>528</v>
      </c>
      <c r="U29" s="69" t="s">
        <v>471</v>
      </c>
      <c r="V29" s="69" t="s">
        <v>383</v>
      </c>
      <c r="W29" s="201">
        <v>44287</v>
      </c>
      <c r="X29" s="201">
        <v>44561</v>
      </c>
      <c r="Y29" s="198">
        <v>0</v>
      </c>
      <c r="Z29" s="69" t="s">
        <v>369</v>
      </c>
      <c r="AA29" s="198">
        <v>1</v>
      </c>
      <c r="AB29" s="202" t="s">
        <v>384</v>
      </c>
      <c r="AC29" s="198">
        <v>1</v>
      </c>
      <c r="AD29" s="202" t="s">
        <v>384</v>
      </c>
      <c r="AE29" s="198">
        <v>1</v>
      </c>
      <c r="AF29" s="202" t="s">
        <v>472</v>
      </c>
      <c r="AG29" s="67" t="s">
        <v>529</v>
      </c>
      <c r="AH29" s="69"/>
      <c r="AI29" s="67"/>
      <c r="AJ29" s="69"/>
      <c r="AK29" s="138">
        <v>1</v>
      </c>
      <c r="AL29" s="78">
        <f>+AK29/Tabla3[[#This Row],[II Trimestre ]]</f>
        <v>1</v>
      </c>
      <c r="AM29" s="69" t="s">
        <v>530</v>
      </c>
      <c r="AN29" s="69">
        <v>1</v>
      </c>
      <c r="AO29" s="78">
        <f>+(AN29/Tabla3[[#This Row],[III Trimestre ]])*100%</f>
        <v>1</v>
      </c>
      <c r="AP29" s="69" t="s">
        <v>531</v>
      </c>
      <c r="AQ29" s="58">
        <v>1</v>
      </c>
      <c r="AR29" s="200">
        <f>(+Tabla2[[#This Row],[IV seguimiento ( octubre a diciembre)]]/Tabla3[[#This Row],[IV Trimestre ]])</f>
        <v>1</v>
      </c>
      <c r="AS29" s="58" t="s">
        <v>532</v>
      </c>
      <c r="AT29" s="56"/>
      <c r="AU29" s="138">
        <f>+Tabla3[[#This Row],[I Trimestre ]]+Tabla3[[#This Row],[II Trimestre ]]+Tabla3[[#This Row],[III Trimestre ]]+Tabla3[[#This Row],[IV Trimestre ]]</f>
        <v>3</v>
      </c>
      <c r="AV29" s="138">
        <f t="shared" si="0"/>
        <v>3</v>
      </c>
      <c r="AW29" s="67">
        <f t="shared" si="1"/>
        <v>1</v>
      </c>
      <c r="AX29" s="69" t="s">
        <v>389</v>
      </c>
    </row>
    <row r="30" spans="2:50" s="55" customFormat="1" ht="116.25" customHeight="1" x14ac:dyDescent="0.25">
      <c r="B30" s="69" t="s">
        <v>369</v>
      </c>
      <c r="C30" s="69" t="s">
        <v>370</v>
      </c>
      <c r="D30" s="69" t="s">
        <v>371</v>
      </c>
      <c r="E30" s="69" t="s">
        <v>372</v>
      </c>
      <c r="F30" s="69" t="s">
        <v>373</v>
      </c>
      <c r="G30" s="101" t="s">
        <v>369</v>
      </c>
      <c r="H30" s="69" t="s">
        <v>374</v>
      </c>
      <c r="I30" s="69" t="s">
        <v>375</v>
      </c>
      <c r="J30" s="69" t="s">
        <v>376</v>
      </c>
      <c r="K30" s="69" t="s">
        <v>369</v>
      </c>
      <c r="L30" s="69" t="s">
        <v>369</v>
      </c>
      <c r="M30" s="69" t="s">
        <v>369</v>
      </c>
      <c r="N30" s="69" t="s">
        <v>369</v>
      </c>
      <c r="O30" s="69" t="s">
        <v>467</v>
      </c>
      <c r="P30" s="138">
        <v>17</v>
      </c>
      <c r="Q30" s="69" t="s">
        <v>468</v>
      </c>
      <c r="R30" s="69" t="s">
        <v>533</v>
      </c>
      <c r="S30" s="69" t="s">
        <v>380</v>
      </c>
      <c r="T30" s="69" t="s">
        <v>534</v>
      </c>
      <c r="U30" s="69" t="s">
        <v>471</v>
      </c>
      <c r="V30" s="101" t="s">
        <v>383</v>
      </c>
      <c r="W30" s="197">
        <v>44287</v>
      </c>
      <c r="X30" s="197">
        <v>44561</v>
      </c>
      <c r="Y30" s="198">
        <v>0</v>
      </c>
      <c r="Z30" s="69" t="s">
        <v>369</v>
      </c>
      <c r="AA30" s="198">
        <v>1</v>
      </c>
      <c r="AB30" s="69" t="s">
        <v>384</v>
      </c>
      <c r="AC30" s="198">
        <v>1</v>
      </c>
      <c r="AD30" s="69" t="s">
        <v>384</v>
      </c>
      <c r="AE30" s="198">
        <v>1</v>
      </c>
      <c r="AF30" s="69" t="s">
        <v>472</v>
      </c>
      <c r="AG30" s="67" t="s">
        <v>535</v>
      </c>
      <c r="AH30" s="78"/>
      <c r="AI30" s="67"/>
      <c r="AJ30" s="69"/>
      <c r="AK30" s="138">
        <v>1</v>
      </c>
      <c r="AL30" s="78">
        <f>+AK30/Tabla3[[#This Row],[II Trimestre ]]</f>
        <v>1</v>
      </c>
      <c r="AM30" s="69" t="s">
        <v>536</v>
      </c>
      <c r="AN30" s="69">
        <v>1</v>
      </c>
      <c r="AO30" s="78">
        <f>+(AN30/Tabla3[[#This Row],[III Trimestre ]])*100%</f>
        <v>1</v>
      </c>
      <c r="AP30" s="78" t="s">
        <v>537</v>
      </c>
      <c r="AQ30" s="58">
        <v>1</v>
      </c>
      <c r="AR30" s="200">
        <f>(+Tabla2[[#This Row],[IV seguimiento ( octubre a diciembre)]]/Tabla3[[#This Row],[IV Trimestre ]])</f>
        <v>1</v>
      </c>
      <c r="AS30" s="79" t="s">
        <v>538</v>
      </c>
      <c r="AU30" s="138">
        <f>+Tabla3[[#This Row],[I Trimestre ]]+Tabla3[[#This Row],[II Trimestre ]]+Tabla3[[#This Row],[III Trimestre ]]+Tabla3[[#This Row],[IV Trimestre ]]</f>
        <v>3</v>
      </c>
      <c r="AV30" s="138">
        <f t="shared" si="0"/>
        <v>3</v>
      </c>
      <c r="AW30" s="67">
        <f t="shared" si="1"/>
        <v>1</v>
      </c>
      <c r="AX30" s="69" t="s">
        <v>389</v>
      </c>
    </row>
    <row r="31" spans="2:50" s="55" customFormat="1" ht="116.25" customHeight="1" x14ac:dyDescent="0.25">
      <c r="B31" s="69" t="s">
        <v>369</v>
      </c>
      <c r="C31" s="69" t="s">
        <v>370</v>
      </c>
      <c r="D31" s="69" t="s">
        <v>371</v>
      </c>
      <c r="E31" s="69" t="s">
        <v>372</v>
      </c>
      <c r="F31" s="69" t="s">
        <v>373</v>
      </c>
      <c r="G31" s="101" t="s">
        <v>369</v>
      </c>
      <c r="H31" s="101" t="s">
        <v>374</v>
      </c>
      <c r="I31" s="101" t="s">
        <v>375</v>
      </c>
      <c r="J31" s="101" t="s">
        <v>376</v>
      </c>
      <c r="K31" s="101" t="s">
        <v>369</v>
      </c>
      <c r="L31" s="101" t="s">
        <v>369</v>
      </c>
      <c r="M31" s="101" t="s">
        <v>369</v>
      </c>
      <c r="N31" s="101" t="s">
        <v>369</v>
      </c>
      <c r="O31" s="101" t="s">
        <v>467</v>
      </c>
      <c r="P31" s="138">
        <v>18</v>
      </c>
      <c r="Q31" s="101" t="s">
        <v>468</v>
      </c>
      <c r="R31" s="101" t="s">
        <v>539</v>
      </c>
      <c r="S31" s="101" t="s">
        <v>380</v>
      </c>
      <c r="T31" s="101" t="s">
        <v>540</v>
      </c>
      <c r="U31" s="101" t="s">
        <v>471</v>
      </c>
      <c r="V31" s="101" t="s">
        <v>383</v>
      </c>
      <c r="W31" s="203">
        <v>44287</v>
      </c>
      <c r="X31" s="203">
        <v>44561</v>
      </c>
      <c r="Y31" s="198">
        <v>0</v>
      </c>
      <c r="Z31" s="101" t="s">
        <v>369</v>
      </c>
      <c r="AA31" s="198">
        <v>1</v>
      </c>
      <c r="AB31" s="101" t="s">
        <v>384</v>
      </c>
      <c r="AC31" s="198">
        <v>1</v>
      </c>
      <c r="AD31" s="101" t="s">
        <v>384</v>
      </c>
      <c r="AE31" s="198">
        <v>1</v>
      </c>
      <c r="AF31" s="101" t="s">
        <v>472</v>
      </c>
      <c r="AG31" s="101" t="s">
        <v>541</v>
      </c>
      <c r="AH31" s="101"/>
      <c r="AI31" s="208"/>
      <c r="AJ31" s="101"/>
      <c r="AK31" s="204">
        <v>1</v>
      </c>
      <c r="AL31" s="78">
        <f>+AK31/Tabla3[[#This Row],[II Trimestre ]]</f>
        <v>1</v>
      </c>
      <c r="AM31" s="101" t="s">
        <v>542</v>
      </c>
      <c r="AN31" s="101">
        <v>1</v>
      </c>
      <c r="AO31" s="78">
        <f>+(AN31/Tabla3[[#This Row],[III Trimestre ]])*100%</f>
        <v>1</v>
      </c>
      <c r="AP31" s="101" t="s">
        <v>543</v>
      </c>
      <c r="AQ31" s="66">
        <v>1</v>
      </c>
      <c r="AR31" s="200">
        <f>(+Tabla2[[#This Row],[IV seguimiento ( octubre a diciembre)]]/Tabla3[[#This Row],[IV Trimestre ]])</f>
        <v>1</v>
      </c>
      <c r="AS31" s="66" t="s">
        <v>544</v>
      </c>
      <c r="AU31" s="138">
        <f>+Tabla3[[#This Row],[I Trimestre ]]+Tabla3[[#This Row],[II Trimestre ]]+Tabla3[[#This Row],[III Trimestre ]]+Tabla3[[#This Row],[IV Trimestre ]]</f>
        <v>3</v>
      </c>
      <c r="AV31" s="138">
        <f t="shared" si="0"/>
        <v>3</v>
      </c>
      <c r="AW31" s="67">
        <f t="shared" si="1"/>
        <v>1</v>
      </c>
      <c r="AX31" s="69" t="s">
        <v>389</v>
      </c>
    </row>
    <row r="32" spans="2:50" s="55" customFormat="1" ht="167.25" customHeight="1" x14ac:dyDescent="0.25">
      <c r="B32" s="205" t="s">
        <v>369</v>
      </c>
      <c r="C32" s="69" t="s">
        <v>370</v>
      </c>
      <c r="D32" s="69" t="s">
        <v>371</v>
      </c>
      <c r="E32" s="69" t="s">
        <v>372</v>
      </c>
      <c r="F32" s="69" t="s">
        <v>373</v>
      </c>
      <c r="G32" s="102" t="s">
        <v>369</v>
      </c>
      <c r="H32" s="102" t="s">
        <v>374</v>
      </c>
      <c r="I32" s="102" t="s">
        <v>375</v>
      </c>
      <c r="J32" s="102" t="s">
        <v>376</v>
      </c>
      <c r="K32" s="102" t="s">
        <v>369</v>
      </c>
      <c r="L32" s="102" t="s">
        <v>369</v>
      </c>
      <c r="M32" s="102" t="s">
        <v>369</v>
      </c>
      <c r="N32" s="102" t="s">
        <v>369</v>
      </c>
      <c r="O32" s="102" t="s">
        <v>467</v>
      </c>
      <c r="P32" s="138">
        <v>19</v>
      </c>
      <c r="Q32" s="102" t="s">
        <v>468</v>
      </c>
      <c r="R32" s="102" t="s">
        <v>545</v>
      </c>
      <c r="S32" s="102" t="s">
        <v>380</v>
      </c>
      <c r="T32" s="101" t="s">
        <v>546</v>
      </c>
      <c r="U32" s="102" t="s">
        <v>471</v>
      </c>
      <c r="V32" s="102" t="s">
        <v>383</v>
      </c>
      <c r="W32" s="203">
        <v>44287</v>
      </c>
      <c r="X32" s="203">
        <v>44561</v>
      </c>
      <c r="Y32" s="198">
        <v>0</v>
      </c>
      <c r="Z32" s="102" t="s">
        <v>369</v>
      </c>
      <c r="AA32" s="198">
        <v>1</v>
      </c>
      <c r="AB32" s="102" t="s">
        <v>384</v>
      </c>
      <c r="AC32" s="198">
        <v>1</v>
      </c>
      <c r="AD32" s="102" t="s">
        <v>384</v>
      </c>
      <c r="AE32" s="198">
        <v>1</v>
      </c>
      <c r="AF32" s="102" t="s">
        <v>472</v>
      </c>
      <c r="AG32" s="101" t="s">
        <v>547</v>
      </c>
      <c r="AH32" s="102"/>
      <c r="AI32" s="209"/>
      <c r="AJ32" s="102"/>
      <c r="AK32" s="206">
        <v>1</v>
      </c>
      <c r="AL32" s="78">
        <f>+AK32/Tabla3[[#This Row],[II Trimestre ]]</f>
        <v>1</v>
      </c>
      <c r="AM32" s="102" t="s">
        <v>548</v>
      </c>
      <c r="AN32" s="102">
        <v>1</v>
      </c>
      <c r="AO32" s="78">
        <f>+(AN32/Tabla3[[#This Row],[III Trimestre ]])*100%</f>
        <v>1</v>
      </c>
      <c r="AP32" s="102" t="s">
        <v>549</v>
      </c>
      <c r="AQ32" s="80">
        <v>1</v>
      </c>
      <c r="AR32" s="200">
        <f>(+Tabla2[[#This Row],[IV seguimiento ( octubre a diciembre)]]/Tabla3[[#This Row],[IV Trimestre ]])</f>
        <v>1</v>
      </c>
      <c r="AS32" s="80" t="s">
        <v>550</v>
      </c>
      <c r="AU32" s="138">
        <f>+Tabla3[[#This Row],[I Trimestre ]]+Tabla3[[#This Row],[II Trimestre ]]+Tabla3[[#This Row],[III Trimestre ]]+Tabla3[[#This Row],[IV Trimestre ]]</f>
        <v>3</v>
      </c>
      <c r="AV32" s="138">
        <f t="shared" si="0"/>
        <v>3</v>
      </c>
      <c r="AW32" s="67">
        <f t="shared" si="1"/>
        <v>1</v>
      </c>
      <c r="AX32" s="69" t="s">
        <v>389</v>
      </c>
    </row>
    <row r="33" spans="2:50" s="55" customFormat="1" ht="116.25" customHeight="1" x14ac:dyDescent="0.25">
      <c r="B33" s="69" t="s">
        <v>369</v>
      </c>
      <c r="C33" s="69" t="s">
        <v>370</v>
      </c>
      <c r="D33" s="69" t="s">
        <v>371</v>
      </c>
      <c r="E33" s="69" t="s">
        <v>372</v>
      </c>
      <c r="F33" s="69" t="s">
        <v>373</v>
      </c>
      <c r="G33" s="69" t="s">
        <v>369</v>
      </c>
      <c r="H33" s="69" t="s">
        <v>374</v>
      </c>
      <c r="I33" s="69" t="s">
        <v>375</v>
      </c>
      <c r="J33" s="69" t="s">
        <v>376</v>
      </c>
      <c r="K33" s="69" t="s">
        <v>369</v>
      </c>
      <c r="L33" s="69" t="s">
        <v>369</v>
      </c>
      <c r="M33" s="69" t="s">
        <v>369</v>
      </c>
      <c r="N33" s="69" t="s">
        <v>369</v>
      </c>
      <c r="O33" s="69" t="s">
        <v>467</v>
      </c>
      <c r="P33" s="138">
        <v>20</v>
      </c>
      <c r="Q33" s="69" t="s">
        <v>468</v>
      </c>
      <c r="R33" s="69" t="s">
        <v>551</v>
      </c>
      <c r="S33" s="69" t="s">
        <v>380</v>
      </c>
      <c r="T33" s="69" t="s">
        <v>552</v>
      </c>
      <c r="U33" s="69" t="s">
        <v>471</v>
      </c>
      <c r="V33" s="69" t="s">
        <v>383</v>
      </c>
      <c r="W33" s="197">
        <v>44287</v>
      </c>
      <c r="X33" s="197">
        <v>44561</v>
      </c>
      <c r="Y33" s="198">
        <v>0</v>
      </c>
      <c r="Z33" s="67" t="s">
        <v>369</v>
      </c>
      <c r="AA33" s="198">
        <v>1</v>
      </c>
      <c r="AB33" s="67" t="s">
        <v>384</v>
      </c>
      <c r="AC33" s="198">
        <v>1</v>
      </c>
      <c r="AD33" s="67" t="s">
        <v>384</v>
      </c>
      <c r="AE33" s="198">
        <v>1</v>
      </c>
      <c r="AF33" s="67" t="s">
        <v>472</v>
      </c>
      <c r="AG33" s="67" t="s">
        <v>553</v>
      </c>
      <c r="AH33" s="69"/>
      <c r="AI33" s="207"/>
      <c r="AJ33" s="69"/>
      <c r="AK33" s="138">
        <v>1</v>
      </c>
      <c r="AL33" s="78">
        <f>+AK33/Tabla3[[#This Row],[II Trimestre ]]</f>
        <v>1</v>
      </c>
      <c r="AM33" s="69" t="s">
        <v>554</v>
      </c>
      <c r="AN33" s="69">
        <v>1</v>
      </c>
      <c r="AO33" s="78">
        <f>+(AN33/Tabla3[[#This Row],[III Trimestre ]])*100%</f>
        <v>1</v>
      </c>
      <c r="AP33" s="69" t="s">
        <v>555</v>
      </c>
      <c r="AQ33" s="58">
        <v>1</v>
      </c>
      <c r="AR33" s="200">
        <f>(+Tabla2[[#This Row],[IV seguimiento ( octubre a diciembre)]]/Tabla3[[#This Row],[IV Trimestre ]])</f>
        <v>1</v>
      </c>
      <c r="AS33" s="58" t="s">
        <v>556</v>
      </c>
      <c r="AU33" s="138">
        <f>+Tabla3[[#This Row],[I Trimestre ]]+Tabla3[[#This Row],[II Trimestre ]]+Tabla3[[#This Row],[III Trimestre ]]+Tabla3[[#This Row],[IV Trimestre ]]</f>
        <v>3</v>
      </c>
      <c r="AV33" s="138">
        <f t="shared" si="0"/>
        <v>3</v>
      </c>
      <c r="AW33" s="67">
        <f t="shared" si="1"/>
        <v>1</v>
      </c>
      <c r="AX33" s="69" t="s">
        <v>389</v>
      </c>
    </row>
    <row r="34" spans="2:50" s="55" customFormat="1" ht="116.25" customHeight="1" x14ac:dyDescent="0.25">
      <c r="B34" s="69" t="s">
        <v>369</v>
      </c>
      <c r="C34" s="69" t="s">
        <v>370</v>
      </c>
      <c r="D34" s="69" t="s">
        <v>371</v>
      </c>
      <c r="E34" s="69" t="s">
        <v>372</v>
      </c>
      <c r="F34" s="69" t="s">
        <v>373</v>
      </c>
      <c r="G34" s="69" t="s">
        <v>369</v>
      </c>
      <c r="H34" s="69" t="s">
        <v>374</v>
      </c>
      <c r="I34" s="69" t="s">
        <v>375</v>
      </c>
      <c r="J34" s="69" t="s">
        <v>376</v>
      </c>
      <c r="K34" s="69" t="s">
        <v>369</v>
      </c>
      <c r="L34" s="69" t="s">
        <v>369</v>
      </c>
      <c r="M34" s="69" t="s">
        <v>369</v>
      </c>
      <c r="N34" s="69" t="s">
        <v>369</v>
      </c>
      <c r="O34" s="69" t="s">
        <v>467</v>
      </c>
      <c r="P34" s="138">
        <v>21</v>
      </c>
      <c r="Q34" s="69" t="s">
        <v>468</v>
      </c>
      <c r="R34" s="69" t="s">
        <v>557</v>
      </c>
      <c r="S34" s="69" t="s">
        <v>380</v>
      </c>
      <c r="T34" s="69" t="s">
        <v>558</v>
      </c>
      <c r="U34" s="69" t="s">
        <v>471</v>
      </c>
      <c r="V34" s="69" t="s">
        <v>383</v>
      </c>
      <c r="W34" s="197">
        <v>44287</v>
      </c>
      <c r="X34" s="197">
        <v>44561</v>
      </c>
      <c r="Y34" s="198">
        <v>0</v>
      </c>
      <c r="Z34" s="67" t="s">
        <v>369</v>
      </c>
      <c r="AA34" s="198">
        <v>1</v>
      </c>
      <c r="AB34" s="67" t="s">
        <v>384</v>
      </c>
      <c r="AC34" s="198">
        <v>1</v>
      </c>
      <c r="AD34" s="67" t="s">
        <v>384</v>
      </c>
      <c r="AE34" s="198">
        <v>1</v>
      </c>
      <c r="AF34" s="67" t="s">
        <v>472</v>
      </c>
      <c r="AG34" s="67" t="s">
        <v>559</v>
      </c>
      <c r="AH34" s="69"/>
      <c r="AI34" s="207"/>
      <c r="AJ34" s="69"/>
      <c r="AK34" s="138">
        <v>1</v>
      </c>
      <c r="AL34" s="78">
        <f>+AK34/Tabla3[[#This Row],[II Trimestre ]]</f>
        <v>1</v>
      </c>
      <c r="AM34" s="69" t="s">
        <v>560</v>
      </c>
      <c r="AN34" s="69">
        <v>1</v>
      </c>
      <c r="AO34" s="78">
        <f>+(AN34/Tabla3[[#This Row],[III Trimestre ]])*100%</f>
        <v>1</v>
      </c>
      <c r="AP34" s="69" t="s">
        <v>561</v>
      </c>
      <c r="AQ34" s="58">
        <v>1</v>
      </c>
      <c r="AR34" s="200">
        <f>(+Tabla2[[#This Row],[IV seguimiento ( octubre a diciembre)]]/Tabla3[[#This Row],[IV Trimestre ]])</f>
        <v>1</v>
      </c>
      <c r="AS34" s="58" t="s">
        <v>562</v>
      </c>
      <c r="AU34" s="138">
        <f>+Tabla3[[#This Row],[I Trimestre ]]+Tabla3[[#This Row],[II Trimestre ]]+Tabla3[[#This Row],[III Trimestre ]]+Tabla3[[#This Row],[IV Trimestre ]]</f>
        <v>3</v>
      </c>
      <c r="AV34" s="138">
        <f t="shared" si="0"/>
        <v>3</v>
      </c>
      <c r="AW34" s="67">
        <f t="shared" si="1"/>
        <v>1</v>
      </c>
      <c r="AX34" s="69" t="s">
        <v>389</v>
      </c>
    </row>
    <row r="35" spans="2:50" s="55" customFormat="1" ht="116.25" customHeight="1" x14ac:dyDescent="0.25">
      <c r="B35" s="69" t="s">
        <v>369</v>
      </c>
      <c r="C35" s="69" t="s">
        <v>370</v>
      </c>
      <c r="D35" s="69" t="s">
        <v>371</v>
      </c>
      <c r="E35" s="69" t="s">
        <v>372</v>
      </c>
      <c r="F35" s="69" t="s">
        <v>373</v>
      </c>
      <c r="G35" s="69" t="s">
        <v>369</v>
      </c>
      <c r="H35" s="69" t="s">
        <v>374</v>
      </c>
      <c r="I35" s="69" t="s">
        <v>375</v>
      </c>
      <c r="J35" s="69" t="s">
        <v>376</v>
      </c>
      <c r="K35" s="69" t="s">
        <v>369</v>
      </c>
      <c r="L35" s="69" t="s">
        <v>369</v>
      </c>
      <c r="M35" s="69" t="s">
        <v>369</v>
      </c>
      <c r="N35" s="69" t="s">
        <v>369</v>
      </c>
      <c r="O35" s="69" t="s">
        <v>467</v>
      </c>
      <c r="P35" s="138">
        <v>22</v>
      </c>
      <c r="Q35" s="69" t="s">
        <v>468</v>
      </c>
      <c r="R35" s="69" t="s">
        <v>563</v>
      </c>
      <c r="S35" s="69" t="s">
        <v>380</v>
      </c>
      <c r="T35" s="69" t="s">
        <v>564</v>
      </c>
      <c r="U35" s="69" t="s">
        <v>471</v>
      </c>
      <c r="V35" s="69" t="s">
        <v>383</v>
      </c>
      <c r="W35" s="197">
        <v>44287</v>
      </c>
      <c r="X35" s="197">
        <v>44561</v>
      </c>
      <c r="Y35" s="198">
        <v>0</v>
      </c>
      <c r="Z35" s="67" t="s">
        <v>369</v>
      </c>
      <c r="AA35" s="198">
        <v>1</v>
      </c>
      <c r="AB35" s="67" t="s">
        <v>384</v>
      </c>
      <c r="AC35" s="198">
        <v>1</v>
      </c>
      <c r="AD35" s="67" t="s">
        <v>384</v>
      </c>
      <c r="AE35" s="198">
        <v>1</v>
      </c>
      <c r="AF35" s="67" t="s">
        <v>472</v>
      </c>
      <c r="AG35" s="67" t="s">
        <v>565</v>
      </c>
      <c r="AH35" s="69"/>
      <c r="AI35" s="207"/>
      <c r="AJ35" s="69"/>
      <c r="AK35" s="138">
        <v>1</v>
      </c>
      <c r="AL35" s="78">
        <f>+AK35/Tabla3[[#This Row],[II Trimestre ]]</f>
        <v>1</v>
      </c>
      <c r="AM35" s="69" t="s">
        <v>566</v>
      </c>
      <c r="AN35" s="69">
        <v>1</v>
      </c>
      <c r="AO35" s="78">
        <f>+(AN35/Tabla3[[#This Row],[III Trimestre ]])*100%</f>
        <v>1</v>
      </c>
      <c r="AP35" s="69" t="s">
        <v>567</v>
      </c>
      <c r="AQ35" s="58">
        <v>1</v>
      </c>
      <c r="AR35" s="200">
        <f>(+Tabla2[[#This Row],[IV seguimiento ( octubre a diciembre)]]/Tabla3[[#This Row],[IV Trimestre ]])</f>
        <v>1</v>
      </c>
      <c r="AS35" s="58" t="s">
        <v>568</v>
      </c>
      <c r="AU35" s="138">
        <f>+Tabla3[[#This Row],[I Trimestre ]]+Tabla3[[#This Row],[II Trimestre ]]+Tabla3[[#This Row],[III Trimestre ]]+Tabla3[[#This Row],[IV Trimestre ]]</f>
        <v>3</v>
      </c>
      <c r="AV35" s="138">
        <f t="shared" si="0"/>
        <v>3</v>
      </c>
      <c r="AW35" s="67">
        <f t="shared" si="1"/>
        <v>1</v>
      </c>
      <c r="AX35" s="69" t="s">
        <v>389</v>
      </c>
    </row>
    <row r="36" spans="2:50" s="57" customFormat="1" ht="123.75" customHeight="1" x14ac:dyDescent="0.25">
      <c r="B36" s="69">
        <v>545</v>
      </c>
      <c r="C36" s="69" t="s">
        <v>430</v>
      </c>
      <c r="D36" s="69" t="s">
        <v>431</v>
      </c>
      <c r="E36" s="69" t="s">
        <v>412</v>
      </c>
      <c r="F36" s="69" t="s">
        <v>391</v>
      </c>
      <c r="G36" s="69" t="s">
        <v>569</v>
      </c>
      <c r="H36" s="69" t="s">
        <v>570</v>
      </c>
      <c r="I36" s="69" t="s">
        <v>571</v>
      </c>
      <c r="J36" s="69" t="s">
        <v>369</v>
      </c>
      <c r="K36" s="69" t="s">
        <v>572</v>
      </c>
      <c r="L36" s="69" t="s">
        <v>573</v>
      </c>
      <c r="M36" s="69" t="s">
        <v>369</v>
      </c>
      <c r="N36" s="69" t="s">
        <v>369</v>
      </c>
      <c r="O36" s="69" t="s">
        <v>574</v>
      </c>
      <c r="P36" s="138">
        <v>23</v>
      </c>
      <c r="Q36" s="69" t="s">
        <v>575</v>
      </c>
      <c r="R36" s="69" t="s">
        <v>576</v>
      </c>
      <c r="S36" s="69" t="s">
        <v>380</v>
      </c>
      <c r="T36" s="69" t="s">
        <v>577</v>
      </c>
      <c r="U36" s="69" t="s">
        <v>578</v>
      </c>
      <c r="V36" s="69" t="s">
        <v>579</v>
      </c>
      <c r="W36" s="197">
        <v>44348</v>
      </c>
      <c r="X36" s="197">
        <v>44561</v>
      </c>
      <c r="Y36" s="198">
        <v>0</v>
      </c>
      <c r="Z36" s="67" t="s">
        <v>369</v>
      </c>
      <c r="AA36" s="198">
        <v>0</v>
      </c>
      <c r="AB36" s="67" t="s">
        <v>369</v>
      </c>
      <c r="AC36" s="198">
        <v>1</v>
      </c>
      <c r="AD36" s="67" t="s">
        <v>580</v>
      </c>
      <c r="AE36" s="198">
        <v>1</v>
      </c>
      <c r="AF36" s="67" t="s">
        <v>580</v>
      </c>
      <c r="AG36" s="67" t="s">
        <v>473</v>
      </c>
      <c r="AH36" s="69"/>
      <c r="AI36" s="207"/>
      <c r="AJ36" s="69"/>
      <c r="AK36" s="69"/>
      <c r="AL36" s="78">
        <v>0</v>
      </c>
      <c r="AM36" s="69"/>
      <c r="AN36" s="69">
        <v>1</v>
      </c>
      <c r="AO36" s="78">
        <f>+(AN36/Tabla3[[#This Row],[III Trimestre ]])*100%</f>
        <v>1</v>
      </c>
      <c r="AP36" s="69" t="s">
        <v>581</v>
      </c>
      <c r="AQ36" s="58">
        <v>1</v>
      </c>
      <c r="AR36" s="200">
        <f>(+Tabla2[[#This Row],[IV seguimiento ( octubre a diciembre)]]/Tabla3[[#This Row],[IV Trimestre ]])</f>
        <v>1</v>
      </c>
      <c r="AS36" s="58" t="s">
        <v>582</v>
      </c>
      <c r="AT36" s="55"/>
      <c r="AU36" s="138">
        <f>+Tabla3[[#This Row],[I Trimestre ]]+Tabla3[[#This Row],[II Trimestre ]]+Tabla3[[#This Row],[III Trimestre ]]+Tabla3[[#This Row],[IV Trimestre ]]</f>
        <v>2</v>
      </c>
      <c r="AV36" s="138">
        <f t="shared" si="0"/>
        <v>2</v>
      </c>
      <c r="AW36" s="67">
        <f t="shared" si="1"/>
        <v>1</v>
      </c>
      <c r="AX36" s="69" t="s">
        <v>389</v>
      </c>
    </row>
    <row r="37" spans="2:50" s="57" customFormat="1" ht="123.75" customHeight="1" x14ac:dyDescent="0.25">
      <c r="B37" s="69">
        <v>545</v>
      </c>
      <c r="C37" s="69" t="s">
        <v>430</v>
      </c>
      <c r="D37" s="69" t="s">
        <v>431</v>
      </c>
      <c r="E37" s="69" t="s">
        <v>412</v>
      </c>
      <c r="F37" s="69" t="s">
        <v>391</v>
      </c>
      <c r="G37" s="69" t="s">
        <v>569</v>
      </c>
      <c r="H37" s="69" t="s">
        <v>570</v>
      </c>
      <c r="I37" s="69" t="s">
        <v>571</v>
      </c>
      <c r="J37" s="69" t="s">
        <v>369</v>
      </c>
      <c r="K37" s="69" t="s">
        <v>572</v>
      </c>
      <c r="L37" s="69" t="s">
        <v>573</v>
      </c>
      <c r="M37" s="69" t="s">
        <v>369</v>
      </c>
      <c r="N37" s="69" t="s">
        <v>369</v>
      </c>
      <c r="O37" s="69" t="s">
        <v>574</v>
      </c>
      <c r="P37" s="138">
        <v>24</v>
      </c>
      <c r="Q37" s="69" t="s">
        <v>575</v>
      </c>
      <c r="R37" s="69" t="s">
        <v>583</v>
      </c>
      <c r="S37" s="69" t="s">
        <v>380</v>
      </c>
      <c r="T37" s="69" t="s">
        <v>584</v>
      </c>
      <c r="U37" s="69" t="s">
        <v>578</v>
      </c>
      <c r="V37" s="69" t="s">
        <v>579</v>
      </c>
      <c r="W37" s="197">
        <v>44348</v>
      </c>
      <c r="X37" s="197">
        <v>44561</v>
      </c>
      <c r="Y37" s="198">
        <v>0</v>
      </c>
      <c r="Z37" s="67" t="s">
        <v>369</v>
      </c>
      <c r="AA37" s="198">
        <v>0</v>
      </c>
      <c r="AB37" s="67" t="s">
        <v>369</v>
      </c>
      <c r="AC37" s="198">
        <v>1</v>
      </c>
      <c r="AD37" s="67" t="s">
        <v>580</v>
      </c>
      <c r="AE37" s="198">
        <v>1</v>
      </c>
      <c r="AF37" s="67" t="s">
        <v>580</v>
      </c>
      <c r="AG37" s="67" t="s">
        <v>479</v>
      </c>
      <c r="AH37" s="69"/>
      <c r="AI37" s="207"/>
      <c r="AJ37" s="69"/>
      <c r="AK37" s="69"/>
      <c r="AL37" s="78">
        <v>0</v>
      </c>
      <c r="AM37" s="69"/>
      <c r="AN37" s="69">
        <v>1</v>
      </c>
      <c r="AO37" s="78">
        <f>+(AN37/Tabla3[[#This Row],[III Trimestre ]])*100%</f>
        <v>1</v>
      </c>
      <c r="AP37" s="69" t="s">
        <v>585</v>
      </c>
      <c r="AQ37" s="58">
        <v>1</v>
      </c>
      <c r="AR37" s="200">
        <f>(+Tabla2[[#This Row],[IV seguimiento ( octubre a diciembre)]]/Tabla3[[#This Row],[IV Trimestre ]])</f>
        <v>1</v>
      </c>
      <c r="AS37" s="58" t="s">
        <v>586</v>
      </c>
      <c r="AT37" s="55"/>
      <c r="AU37" s="138">
        <f>+Tabla3[[#This Row],[I Trimestre ]]+Tabla3[[#This Row],[II Trimestre ]]+Tabla3[[#This Row],[III Trimestre ]]+Tabla3[[#This Row],[IV Trimestre ]]</f>
        <v>2</v>
      </c>
      <c r="AV37" s="138">
        <f t="shared" si="0"/>
        <v>2</v>
      </c>
      <c r="AW37" s="67">
        <f t="shared" si="1"/>
        <v>1</v>
      </c>
      <c r="AX37" s="69" t="s">
        <v>389</v>
      </c>
    </row>
    <row r="38" spans="2:50" s="57" customFormat="1" ht="123.75" customHeight="1" x14ac:dyDescent="0.25">
      <c r="B38" s="69">
        <v>545</v>
      </c>
      <c r="C38" s="69" t="s">
        <v>430</v>
      </c>
      <c r="D38" s="69" t="s">
        <v>431</v>
      </c>
      <c r="E38" s="69" t="s">
        <v>412</v>
      </c>
      <c r="F38" s="69" t="s">
        <v>391</v>
      </c>
      <c r="G38" s="69" t="s">
        <v>569</v>
      </c>
      <c r="H38" s="69" t="s">
        <v>570</v>
      </c>
      <c r="I38" s="69" t="s">
        <v>571</v>
      </c>
      <c r="J38" s="69" t="s">
        <v>369</v>
      </c>
      <c r="K38" s="69" t="s">
        <v>572</v>
      </c>
      <c r="L38" s="69" t="s">
        <v>573</v>
      </c>
      <c r="M38" s="69" t="s">
        <v>369</v>
      </c>
      <c r="N38" s="69" t="s">
        <v>369</v>
      </c>
      <c r="O38" s="69" t="s">
        <v>574</v>
      </c>
      <c r="P38" s="138">
        <v>25</v>
      </c>
      <c r="Q38" s="69" t="s">
        <v>575</v>
      </c>
      <c r="R38" s="69" t="s">
        <v>587</v>
      </c>
      <c r="S38" s="69" t="s">
        <v>380</v>
      </c>
      <c r="T38" s="69" t="s">
        <v>588</v>
      </c>
      <c r="U38" s="69" t="s">
        <v>578</v>
      </c>
      <c r="V38" s="69" t="s">
        <v>579</v>
      </c>
      <c r="W38" s="197">
        <v>44348</v>
      </c>
      <c r="X38" s="197">
        <v>44561</v>
      </c>
      <c r="Y38" s="198">
        <v>0</v>
      </c>
      <c r="Z38" s="67" t="s">
        <v>369</v>
      </c>
      <c r="AA38" s="198">
        <v>0</v>
      </c>
      <c r="AB38" s="67" t="s">
        <v>369</v>
      </c>
      <c r="AC38" s="198">
        <v>1</v>
      </c>
      <c r="AD38" s="67" t="s">
        <v>580</v>
      </c>
      <c r="AE38" s="198">
        <v>1</v>
      </c>
      <c r="AF38" s="67" t="s">
        <v>580</v>
      </c>
      <c r="AG38" s="67" t="s">
        <v>486</v>
      </c>
      <c r="AH38" s="69"/>
      <c r="AI38" s="207"/>
      <c r="AJ38" s="69"/>
      <c r="AK38" s="69"/>
      <c r="AL38" s="78">
        <v>0</v>
      </c>
      <c r="AM38" s="69"/>
      <c r="AN38" s="69">
        <v>1</v>
      </c>
      <c r="AO38" s="78">
        <f>+(AN38/Tabla3[[#This Row],[III Trimestre ]])*100%</f>
        <v>1</v>
      </c>
      <c r="AP38" s="69" t="s">
        <v>589</v>
      </c>
      <c r="AQ38" s="58">
        <v>1</v>
      </c>
      <c r="AR38" s="200">
        <f>(+Tabla2[[#This Row],[IV seguimiento ( octubre a diciembre)]]/Tabla3[[#This Row],[IV Trimestre ]])</f>
        <v>1</v>
      </c>
      <c r="AS38" s="58" t="s">
        <v>590</v>
      </c>
      <c r="AT38" s="55"/>
      <c r="AU38" s="138">
        <f>+Tabla3[[#This Row],[I Trimestre ]]+Tabla3[[#This Row],[II Trimestre ]]+Tabla3[[#This Row],[III Trimestre ]]+Tabla3[[#This Row],[IV Trimestre ]]</f>
        <v>2</v>
      </c>
      <c r="AV38" s="138">
        <f t="shared" si="0"/>
        <v>2</v>
      </c>
      <c r="AW38" s="67">
        <f t="shared" si="1"/>
        <v>1</v>
      </c>
      <c r="AX38" s="69" t="s">
        <v>389</v>
      </c>
    </row>
    <row r="39" spans="2:50" s="57" customFormat="1" ht="123.75" customHeight="1" x14ac:dyDescent="0.25">
      <c r="B39" s="69">
        <v>545</v>
      </c>
      <c r="C39" s="69" t="s">
        <v>430</v>
      </c>
      <c r="D39" s="69" t="s">
        <v>431</v>
      </c>
      <c r="E39" s="69" t="s">
        <v>412</v>
      </c>
      <c r="F39" s="69" t="s">
        <v>391</v>
      </c>
      <c r="G39" s="69" t="s">
        <v>569</v>
      </c>
      <c r="H39" s="69" t="s">
        <v>570</v>
      </c>
      <c r="I39" s="69" t="s">
        <v>571</v>
      </c>
      <c r="J39" s="69" t="s">
        <v>369</v>
      </c>
      <c r="K39" s="69" t="s">
        <v>572</v>
      </c>
      <c r="L39" s="69" t="s">
        <v>573</v>
      </c>
      <c r="M39" s="69" t="s">
        <v>369</v>
      </c>
      <c r="N39" s="69" t="s">
        <v>369</v>
      </c>
      <c r="O39" s="69" t="s">
        <v>574</v>
      </c>
      <c r="P39" s="138">
        <v>26</v>
      </c>
      <c r="Q39" s="69" t="s">
        <v>575</v>
      </c>
      <c r="R39" s="69" t="s">
        <v>591</v>
      </c>
      <c r="S39" s="69" t="s">
        <v>380</v>
      </c>
      <c r="T39" s="69" t="s">
        <v>592</v>
      </c>
      <c r="U39" s="69" t="s">
        <v>578</v>
      </c>
      <c r="V39" s="69" t="s">
        <v>579</v>
      </c>
      <c r="W39" s="197">
        <v>44348</v>
      </c>
      <c r="X39" s="197">
        <v>44561</v>
      </c>
      <c r="Y39" s="198">
        <v>0</v>
      </c>
      <c r="Z39" s="67" t="s">
        <v>369</v>
      </c>
      <c r="AA39" s="198">
        <v>0</v>
      </c>
      <c r="AB39" s="67" t="s">
        <v>369</v>
      </c>
      <c r="AC39" s="198">
        <v>1</v>
      </c>
      <c r="AD39" s="67" t="s">
        <v>580</v>
      </c>
      <c r="AE39" s="198">
        <v>1</v>
      </c>
      <c r="AF39" s="67" t="s">
        <v>580</v>
      </c>
      <c r="AG39" s="67" t="s">
        <v>492</v>
      </c>
      <c r="AH39" s="69"/>
      <c r="AI39" s="207"/>
      <c r="AJ39" s="69"/>
      <c r="AK39" s="69"/>
      <c r="AL39" s="78">
        <v>0</v>
      </c>
      <c r="AM39" s="69"/>
      <c r="AN39" s="69">
        <v>1</v>
      </c>
      <c r="AO39" s="78">
        <f>+(AN39/Tabla3[[#This Row],[III Trimestre ]])*100%</f>
        <v>1</v>
      </c>
      <c r="AP39" s="69" t="s">
        <v>593</v>
      </c>
      <c r="AQ39" s="58">
        <v>1</v>
      </c>
      <c r="AR39" s="200">
        <f>(+Tabla2[[#This Row],[IV seguimiento ( octubre a diciembre)]]/Tabla3[[#This Row],[IV Trimestre ]])</f>
        <v>1</v>
      </c>
      <c r="AS39" s="58" t="s">
        <v>594</v>
      </c>
      <c r="AT39" s="55"/>
      <c r="AU39" s="138">
        <f>+Tabla3[[#This Row],[I Trimestre ]]+Tabla3[[#This Row],[II Trimestre ]]+Tabla3[[#This Row],[III Trimestre ]]+Tabla3[[#This Row],[IV Trimestre ]]</f>
        <v>2</v>
      </c>
      <c r="AV39" s="138">
        <f t="shared" si="0"/>
        <v>2</v>
      </c>
      <c r="AW39" s="67">
        <f t="shared" si="1"/>
        <v>1</v>
      </c>
      <c r="AX39" s="69" t="s">
        <v>389</v>
      </c>
    </row>
    <row r="40" spans="2:50" s="57" customFormat="1" ht="123.75" customHeight="1" x14ac:dyDescent="0.25">
      <c r="B40" s="69">
        <v>545</v>
      </c>
      <c r="C40" s="69" t="s">
        <v>430</v>
      </c>
      <c r="D40" s="69" t="s">
        <v>431</v>
      </c>
      <c r="E40" s="69" t="s">
        <v>412</v>
      </c>
      <c r="F40" s="69" t="s">
        <v>391</v>
      </c>
      <c r="G40" s="69" t="s">
        <v>569</v>
      </c>
      <c r="H40" s="69" t="s">
        <v>570</v>
      </c>
      <c r="I40" s="69" t="s">
        <v>571</v>
      </c>
      <c r="J40" s="69" t="s">
        <v>369</v>
      </c>
      <c r="K40" s="69" t="s">
        <v>572</v>
      </c>
      <c r="L40" s="69" t="s">
        <v>573</v>
      </c>
      <c r="M40" s="69" t="s">
        <v>369</v>
      </c>
      <c r="N40" s="69" t="s">
        <v>369</v>
      </c>
      <c r="O40" s="69" t="s">
        <v>574</v>
      </c>
      <c r="P40" s="138">
        <v>27</v>
      </c>
      <c r="Q40" s="69" t="s">
        <v>575</v>
      </c>
      <c r="R40" s="69" t="s">
        <v>595</v>
      </c>
      <c r="S40" s="69" t="s">
        <v>380</v>
      </c>
      <c r="T40" s="69" t="s">
        <v>596</v>
      </c>
      <c r="U40" s="69" t="s">
        <v>578</v>
      </c>
      <c r="V40" s="69" t="s">
        <v>579</v>
      </c>
      <c r="W40" s="197">
        <v>44348</v>
      </c>
      <c r="X40" s="197">
        <v>44561</v>
      </c>
      <c r="Y40" s="198">
        <v>0</v>
      </c>
      <c r="Z40" s="67" t="s">
        <v>369</v>
      </c>
      <c r="AA40" s="198">
        <v>0</v>
      </c>
      <c r="AB40" s="67" t="s">
        <v>369</v>
      </c>
      <c r="AC40" s="198">
        <v>1</v>
      </c>
      <c r="AD40" s="67" t="s">
        <v>580</v>
      </c>
      <c r="AE40" s="198">
        <v>1</v>
      </c>
      <c r="AF40" s="67" t="s">
        <v>580</v>
      </c>
      <c r="AG40" s="67" t="s">
        <v>498</v>
      </c>
      <c r="AH40" s="69"/>
      <c r="AI40" s="207"/>
      <c r="AJ40" s="69"/>
      <c r="AK40" s="69"/>
      <c r="AL40" s="78">
        <v>0</v>
      </c>
      <c r="AM40" s="69"/>
      <c r="AN40" s="69">
        <v>1</v>
      </c>
      <c r="AO40" s="78">
        <f>+(AN40/Tabla3[[#This Row],[III Trimestre ]])*100%</f>
        <v>1</v>
      </c>
      <c r="AP40" s="69" t="s">
        <v>597</v>
      </c>
      <c r="AQ40" s="58">
        <v>1</v>
      </c>
      <c r="AR40" s="200">
        <f>(+Tabla2[[#This Row],[IV seguimiento ( octubre a diciembre)]]/Tabla3[[#This Row],[IV Trimestre ]])</f>
        <v>1</v>
      </c>
      <c r="AS40" s="58" t="s">
        <v>598</v>
      </c>
      <c r="AT40" s="55"/>
      <c r="AU40" s="138">
        <f>+Tabla3[[#This Row],[I Trimestre ]]+Tabla3[[#This Row],[II Trimestre ]]+Tabla3[[#This Row],[III Trimestre ]]+Tabla3[[#This Row],[IV Trimestre ]]</f>
        <v>2</v>
      </c>
      <c r="AV40" s="138">
        <f t="shared" si="0"/>
        <v>2</v>
      </c>
      <c r="AW40" s="67">
        <f t="shared" si="1"/>
        <v>1</v>
      </c>
      <c r="AX40" s="69" t="s">
        <v>389</v>
      </c>
    </row>
    <row r="41" spans="2:50" s="57" customFormat="1" ht="123.75" customHeight="1" x14ac:dyDescent="0.25">
      <c r="B41" s="69">
        <v>545</v>
      </c>
      <c r="C41" s="69" t="s">
        <v>430</v>
      </c>
      <c r="D41" s="69" t="s">
        <v>431</v>
      </c>
      <c r="E41" s="69" t="s">
        <v>412</v>
      </c>
      <c r="F41" s="69" t="s">
        <v>391</v>
      </c>
      <c r="G41" s="69" t="s">
        <v>569</v>
      </c>
      <c r="H41" s="69" t="s">
        <v>570</v>
      </c>
      <c r="I41" s="69" t="s">
        <v>571</v>
      </c>
      <c r="J41" s="69" t="s">
        <v>369</v>
      </c>
      <c r="K41" s="69" t="s">
        <v>572</v>
      </c>
      <c r="L41" s="69" t="s">
        <v>573</v>
      </c>
      <c r="M41" s="69" t="s">
        <v>369</v>
      </c>
      <c r="N41" s="69" t="s">
        <v>369</v>
      </c>
      <c r="O41" s="69" t="s">
        <v>574</v>
      </c>
      <c r="P41" s="138">
        <v>28</v>
      </c>
      <c r="Q41" s="69" t="s">
        <v>575</v>
      </c>
      <c r="R41" s="69" t="s">
        <v>599</v>
      </c>
      <c r="S41" s="69" t="s">
        <v>380</v>
      </c>
      <c r="T41" s="69" t="s">
        <v>600</v>
      </c>
      <c r="U41" s="69" t="s">
        <v>578</v>
      </c>
      <c r="V41" s="69" t="s">
        <v>579</v>
      </c>
      <c r="W41" s="201">
        <v>44348</v>
      </c>
      <c r="X41" s="201">
        <v>44561</v>
      </c>
      <c r="Y41" s="198">
        <v>0</v>
      </c>
      <c r="Z41" s="69" t="s">
        <v>369</v>
      </c>
      <c r="AA41" s="198">
        <v>0</v>
      </c>
      <c r="AB41" s="69" t="s">
        <v>369</v>
      </c>
      <c r="AC41" s="198">
        <v>1</v>
      </c>
      <c r="AD41" s="69" t="s">
        <v>580</v>
      </c>
      <c r="AE41" s="198">
        <v>1</v>
      </c>
      <c r="AF41" s="69" t="s">
        <v>580</v>
      </c>
      <c r="AG41" s="67" t="s">
        <v>504</v>
      </c>
      <c r="AH41" s="69"/>
      <c r="AI41" s="67"/>
      <c r="AJ41" s="69"/>
      <c r="AK41" s="69"/>
      <c r="AL41" s="78">
        <v>0</v>
      </c>
      <c r="AM41" s="69"/>
      <c r="AN41" s="69">
        <v>1</v>
      </c>
      <c r="AO41" s="78">
        <f>+(AN41/Tabla3[[#This Row],[III Trimestre ]])*100%</f>
        <v>1</v>
      </c>
      <c r="AP41" s="69" t="s">
        <v>601</v>
      </c>
      <c r="AQ41" s="58">
        <v>1</v>
      </c>
      <c r="AR41" s="200">
        <f>(+Tabla2[[#This Row],[IV seguimiento ( octubre a diciembre)]]/Tabla3[[#This Row],[IV Trimestre ]])</f>
        <v>1</v>
      </c>
      <c r="AS41" s="58" t="s">
        <v>602</v>
      </c>
      <c r="AT41" s="55"/>
      <c r="AU41" s="138">
        <f>+Tabla3[[#This Row],[I Trimestre ]]+Tabla3[[#This Row],[II Trimestre ]]+Tabla3[[#This Row],[III Trimestre ]]+Tabla3[[#This Row],[IV Trimestre ]]</f>
        <v>2</v>
      </c>
      <c r="AV41" s="138">
        <f t="shared" si="0"/>
        <v>2</v>
      </c>
      <c r="AW41" s="67">
        <f t="shared" si="1"/>
        <v>1</v>
      </c>
      <c r="AX41" s="69" t="s">
        <v>389</v>
      </c>
    </row>
    <row r="42" spans="2:50" s="57" customFormat="1" ht="123.75" customHeight="1" x14ac:dyDescent="0.25">
      <c r="B42" s="69">
        <v>545</v>
      </c>
      <c r="C42" s="69" t="s">
        <v>430</v>
      </c>
      <c r="D42" s="69" t="s">
        <v>431</v>
      </c>
      <c r="E42" s="69" t="s">
        <v>412</v>
      </c>
      <c r="F42" s="69" t="s">
        <v>391</v>
      </c>
      <c r="G42" s="69" t="s">
        <v>569</v>
      </c>
      <c r="H42" s="69" t="s">
        <v>570</v>
      </c>
      <c r="I42" s="69" t="s">
        <v>571</v>
      </c>
      <c r="J42" s="69" t="s">
        <v>369</v>
      </c>
      <c r="K42" s="69" t="s">
        <v>572</v>
      </c>
      <c r="L42" s="69" t="s">
        <v>573</v>
      </c>
      <c r="M42" s="69" t="s">
        <v>369</v>
      </c>
      <c r="N42" s="69" t="s">
        <v>369</v>
      </c>
      <c r="O42" s="69" t="s">
        <v>574</v>
      </c>
      <c r="P42" s="138">
        <v>29</v>
      </c>
      <c r="Q42" s="69" t="s">
        <v>575</v>
      </c>
      <c r="R42" s="69" t="s">
        <v>603</v>
      </c>
      <c r="S42" s="69" t="s">
        <v>380</v>
      </c>
      <c r="T42" s="69" t="s">
        <v>604</v>
      </c>
      <c r="U42" s="69" t="s">
        <v>578</v>
      </c>
      <c r="V42" s="69" t="s">
        <v>579</v>
      </c>
      <c r="W42" s="201">
        <v>44348</v>
      </c>
      <c r="X42" s="201">
        <v>44561</v>
      </c>
      <c r="Y42" s="198">
        <v>0</v>
      </c>
      <c r="Z42" s="69" t="s">
        <v>369</v>
      </c>
      <c r="AA42" s="198">
        <v>0</v>
      </c>
      <c r="AB42" s="202" t="s">
        <v>369</v>
      </c>
      <c r="AC42" s="198">
        <v>1</v>
      </c>
      <c r="AD42" s="202" t="s">
        <v>580</v>
      </c>
      <c r="AE42" s="198">
        <v>1</v>
      </c>
      <c r="AF42" s="202" t="s">
        <v>580</v>
      </c>
      <c r="AG42" s="67" t="s">
        <v>511</v>
      </c>
      <c r="AH42" s="69"/>
      <c r="AI42" s="67"/>
      <c r="AJ42" s="69"/>
      <c r="AK42" s="69"/>
      <c r="AL42" s="78">
        <v>0</v>
      </c>
      <c r="AM42" s="69"/>
      <c r="AN42" s="69">
        <v>1</v>
      </c>
      <c r="AO42" s="78">
        <f>+(AN42/Tabla3[[#This Row],[III Trimestre ]])*100%</f>
        <v>1</v>
      </c>
      <c r="AP42" s="69" t="s">
        <v>605</v>
      </c>
      <c r="AQ42" s="58">
        <v>1</v>
      </c>
      <c r="AR42" s="200">
        <f>(+Tabla2[[#This Row],[IV seguimiento ( octubre a diciembre)]]/Tabla3[[#This Row],[IV Trimestre ]])</f>
        <v>1</v>
      </c>
      <c r="AS42" s="58" t="s">
        <v>606</v>
      </c>
      <c r="AT42" s="56"/>
      <c r="AU42" s="138">
        <f>+Tabla3[[#This Row],[I Trimestre ]]+Tabla3[[#This Row],[II Trimestre ]]+Tabla3[[#This Row],[III Trimestre ]]+Tabla3[[#This Row],[IV Trimestre ]]</f>
        <v>2</v>
      </c>
      <c r="AV42" s="138">
        <f t="shared" si="0"/>
        <v>2</v>
      </c>
      <c r="AW42" s="67">
        <f t="shared" si="1"/>
        <v>1</v>
      </c>
      <c r="AX42" s="69" t="s">
        <v>389</v>
      </c>
    </row>
    <row r="43" spans="2:50" s="57" customFormat="1" ht="123.75" customHeight="1" x14ac:dyDescent="0.25">
      <c r="B43" s="69">
        <v>545</v>
      </c>
      <c r="C43" s="69" t="s">
        <v>430</v>
      </c>
      <c r="D43" s="69" t="s">
        <v>431</v>
      </c>
      <c r="E43" s="69" t="s">
        <v>412</v>
      </c>
      <c r="F43" s="69" t="s">
        <v>391</v>
      </c>
      <c r="G43" s="101" t="s">
        <v>569</v>
      </c>
      <c r="H43" s="69" t="s">
        <v>570</v>
      </c>
      <c r="I43" s="69" t="s">
        <v>571</v>
      </c>
      <c r="J43" s="69" t="s">
        <v>369</v>
      </c>
      <c r="K43" s="69" t="s">
        <v>572</v>
      </c>
      <c r="L43" s="69" t="s">
        <v>573</v>
      </c>
      <c r="M43" s="69" t="s">
        <v>369</v>
      </c>
      <c r="N43" s="69" t="s">
        <v>369</v>
      </c>
      <c r="O43" s="69" t="s">
        <v>574</v>
      </c>
      <c r="P43" s="138">
        <v>30</v>
      </c>
      <c r="Q43" s="69" t="s">
        <v>575</v>
      </c>
      <c r="R43" s="69" t="s">
        <v>607</v>
      </c>
      <c r="S43" s="69" t="s">
        <v>380</v>
      </c>
      <c r="T43" s="69" t="s">
        <v>608</v>
      </c>
      <c r="U43" s="69" t="s">
        <v>578</v>
      </c>
      <c r="V43" s="101" t="s">
        <v>579</v>
      </c>
      <c r="W43" s="197">
        <v>44348</v>
      </c>
      <c r="X43" s="197">
        <v>44561</v>
      </c>
      <c r="Y43" s="198">
        <v>0</v>
      </c>
      <c r="Z43" s="69" t="s">
        <v>369</v>
      </c>
      <c r="AA43" s="198">
        <v>0</v>
      </c>
      <c r="AB43" s="69" t="s">
        <v>369</v>
      </c>
      <c r="AC43" s="198">
        <v>1</v>
      </c>
      <c r="AD43" s="69" t="s">
        <v>580</v>
      </c>
      <c r="AE43" s="198">
        <v>1</v>
      </c>
      <c r="AF43" s="69" t="s">
        <v>580</v>
      </c>
      <c r="AG43" s="67" t="s">
        <v>517</v>
      </c>
      <c r="AH43" s="78"/>
      <c r="AI43" s="67"/>
      <c r="AJ43" s="69"/>
      <c r="AK43" s="69"/>
      <c r="AL43" s="78">
        <v>0</v>
      </c>
      <c r="AM43" s="69"/>
      <c r="AN43" s="69">
        <v>1</v>
      </c>
      <c r="AO43" s="78">
        <f>+(AN43/Tabla3[[#This Row],[III Trimestre ]])*100%</f>
        <v>1</v>
      </c>
      <c r="AP43" s="78" t="s">
        <v>609</v>
      </c>
      <c r="AQ43" s="58">
        <v>1</v>
      </c>
      <c r="AR43" s="200">
        <f>(+Tabla2[[#This Row],[IV seguimiento ( octubre a diciembre)]]/Tabla3[[#This Row],[IV Trimestre ]])</f>
        <v>1</v>
      </c>
      <c r="AS43" s="79" t="s">
        <v>610</v>
      </c>
      <c r="AT43" s="55"/>
      <c r="AU43" s="138">
        <f>+Tabla3[[#This Row],[I Trimestre ]]+Tabla3[[#This Row],[II Trimestre ]]+Tabla3[[#This Row],[III Trimestre ]]+Tabla3[[#This Row],[IV Trimestre ]]</f>
        <v>2</v>
      </c>
      <c r="AV43" s="138">
        <f t="shared" si="0"/>
        <v>2</v>
      </c>
      <c r="AW43" s="67">
        <f t="shared" si="1"/>
        <v>1</v>
      </c>
      <c r="AX43" s="69" t="s">
        <v>389</v>
      </c>
    </row>
    <row r="44" spans="2:50" s="57" customFormat="1" ht="123.75" customHeight="1" x14ac:dyDescent="0.25">
      <c r="B44" s="69">
        <v>545</v>
      </c>
      <c r="C44" s="69" t="s">
        <v>430</v>
      </c>
      <c r="D44" s="69" t="s">
        <v>431</v>
      </c>
      <c r="E44" s="69" t="s">
        <v>412</v>
      </c>
      <c r="F44" s="69" t="s">
        <v>391</v>
      </c>
      <c r="G44" s="101" t="s">
        <v>569</v>
      </c>
      <c r="H44" s="101" t="s">
        <v>570</v>
      </c>
      <c r="I44" s="101" t="s">
        <v>571</v>
      </c>
      <c r="J44" s="101" t="s">
        <v>369</v>
      </c>
      <c r="K44" s="69" t="s">
        <v>572</v>
      </c>
      <c r="L44" s="101" t="s">
        <v>573</v>
      </c>
      <c r="M44" s="101" t="s">
        <v>369</v>
      </c>
      <c r="N44" s="101" t="s">
        <v>369</v>
      </c>
      <c r="O44" s="101" t="s">
        <v>574</v>
      </c>
      <c r="P44" s="138">
        <v>31</v>
      </c>
      <c r="Q44" s="101" t="s">
        <v>575</v>
      </c>
      <c r="R44" s="101" t="s">
        <v>611</v>
      </c>
      <c r="S44" s="69" t="s">
        <v>380</v>
      </c>
      <c r="T44" s="101" t="s">
        <v>612</v>
      </c>
      <c r="U44" s="101" t="s">
        <v>578</v>
      </c>
      <c r="V44" s="101" t="s">
        <v>579</v>
      </c>
      <c r="W44" s="203">
        <v>44348</v>
      </c>
      <c r="X44" s="203">
        <v>44561</v>
      </c>
      <c r="Y44" s="198">
        <v>0</v>
      </c>
      <c r="Z44" s="101" t="s">
        <v>369</v>
      </c>
      <c r="AA44" s="198">
        <v>0</v>
      </c>
      <c r="AB44" s="101" t="s">
        <v>369</v>
      </c>
      <c r="AC44" s="198">
        <v>1</v>
      </c>
      <c r="AD44" s="101" t="s">
        <v>580</v>
      </c>
      <c r="AE44" s="198">
        <v>1</v>
      </c>
      <c r="AF44" s="101" t="s">
        <v>580</v>
      </c>
      <c r="AG44" s="101" t="s">
        <v>523</v>
      </c>
      <c r="AH44" s="101"/>
      <c r="AI44" s="208"/>
      <c r="AJ44" s="101"/>
      <c r="AK44" s="101"/>
      <c r="AL44" s="78">
        <v>0</v>
      </c>
      <c r="AM44" s="101"/>
      <c r="AN44" s="101">
        <v>1</v>
      </c>
      <c r="AO44" s="78">
        <f>+(AN44/Tabla3[[#This Row],[III Trimestre ]])*100%</f>
        <v>1</v>
      </c>
      <c r="AP44" s="101" t="s">
        <v>613</v>
      </c>
      <c r="AQ44" s="66">
        <v>1</v>
      </c>
      <c r="AR44" s="200">
        <f>(+Tabla2[[#This Row],[IV seguimiento ( octubre a diciembre)]]/Tabla3[[#This Row],[IV Trimestre ]])</f>
        <v>1</v>
      </c>
      <c r="AS44" s="66" t="s">
        <v>614</v>
      </c>
      <c r="AT44" s="55"/>
      <c r="AU44" s="138">
        <f>+Tabla3[[#This Row],[I Trimestre ]]+Tabla3[[#This Row],[II Trimestre ]]+Tabla3[[#This Row],[III Trimestre ]]+Tabla3[[#This Row],[IV Trimestre ]]</f>
        <v>2</v>
      </c>
      <c r="AV44" s="138">
        <f t="shared" si="0"/>
        <v>2</v>
      </c>
      <c r="AW44" s="67">
        <f t="shared" si="1"/>
        <v>1</v>
      </c>
      <c r="AX44" s="69" t="s">
        <v>389</v>
      </c>
    </row>
    <row r="45" spans="2:50" s="57" customFormat="1" ht="123.75" customHeight="1" x14ac:dyDescent="0.25">
      <c r="B45" s="69">
        <v>545</v>
      </c>
      <c r="C45" s="69" t="s">
        <v>430</v>
      </c>
      <c r="D45" s="69" t="s">
        <v>431</v>
      </c>
      <c r="E45" s="69" t="s">
        <v>412</v>
      </c>
      <c r="F45" s="69" t="s">
        <v>391</v>
      </c>
      <c r="G45" s="69" t="s">
        <v>569</v>
      </c>
      <c r="H45" s="69" t="s">
        <v>570</v>
      </c>
      <c r="I45" s="69" t="s">
        <v>571</v>
      </c>
      <c r="J45" s="69" t="s">
        <v>369</v>
      </c>
      <c r="K45" s="69" t="s">
        <v>572</v>
      </c>
      <c r="L45" s="69" t="s">
        <v>573</v>
      </c>
      <c r="M45" s="69" t="s">
        <v>369</v>
      </c>
      <c r="N45" s="69" t="s">
        <v>369</v>
      </c>
      <c r="O45" s="69" t="s">
        <v>574</v>
      </c>
      <c r="P45" s="138">
        <v>32</v>
      </c>
      <c r="Q45" s="69" t="s">
        <v>575</v>
      </c>
      <c r="R45" s="69" t="s">
        <v>615</v>
      </c>
      <c r="S45" s="69" t="s">
        <v>380</v>
      </c>
      <c r="T45" s="69" t="s">
        <v>616</v>
      </c>
      <c r="U45" s="69" t="s">
        <v>578</v>
      </c>
      <c r="V45" s="69" t="s">
        <v>579</v>
      </c>
      <c r="W45" s="197">
        <v>44348</v>
      </c>
      <c r="X45" s="197">
        <v>44561</v>
      </c>
      <c r="Y45" s="198">
        <v>0</v>
      </c>
      <c r="Z45" s="67" t="s">
        <v>369</v>
      </c>
      <c r="AA45" s="198">
        <v>0</v>
      </c>
      <c r="AB45" s="67" t="s">
        <v>369</v>
      </c>
      <c r="AC45" s="198">
        <v>1</v>
      </c>
      <c r="AD45" s="67" t="s">
        <v>580</v>
      </c>
      <c r="AE45" s="198">
        <v>1</v>
      </c>
      <c r="AF45" s="67" t="s">
        <v>580</v>
      </c>
      <c r="AG45" s="67" t="s">
        <v>529</v>
      </c>
      <c r="AH45" s="69"/>
      <c r="AI45" s="207"/>
      <c r="AJ45" s="69"/>
      <c r="AK45" s="69"/>
      <c r="AL45" s="78">
        <v>0</v>
      </c>
      <c r="AM45" s="69"/>
      <c r="AN45" s="69">
        <v>1</v>
      </c>
      <c r="AO45" s="78">
        <f>+(AN45/Tabla3[[#This Row],[III Trimestre ]])*100%</f>
        <v>1</v>
      </c>
      <c r="AP45" s="69" t="s">
        <v>617</v>
      </c>
      <c r="AQ45" s="58">
        <v>1</v>
      </c>
      <c r="AR45" s="200">
        <f>(+Tabla2[[#This Row],[IV seguimiento ( octubre a diciembre)]]/Tabla3[[#This Row],[IV Trimestre ]])</f>
        <v>1</v>
      </c>
      <c r="AS45" s="58" t="s">
        <v>618</v>
      </c>
      <c r="AT45" s="55"/>
      <c r="AU45" s="138">
        <f>+Tabla3[[#This Row],[I Trimestre ]]+Tabla3[[#This Row],[II Trimestre ]]+Tabla3[[#This Row],[III Trimestre ]]+Tabla3[[#This Row],[IV Trimestre ]]</f>
        <v>2</v>
      </c>
      <c r="AV45" s="138">
        <f t="shared" si="0"/>
        <v>2</v>
      </c>
      <c r="AW45" s="67">
        <f t="shared" si="1"/>
        <v>1</v>
      </c>
      <c r="AX45" s="69" t="s">
        <v>389</v>
      </c>
    </row>
    <row r="46" spans="2:50" s="57" customFormat="1" ht="123.75" customHeight="1" x14ac:dyDescent="0.25">
      <c r="B46" s="69">
        <v>545</v>
      </c>
      <c r="C46" s="69" t="s">
        <v>430</v>
      </c>
      <c r="D46" s="69" t="s">
        <v>431</v>
      </c>
      <c r="E46" s="69" t="s">
        <v>412</v>
      </c>
      <c r="F46" s="69" t="s">
        <v>391</v>
      </c>
      <c r="G46" s="69" t="s">
        <v>569</v>
      </c>
      <c r="H46" s="69" t="s">
        <v>570</v>
      </c>
      <c r="I46" s="69" t="s">
        <v>571</v>
      </c>
      <c r="J46" s="69" t="s">
        <v>369</v>
      </c>
      <c r="K46" s="69" t="s">
        <v>572</v>
      </c>
      <c r="L46" s="69" t="s">
        <v>573</v>
      </c>
      <c r="M46" s="69" t="s">
        <v>369</v>
      </c>
      <c r="N46" s="69" t="s">
        <v>369</v>
      </c>
      <c r="O46" s="69" t="s">
        <v>574</v>
      </c>
      <c r="P46" s="138">
        <v>33</v>
      </c>
      <c r="Q46" s="69" t="s">
        <v>575</v>
      </c>
      <c r="R46" s="69" t="s">
        <v>619</v>
      </c>
      <c r="S46" s="69" t="s">
        <v>380</v>
      </c>
      <c r="T46" s="69" t="s">
        <v>620</v>
      </c>
      <c r="U46" s="69" t="s">
        <v>578</v>
      </c>
      <c r="V46" s="69" t="s">
        <v>579</v>
      </c>
      <c r="W46" s="201">
        <v>44348</v>
      </c>
      <c r="X46" s="201">
        <v>44561</v>
      </c>
      <c r="Y46" s="198">
        <v>0</v>
      </c>
      <c r="Z46" s="69" t="s">
        <v>369</v>
      </c>
      <c r="AA46" s="198">
        <v>0</v>
      </c>
      <c r="AB46" s="69" t="s">
        <v>369</v>
      </c>
      <c r="AC46" s="198">
        <v>1</v>
      </c>
      <c r="AD46" s="69" t="s">
        <v>580</v>
      </c>
      <c r="AE46" s="198">
        <v>1</v>
      </c>
      <c r="AF46" s="69" t="s">
        <v>580</v>
      </c>
      <c r="AG46" s="67" t="s">
        <v>535</v>
      </c>
      <c r="AH46" s="69"/>
      <c r="AI46" s="67"/>
      <c r="AJ46" s="69"/>
      <c r="AK46" s="69"/>
      <c r="AL46" s="78">
        <v>0</v>
      </c>
      <c r="AM46" s="69"/>
      <c r="AN46" s="69">
        <v>1</v>
      </c>
      <c r="AO46" s="78">
        <f>+(AN46/Tabla3[[#This Row],[III Trimestre ]])*100%</f>
        <v>1</v>
      </c>
      <c r="AP46" s="69" t="s">
        <v>621</v>
      </c>
      <c r="AQ46" s="58">
        <v>1</v>
      </c>
      <c r="AR46" s="200">
        <f>(+Tabla2[[#This Row],[IV seguimiento ( octubre a diciembre)]]/Tabla3[[#This Row],[IV Trimestre ]])</f>
        <v>1</v>
      </c>
      <c r="AS46" s="58" t="s">
        <v>622</v>
      </c>
      <c r="AT46" s="55"/>
      <c r="AU46" s="138">
        <f>+Tabla3[[#This Row],[I Trimestre ]]+Tabla3[[#This Row],[II Trimestre ]]+Tabla3[[#This Row],[III Trimestre ]]+Tabla3[[#This Row],[IV Trimestre ]]</f>
        <v>2</v>
      </c>
      <c r="AV46" s="138">
        <f t="shared" si="0"/>
        <v>2</v>
      </c>
      <c r="AW46" s="67">
        <f t="shared" si="1"/>
        <v>1</v>
      </c>
      <c r="AX46" s="69" t="s">
        <v>389</v>
      </c>
    </row>
    <row r="47" spans="2:50" s="57" customFormat="1" ht="192" customHeight="1" x14ac:dyDescent="0.25">
      <c r="B47" s="69">
        <v>545</v>
      </c>
      <c r="C47" s="69" t="s">
        <v>430</v>
      </c>
      <c r="D47" s="69" t="s">
        <v>431</v>
      </c>
      <c r="E47" s="69" t="s">
        <v>412</v>
      </c>
      <c r="F47" s="69" t="s">
        <v>391</v>
      </c>
      <c r="G47" s="69" t="s">
        <v>569</v>
      </c>
      <c r="H47" s="69" t="s">
        <v>570</v>
      </c>
      <c r="I47" s="69" t="s">
        <v>571</v>
      </c>
      <c r="J47" s="69" t="s">
        <v>369</v>
      </c>
      <c r="K47" s="69" t="s">
        <v>572</v>
      </c>
      <c r="L47" s="69" t="s">
        <v>573</v>
      </c>
      <c r="M47" s="69" t="s">
        <v>369</v>
      </c>
      <c r="N47" s="69" t="s">
        <v>369</v>
      </c>
      <c r="O47" s="69" t="s">
        <v>574</v>
      </c>
      <c r="P47" s="138">
        <v>34</v>
      </c>
      <c r="Q47" s="69" t="s">
        <v>575</v>
      </c>
      <c r="R47" s="69" t="s">
        <v>623</v>
      </c>
      <c r="S47" s="69" t="s">
        <v>380</v>
      </c>
      <c r="T47" s="69" t="s">
        <v>624</v>
      </c>
      <c r="U47" s="69" t="s">
        <v>625</v>
      </c>
      <c r="V47" s="69" t="s">
        <v>579</v>
      </c>
      <c r="W47" s="201">
        <v>44348</v>
      </c>
      <c r="X47" s="201">
        <v>44561</v>
      </c>
      <c r="Y47" s="198">
        <v>0</v>
      </c>
      <c r="Z47" s="69" t="s">
        <v>369</v>
      </c>
      <c r="AA47" s="198">
        <v>0</v>
      </c>
      <c r="AB47" s="202" t="s">
        <v>369</v>
      </c>
      <c r="AC47" s="198">
        <v>1</v>
      </c>
      <c r="AD47" s="202" t="s">
        <v>580</v>
      </c>
      <c r="AE47" s="198">
        <v>1</v>
      </c>
      <c r="AF47" s="202" t="s">
        <v>580</v>
      </c>
      <c r="AG47" s="67" t="s">
        <v>541</v>
      </c>
      <c r="AH47" s="69"/>
      <c r="AI47" s="67"/>
      <c r="AJ47" s="69"/>
      <c r="AK47" s="69"/>
      <c r="AL47" s="78">
        <v>0</v>
      </c>
      <c r="AM47" s="69"/>
      <c r="AN47" s="69">
        <v>1</v>
      </c>
      <c r="AO47" s="78">
        <f>+(AN47/Tabla3[[#This Row],[III Trimestre ]])*100%</f>
        <v>1</v>
      </c>
      <c r="AP47" s="69" t="s">
        <v>626</v>
      </c>
      <c r="AQ47" s="58">
        <v>1</v>
      </c>
      <c r="AR47" s="200">
        <f>(+Tabla2[[#This Row],[IV seguimiento ( octubre a diciembre)]]/Tabla3[[#This Row],[IV Trimestre ]])</f>
        <v>1</v>
      </c>
      <c r="AS47" s="58" t="s">
        <v>627</v>
      </c>
      <c r="AT47" s="56"/>
      <c r="AU47" s="138">
        <f>+Tabla3[[#This Row],[I Trimestre ]]+Tabla3[[#This Row],[II Trimestre ]]+Tabla3[[#This Row],[III Trimestre ]]+Tabla3[[#This Row],[IV Trimestre ]]</f>
        <v>2</v>
      </c>
      <c r="AV47" s="138">
        <f t="shared" si="0"/>
        <v>2</v>
      </c>
      <c r="AW47" s="67">
        <f t="shared" si="1"/>
        <v>1</v>
      </c>
      <c r="AX47" s="69" t="s">
        <v>389</v>
      </c>
    </row>
    <row r="48" spans="2:50" s="57" customFormat="1" ht="123.75" customHeight="1" x14ac:dyDescent="0.25">
      <c r="B48" s="69">
        <v>545</v>
      </c>
      <c r="C48" s="69" t="s">
        <v>430</v>
      </c>
      <c r="D48" s="69" t="s">
        <v>431</v>
      </c>
      <c r="E48" s="69" t="s">
        <v>412</v>
      </c>
      <c r="F48" s="69" t="s">
        <v>391</v>
      </c>
      <c r="G48" s="101" t="s">
        <v>569</v>
      </c>
      <c r="H48" s="69" t="s">
        <v>570</v>
      </c>
      <c r="I48" s="69" t="s">
        <v>571</v>
      </c>
      <c r="J48" s="69" t="s">
        <v>369</v>
      </c>
      <c r="K48" s="69" t="s">
        <v>572</v>
      </c>
      <c r="L48" s="69" t="s">
        <v>573</v>
      </c>
      <c r="M48" s="69" t="s">
        <v>369</v>
      </c>
      <c r="N48" s="69" t="s">
        <v>369</v>
      </c>
      <c r="O48" s="69" t="s">
        <v>574</v>
      </c>
      <c r="P48" s="138">
        <v>35</v>
      </c>
      <c r="Q48" s="69" t="s">
        <v>575</v>
      </c>
      <c r="R48" s="69" t="s">
        <v>628</v>
      </c>
      <c r="S48" s="69" t="s">
        <v>380</v>
      </c>
      <c r="T48" s="69" t="s">
        <v>629</v>
      </c>
      <c r="U48" s="69" t="s">
        <v>578</v>
      </c>
      <c r="V48" s="101" t="s">
        <v>579</v>
      </c>
      <c r="W48" s="197">
        <v>44348</v>
      </c>
      <c r="X48" s="197">
        <v>44561</v>
      </c>
      <c r="Y48" s="198">
        <v>0</v>
      </c>
      <c r="Z48" s="69" t="s">
        <v>369</v>
      </c>
      <c r="AA48" s="198">
        <v>0</v>
      </c>
      <c r="AB48" s="69" t="s">
        <v>369</v>
      </c>
      <c r="AC48" s="198">
        <v>1</v>
      </c>
      <c r="AD48" s="69" t="s">
        <v>580</v>
      </c>
      <c r="AE48" s="198">
        <v>1</v>
      </c>
      <c r="AF48" s="69" t="s">
        <v>580</v>
      </c>
      <c r="AG48" s="67" t="s">
        <v>547</v>
      </c>
      <c r="AH48" s="78"/>
      <c r="AI48" s="67"/>
      <c r="AJ48" s="69"/>
      <c r="AK48" s="69"/>
      <c r="AL48" s="78">
        <v>0</v>
      </c>
      <c r="AM48" s="69"/>
      <c r="AN48" s="69">
        <v>1</v>
      </c>
      <c r="AO48" s="78">
        <f>+(AN48/Tabla3[[#This Row],[III Trimestre ]])*100%</f>
        <v>1</v>
      </c>
      <c r="AP48" s="78" t="s">
        <v>630</v>
      </c>
      <c r="AQ48" s="58">
        <v>1</v>
      </c>
      <c r="AR48" s="200">
        <f>(+Tabla2[[#This Row],[IV seguimiento ( octubre a diciembre)]]/Tabla3[[#This Row],[IV Trimestre ]])</f>
        <v>1</v>
      </c>
      <c r="AS48" s="79" t="s">
        <v>631</v>
      </c>
      <c r="AT48" s="55"/>
      <c r="AU48" s="138">
        <f>+Tabla3[[#This Row],[I Trimestre ]]+Tabla3[[#This Row],[II Trimestre ]]+Tabla3[[#This Row],[III Trimestre ]]+Tabla3[[#This Row],[IV Trimestre ]]</f>
        <v>2</v>
      </c>
      <c r="AV48" s="138">
        <f t="shared" si="0"/>
        <v>2</v>
      </c>
      <c r="AW48" s="67">
        <f t="shared" si="1"/>
        <v>1</v>
      </c>
      <c r="AX48" s="69" t="s">
        <v>389</v>
      </c>
    </row>
    <row r="49" spans="2:63" s="57" customFormat="1" ht="123.75" customHeight="1" x14ac:dyDescent="0.25">
      <c r="B49" s="69">
        <v>545</v>
      </c>
      <c r="C49" s="69" t="s">
        <v>430</v>
      </c>
      <c r="D49" s="69" t="s">
        <v>431</v>
      </c>
      <c r="E49" s="69" t="s">
        <v>412</v>
      </c>
      <c r="F49" s="69" t="s">
        <v>391</v>
      </c>
      <c r="G49" s="101" t="s">
        <v>569</v>
      </c>
      <c r="H49" s="101" t="s">
        <v>570</v>
      </c>
      <c r="I49" s="101" t="s">
        <v>571</v>
      </c>
      <c r="J49" s="101" t="s">
        <v>369</v>
      </c>
      <c r="K49" s="69" t="s">
        <v>572</v>
      </c>
      <c r="L49" s="101" t="s">
        <v>573</v>
      </c>
      <c r="M49" s="101" t="s">
        <v>369</v>
      </c>
      <c r="N49" s="101" t="s">
        <v>369</v>
      </c>
      <c r="O49" s="101" t="s">
        <v>574</v>
      </c>
      <c r="P49" s="138">
        <v>36</v>
      </c>
      <c r="Q49" s="101" t="s">
        <v>575</v>
      </c>
      <c r="R49" s="101" t="s">
        <v>632</v>
      </c>
      <c r="S49" s="69" t="s">
        <v>380</v>
      </c>
      <c r="T49" s="101" t="s">
        <v>633</v>
      </c>
      <c r="U49" s="101" t="s">
        <v>578</v>
      </c>
      <c r="V49" s="101" t="s">
        <v>579</v>
      </c>
      <c r="W49" s="203">
        <v>44348</v>
      </c>
      <c r="X49" s="203">
        <v>44561</v>
      </c>
      <c r="Y49" s="198">
        <v>0</v>
      </c>
      <c r="Z49" s="101" t="s">
        <v>369</v>
      </c>
      <c r="AA49" s="198">
        <v>0</v>
      </c>
      <c r="AB49" s="101" t="s">
        <v>369</v>
      </c>
      <c r="AC49" s="198">
        <v>1</v>
      </c>
      <c r="AD49" s="101" t="s">
        <v>580</v>
      </c>
      <c r="AE49" s="198">
        <v>1</v>
      </c>
      <c r="AF49" s="101" t="s">
        <v>580</v>
      </c>
      <c r="AG49" s="101" t="s">
        <v>553</v>
      </c>
      <c r="AH49" s="101"/>
      <c r="AI49" s="208"/>
      <c r="AJ49" s="101"/>
      <c r="AK49" s="101"/>
      <c r="AL49" s="78">
        <v>0</v>
      </c>
      <c r="AM49" s="101"/>
      <c r="AN49" s="101">
        <v>1</v>
      </c>
      <c r="AO49" s="78">
        <f>+(AN49/Tabla3[[#This Row],[III Trimestre ]])*100%</f>
        <v>1</v>
      </c>
      <c r="AP49" s="101" t="s">
        <v>634</v>
      </c>
      <c r="AQ49" s="66">
        <v>1</v>
      </c>
      <c r="AR49" s="200">
        <f>(+Tabla2[[#This Row],[IV seguimiento ( octubre a diciembre)]]/Tabla3[[#This Row],[IV Trimestre ]])</f>
        <v>1</v>
      </c>
      <c r="AS49" s="66" t="s">
        <v>635</v>
      </c>
      <c r="AT49" s="55"/>
      <c r="AU49" s="138">
        <f>+Tabla3[[#This Row],[I Trimestre ]]+Tabla3[[#This Row],[II Trimestre ]]+Tabla3[[#This Row],[III Trimestre ]]+Tabla3[[#This Row],[IV Trimestre ]]</f>
        <v>2</v>
      </c>
      <c r="AV49" s="138">
        <f t="shared" si="0"/>
        <v>2</v>
      </c>
      <c r="AW49" s="67">
        <f t="shared" si="1"/>
        <v>1</v>
      </c>
      <c r="AX49" s="69" t="s">
        <v>389</v>
      </c>
    </row>
    <row r="50" spans="2:63" s="57" customFormat="1" ht="123.75" customHeight="1" x14ac:dyDescent="0.25">
      <c r="B50" s="205">
        <v>545</v>
      </c>
      <c r="C50" s="69" t="s">
        <v>430</v>
      </c>
      <c r="D50" s="69" t="s">
        <v>431</v>
      </c>
      <c r="E50" s="69" t="s">
        <v>412</v>
      </c>
      <c r="F50" s="69" t="s">
        <v>391</v>
      </c>
      <c r="G50" s="102" t="s">
        <v>569</v>
      </c>
      <c r="H50" s="102" t="s">
        <v>570</v>
      </c>
      <c r="I50" s="102" t="s">
        <v>571</v>
      </c>
      <c r="J50" s="102" t="s">
        <v>369</v>
      </c>
      <c r="K50" s="69" t="s">
        <v>572</v>
      </c>
      <c r="L50" s="102" t="s">
        <v>573</v>
      </c>
      <c r="M50" s="102" t="s">
        <v>369</v>
      </c>
      <c r="N50" s="102" t="s">
        <v>369</v>
      </c>
      <c r="O50" s="102" t="s">
        <v>574</v>
      </c>
      <c r="P50" s="138">
        <v>37</v>
      </c>
      <c r="Q50" s="102" t="s">
        <v>575</v>
      </c>
      <c r="R50" s="102" t="s">
        <v>636</v>
      </c>
      <c r="S50" s="69" t="s">
        <v>380</v>
      </c>
      <c r="T50" s="101" t="s">
        <v>637</v>
      </c>
      <c r="U50" s="102" t="s">
        <v>578</v>
      </c>
      <c r="V50" s="102" t="s">
        <v>579</v>
      </c>
      <c r="W50" s="203">
        <v>44348</v>
      </c>
      <c r="X50" s="203">
        <v>44561</v>
      </c>
      <c r="Y50" s="198">
        <v>0</v>
      </c>
      <c r="Z50" s="102" t="s">
        <v>369</v>
      </c>
      <c r="AA50" s="198">
        <v>0</v>
      </c>
      <c r="AB50" s="102" t="s">
        <v>369</v>
      </c>
      <c r="AC50" s="198">
        <v>1</v>
      </c>
      <c r="AD50" s="102" t="s">
        <v>580</v>
      </c>
      <c r="AE50" s="198">
        <v>1</v>
      </c>
      <c r="AF50" s="102" t="s">
        <v>580</v>
      </c>
      <c r="AG50" s="101" t="s">
        <v>559</v>
      </c>
      <c r="AH50" s="102"/>
      <c r="AI50" s="209"/>
      <c r="AJ50" s="102"/>
      <c r="AK50" s="102"/>
      <c r="AL50" s="78">
        <v>0</v>
      </c>
      <c r="AM50" s="102"/>
      <c r="AN50" s="102">
        <v>1</v>
      </c>
      <c r="AO50" s="78">
        <f>+(AN50/Tabla3[[#This Row],[III Trimestre ]])*100%</f>
        <v>1</v>
      </c>
      <c r="AP50" s="102" t="s">
        <v>638</v>
      </c>
      <c r="AQ50" s="80">
        <v>1</v>
      </c>
      <c r="AR50" s="200">
        <f>(+Tabla2[[#This Row],[IV seguimiento ( octubre a diciembre)]]/Tabla3[[#This Row],[IV Trimestre ]])</f>
        <v>1</v>
      </c>
      <c r="AS50" s="80" t="s">
        <v>639</v>
      </c>
      <c r="AT50" s="55"/>
      <c r="AU50" s="138">
        <f>+Tabla3[[#This Row],[I Trimestre ]]+Tabla3[[#This Row],[II Trimestre ]]+Tabla3[[#This Row],[III Trimestre ]]+Tabla3[[#This Row],[IV Trimestre ]]</f>
        <v>2</v>
      </c>
      <c r="AV50" s="138">
        <f t="shared" si="0"/>
        <v>2</v>
      </c>
      <c r="AW50" s="67">
        <f t="shared" si="1"/>
        <v>1</v>
      </c>
      <c r="AX50" s="69" t="s">
        <v>389</v>
      </c>
    </row>
    <row r="51" spans="2:63" s="57" customFormat="1" ht="123.75" customHeight="1" x14ac:dyDescent="0.25">
      <c r="B51" s="69">
        <v>545</v>
      </c>
      <c r="C51" s="69" t="s">
        <v>430</v>
      </c>
      <c r="D51" s="69" t="s">
        <v>431</v>
      </c>
      <c r="E51" s="69" t="s">
        <v>412</v>
      </c>
      <c r="F51" s="69" t="s">
        <v>391</v>
      </c>
      <c r="G51" s="69" t="s">
        <v>569</v>
      </c>
      <c r="H51" s="69" t="s">
        <v>570</v>
      </c>
      <c r="I51" s="69" t="s">
        <v>571</v>
      </c>
      <c r="J51" s="69" t="s">
        <v>369</v>
      </c>
      <c r="K51" s="69" t="s">
        <v>572</v>
      </c>
      <c r="L51" s="69" t="s">
        <v>573</v>
      </c>
      <c r="M51" s="69" t="s">
        <v>369</v>
      </c>
      <c r="N51" s="69" t="s">
        <v>369</v>
      </c>
      <c r="O51" s="69" t="s">
        <v>574</v>
      </c>
      <c r="P51" s="138">
        <v>38</v>
      </c>
      <c r="Q51" s="69" t="s">
        <v>575</v>
      </c>
      <c r="R51" s="69" t="s">
        <v>640</v>
      </c>
      <c r="S51" s="69" t="s">
        <v>380</v>
      </c>
      <c r="T51" s="69" t="s">
        <v>641</v>
      </c>
      <c r="U51" s="69" t="s">
        <v>578</v>
      </c>
      <c r="V51" s="69" t="s">
        <v>579</v>
      </c>
      <c r="W51" s="197">
        <v>44348</v>
      </c>
      <c r="X51" s="197">
        <v>44561</v>
      </c>
      <c r="Y51" s="198">
        <v>0</v>
      </c>
      <c r="Z51" s="67" t="s">
        <v>369</v>
      </c>
      <c r="AA51" s="198">
        <v>0</v>
      </c>
      <c r="AB51" s="67" t="s">
        <v>369</v>
      </c>
      <c r="AC51" s="198">
        <v>1</v>
      </c>
      <c r="AD51" s="67" t="s">
        <v>580</v>
      </c>
      <c r="AE51" s="198">
        <v>1</v>
      </c>
      <c r="AF51" s="67" t="s">
        <v>580</v>
      </c>
      <c r="AG51" s="67" t="s">
        <v>565</v>
      </c>
      <c r="AH51" s="69"/>
      <c r="AI51" s="207"/>
      <c r="AJ51" s="69"/>
      <c r="AK51" s="69"/>
      <c r="AL51" s="78">
        <v>0</v>
      </c>
      <c r="AM51" s="69"/>
      <c r="AN51" s="69">
        <v>1</v>
      </c>
      <c r="AO51" s="78">
        <f>+(AN51/Tabla3[[#This Row],[III Trimestre ]])*100%</f>
        <v>1</v>
      </c>
      <c r="AP51" s="69" t="s">
        <v>642</v>
      </c>
      <c r="AQ51" s="58">
        <v>1</v>
      </c>
      <c r="AR51" s="200">
        <f>(+Tabla2[[#This Row],[IV seguimiento ( octubre a diciembre)]]/Tabla3[[#This Row],[IV Trimestre ]])</f>
        <v>1</v>
      </c>
      <c r="AS51" s="58" t="s">
        <v>643</v>
      </c>
      <c r="AT51" s="55"/>
      <c r="AU51" s="138">
        <f>+Tabla3[[#This Row],[I Trimestre ]]+Tabla3[[#This Row],[II Trimestre ]]+Tabla3[[#This Row],[III Trimestre ]]+Tabla3[[#This Row],[IV Trimestre ]]</f>
        <v>2</v>
      </c>
      <c r="AV51" s="138">
        <f t="shared" si="0"/>
        <v>2</v>
      </c>
      <c r="AW51" s="67">
        <f t="shared" si="1"/>
        <v>1</v>
      </c>
      <c r="AX51" s="69" t="s">
        <v>389</v>
      </c>
    </row>
    <row r="52" spans="2:63" s="58" customFormat="1" ht="189" customHeight="1" x14ac:dyDescent="0.25">
      <c r="B52" s="69">
        <v>63</v>
      </c>
      <c r="C52" s="69" t="s">
        <v>410</v>
      </c>
      <c r="D52" s="69" t="s">
        <v>411</v>
      </c>
      <c r="E52" s="69" t="s">
        <v>412</v>
      </c>
      <c r="F52" s="69" t="s">
        <v>391</v>
      </c>
      <c r="G52" s="69" t="s">
        <v>644</v>
      </c>
      <c r="H52" s="69" t="s">
        <v>98</v>
      </c>
      <c r="I52" s="69" t="s">
        <v>645</v>
      </c>
      <c r="J52" s="69" t="s">
        <v>395</v>
      </c>
      <c r="K52" s="69" t="s">
        <v>646</v>
      </c>
      <c r="L52" s="69" t="s">
        <v>647</v>
      </c>
      <c r="M52" s="69" t="s">
        <v>369</v>
      </c>
      <c r="N52" s="69" t="s">
        <v>369</v>
      </c>
      <c r="O52" s="69" t="s">
        <v>648</v>
      </c>
      <c r="P52" s="138">
        <v>39</v>
      </c>
      <c r="Q52" s="69" t="s">
        <v>649</v>
      </c>
      <c r="R52" s="69" t="s">
        <v>650</v>
      </c>
      <c r="S52" s="69" t="s">
        <v>380</v>
      </c>
      <c r="T52" s="69" t="s">
        <v>651</v>
      </c>
      <c r="U52" s="69" t="s">
        <v>652</v>
      </c>
      <c r="V52" s="69" t="s">
        <v>383</v>
      </c>
      <c r="W52" s="197">
        <v>44199</v>
      </c>
      <c r="X52" s="197">
        <v>44561</v>
      </c>
      <c r="Y52" s="67">
        <v>0.23</v>
      </c>
      <c r="Z52" s="67" t="s">
        <v>653</v>
      </c>
      <c r="AA52" s="67">
        <v>0.31</v>
      </c>
      <c r="AB52" s="67" t="s">
        <v>653</v>
      </c>
      <c r="AC52" s="67">
        <v>0.23</v>
      </c>
      <c r="AD52" s="67" t="s">
        <v>653</v>
      </c>
      <c r="AE52" s="67">
        <v>0.23</v>
      </c>
      <c r="AF52" s="67" t="s">
        <v>653</v>
      </c>
      <c r="AG52" s="67" t="s">
        <v>654</v>
      </c>
      <c r="AH52" s="67">
        <v>0.23</v>
      </c>
      <c r="AI52" s="78">
        <f t="shared" ref="AI52:AI53" si="2">+AH52/Y52</f>
        <v>1</v>
      </c>
      <c r="AJ52" s="69" t="s">
        <v>655</v>
      </c>
      <c r="AK52" s="67">
        <v>0.31</v>
      </c>
      <c r="AL52" s="78">
        <f>+AK52/Tabla3[[#This Row],[II Trimestre ]]</f>
        <v>1</v>
      </c>
      <c r="AM52" s="107" t="s">
        <v>656</v>
      </c>
      <c r="AN52" s="67">
        <v>0.23</v>
      </c>
      <c r="AO52" s="78">
        <f>+(AN52/Tabla3[[#This Row],[III Trimestre ]])*100%</f>
        <v>1</v>
      </c>
      <c r="AP52" s="69" t="s">
        <v>657</v>
      </c>
      <c r="AQ52" s="83">
        <v>0.23</v>
      </c>
      <c r="AR52" s="200">
        <f>(+Tabla2[[#This Row],[IV seguimiento ( octubre a diciembre)]]/Tabla3[[#This Row],[IV Trimestre ]])</f>
        <v>1</v>
      </c>
      <c r="AS52" s="58" t="s">
        <v>658</v>
      </c>
      <c r="AT52" s="55"/>
      <c r="AU52" s="78">
        <f>+(Tabla3[[#This Row],[I Trimestre ]]+Tabla3[[#This Row],[II Trimestre ]]+Tabla3[[#This Row],[III Trimestre ]]+Tabla3[[#This Row],[IV Trimestre ]])</f>
        <v>1</v>
      </c>
      <c r="AV52" s="67">
        <f>+(AH52+AK52+AN52+AQ52)</f>
        <v>1</v>
      </c>
      <c r="AW52" s="67">
        <f t="shared" si="1"/>
        <v>1</v>
      </c>
      <c r="AX52" s="69" t="s">
        <v>389</v>
      </c>
      <c r="AY52" s="56"/>
      <c r="AZ52" s="56"/>
      <c r="BA52" s="56"/>
      <c r="BB52" s="56"/>
      <c r="BC52" s="56"/>
      <c r="BD52" s="56"/>
      <c r="BE52" s="56"/>
      <c r="BF52" s="56"/>
      <c r="BG52" s="56"/>
      <c r="BH52" s="56"/>
      <c r="BI52" s="56"/>
      <c r="BJ52" s="56"/>
      <c r="BK52" s="66"/>
    </row>
    <row r="53" spans="2:63" s="55" customFormat="1" ht="255" customHeight="1" x14ac:dyDescent="0.25">
      <c r="B53" s="69">
        <v>21</v>
      </c>
      <c r="C53" s="69" t="s">
        <v>410</v>
      </c>
      <c r="D53" s="69" t="s">
        <v>411</v>
      </c>
      <c r="E53" s="69" t="s">
        <v>412</v>
      </c>
      <c r="F53" s="69" t="s">
        <v>391</v>
      </c>
      <c r="G53" s="69" t="s">
        <v>659</v>
      </c>
      <c r="H53" s="69" t="s">
        <v>98</v>
      </c>
      <c r="I53" s="69" t="s">
        <v>645</v>
      </c>
      <c r="J53" s="69" t="s">
        <v>395</v>
      </c>
      <c r="K53" s="69" t="s">
        <v>660</v>
      </c>
      <c r="L53" s="69" t="s">
        <v>661</v>
      </c>
      <c r="M53" s="69" t="s">
        <v>369</v>
      </c>
      <c r="N53" s="69" t="s">
        <v>369</v>
      </c>
      <c r="O53" s="69" t="s">
        <v>662</v>
      </c>
      <c r="P53" s="138">
        <v>40</v>
      </c>
      <c r="Q53" s="69" t="s">
        <v>663</v>
      </c>
      <c r="R53" s="69" t="s">
        <v>664</v>
      </c>
      <c r="S53" s="69" t="s">
        <v>380</v>
      </c>
      <c r="T53" s="69" t="s">
        <v>665</v>
      </c>
      <c r="U53" s="69" t="s">
        <v>666</v>
      </c>
      <c r="V53" s="69" t="s">
        <v>383</v>
      </c>
      <c r="W53" s="197">
        <v>44199</v>
      </c>
      <c r="X53" s="197">
        <v>44561</v>
      </c>
      <c r="Y53" s="67">
        <v>0.25</v>
      </c>
      <c r="Z53" s="67" t="s">
        <v>667</v>
      </c>
      <c r="AA53" s="67">
        <v>0.25</v>
      </c>
      <c r="AB53" s="67" t="s">
        <v>667</v>
      </c>
      <c r="AC53" s="67">
        <v>0.25</v>
      </c>
      <c r="AD53" s="67" t="s">
        <v>667</v>
      </c>
      <c r="AE53" s="67">
        <v>0.25</v>
      </c>
      <c r="AF53" s="67" t="s">
        <v>667</v>
      </c>
      <c r="AG53" s="67" t="s">
        <v>654</v>
      </c>
      <c r="AH53" s="67">
        <v>0.25</v>
      </c>
      <c r="AI53" s="78">
        <f t="shared" si="2"/>
        <v>1</v>
      </c>
      <c r="AJ53" s="69" t="s">
        <v>668</v>
      </c>
      <c r="AK53" s="67">
        <v>0.25</v>
      </c>
      <c r="AL53" s="78">
        <f>+AK53/Tabla3[[#This Row],[II Trimestre ]]</f>
        <v>1</v>
      </c>
      <c r="AM53" s="107" t="s">
        <v>669</v>
      </c>
      <c r="AN53" s="67">
        <v>0.25</v>
      </c>
      <c r="AO53" s="78">
        <f>+(AN53/Tabla3[[#This Row],[III Trimestre ]])*100%</f>
        <v>1</v>
      </c>
      <c r="AP53" s="69" t="s">
        <v>670</v>
      </c>
      <c r="AQ53" s="83">
        <v>0.25</v>
      </c>
      <c r="AR53" s="200">
        <f>(+Tabla2[[#This Row],[IV seguimiento ( octubre a diciembre)]]/Tabla3[[#This Row],[IV Trimestre ]])</f>
        <v>1</v>
      </c>
      <c r="AS53" s="58" t="s">
        <v>671</v>
      </c>
      <c r="AU53" s="78">
        <f>+(Tabla3[[#This Row],[I Trimestre ]]+Tabla3[[#This Row],[II Trimestre ]]+Tabla3[[#This Row],[III Trimestre ]]+Tabla3[[#This Row],[IV Trimestre ]])</f>
        <v>1</v>
      </c>
      <c r="AV53" s="67">
        <f>+(AH53+AK53+AN53+AQ53)</f>
        <v>1</v>
      </c>
      <c r="AW53" s="67">
        <f t="shared" si="1"/>
        <v>1</v>
      </c>
      <c r="AX53" s="69" t="s">
        <v>389</v>
      </c>
    </row>
    <row r="54" spans="2:63" s="55" customFormat="1" ht="102" customHeight="1" x14ac:dyDescent="0.25">
      <c r="B54" s="69" t="s">
        <v>369</v>
      </c>
      <c r="C54" s="69" t="s">
        <v>370</v>
      </c>
      <c r="D54" s="69" t="s">
        <v>371</v>
      </c>
      <c r="E54" s="69" t="s">
        <v>372</v>
      </c>
      <c r="F54" s="69" t="s">
        <v>373</v>
      </c>
      <c r="G54" s="69" t="s">
        <v>369</v>
      </c>
      <c r="H54" s="69" t="s">
        <v>672</v>
      </c>
      <c r="I54" s="69" t="s">
        <v>443</v>
      </c>
      <c r="J54" s="69" t="s">
        <v>395</v>
      </c>
      <c r="K54" s="69" t="s">
        <v>369</v>
      </c>
      <c r="L54" s="69" t="s">
        <v>369</v>
      </c>
      <c r="M54" s="69" t="s">
        <v>369</v>
      </c>
      <c r="N54" s="69" t="s">
        <v>369</v>
      </c>
      <c r="O54" s="69" t="s">
        <v>673</v>
      </c>
      <c r="P54" s="138">
        <v>41</v>
      </c>
      <c r="Q54" s="69" t="s">
        <v>674</v>
      </c>
      <c r="R54" s="69" t="s">
        <v>675</v>
      </c>
      <c r="S54" s="69" t="s">
        <v>380</v>
      </c>
      <c r="T54" s="69" t="s">
        <v>447</v>
      </c>
      <c r="U54" s="69" t="s">
        <v>676</v>
      </c>
      <c r="V54" s="69" t="s">
        <v>383</v>
      </c>
      <c r="W54" s="197">
        <v>44348</v>
      </c>
      <c r="X54" s="197" t="s">
        <v>449</v>
      </c>
      <c r="Y54" s="198">
        <v>0</v>
      </c>
      <c r="Z54" s="67" t="s">
        <v>369</v>
      </c>
      <c r="AA54" s="198">
        <v>0</v>
      </c>
      <c r="AB54" s="67" t="s">
        <v>369</v>
      </c>
      <c r="AC54" s="198">
        <v>1</v>
      </c>
      <c r="AD54" s="67" t="s">
        <v>677</v>
      </c>
      <c r="AE54" s="198">
        <v>1</v>
      </c>
      <c r="AF54" s="67" t="s">
        <v>677</v>
      </c>
      <c r="AG54" s="67" t="s">
        <v>654</v>
      </c>
      <c r="AH54" s="69">
        <v>0</v>
      </c>
      <c r="AI54" s="199"/>
      <c r="AJ54" s="69" t="s">
        <v>452</v>
      </c>
      <c r="AK54" s="69"/>
      <c r="AL54" s="78">
        <v>0</v>
      </c>
      <c r="AM54" s="69"/>
      <c r="AN54" s="69">
        <v>1</v>
      </c>
      <c r="AO54" s="78">
        <f>+(AN54/Tabla3[[#This Row],[III Trimestre ]])*100%</f>
        <v>1</v>
      </c>
      <c r="AP54" s="69" t="s">
        <v>678</v>
      </c>
      <c r="AQ54" s="58">
        <v>1</v>
      </c>
      <c r="AR54" s="200">
        <f>(+Tabla2[[#This Row],[IV seguimiento ( octubre a diciembre)]]/Tabla3[[#This Row],[IV Trimestre ]])</f>
        <v>1</v>
      </c>
      <c r="AS54" s="58" t="s">
        <v>679</v>
      </c>
      <c r="AU54" s="138">
        <f>+Tabla3[[#This Row],[I Trimestre ]]+Tabla3[[#This Row],[II Trimestre ]]+Tabla3[[#This Row],[III Trimestre ]]+Tabla3[[#This Row],[IV Trimestre ]]</f>
        <v>2</v>
      </c>
      <c r="AV54" s="138">
        <f t="shared" ref="AV54:AV61" si="3">+AH54+AK54+AN54+AQ54</f>
        <v>2</v>
      </c>
      <c r="AW54" s="67">
        <f t="shared" si="1"/>
        <v>1</v>
      </c>
      <c r="AX54" s="69" t="s">
        <v>389</v>
      </c>
    </row>
    <row r="55" spans="2:63" s="55" customFormat="1" ht="116.25" customHeight="1" x14ac:dyDescent="0.25">
      <c r="B55" s="69" t="s">
        <v>369</v>
      </c>
      <c r="C55" s="69" t="s">
        <v>370</v>
      </c>
      <c r="D55" s="69" t="s">
        <v>371</v>
      </c>
      <c r="E55" s="69" t="s">
        <v>372</v>
      </c>
      <c r="F55" s="69" t="s">
        <v>373</v>
      </c>
      <c r="G55" s="69" t="s">
        <v>369</v>
      </c>
      <c r="H55" s="69" t="s">
        <v>374</v>
      </c>
      <c r="I55" s="69" t="s">
        <v>680</v>
      </c>
      <c r="J55" s="69" t="s">
        <v>376</v>
      </c>
      <c r="K55" s="69" t="s">
        <v>369</v>
      </c>
      <c r="L55" s="69" t="s">
        <v>369</v>
      </c>
      <c r="M55" s="69" t="s">
        <v>369</v>
      </c>
      <c r="N55" s="69" t="s">
        <v>369</v>
      </c>
      <c r="O55" s="69" t="s">
        <v>681</v>
      </c>
      <c r="P55" s="138">
        <v>42</v>
      </c>
      <c r="Q55" s="69" t="s">
        <v>468</v>
      </c>
      <c r="R55" s="69" t="s">
        <v>682</v>
      </c>
      <c r="S55" s="69" t="s">
        <v>380</v>
      </c>
      <c r="T55" s="69" t="s">
        <v>683</v>
      </c>
      <c r="U55" s="69" t="s">
        <v>471</v>
      </c>
      <c r="V55" s="69" t="s">
        <v>383</v>
      </c>
      <c r="W55" s="197">
        <v>44287</v>
      </c>
      <c r="X55" s="197">
        <v>44561</v>
      </c>
      <c r="Y55" s="198">
        <v>0</v>
      </c>
      <c r="Z55" s="67" t="s">
        <v>369</v>
      </c>
      <c r="AA55" s="198">
        <v>1</v>
      </c>
      <c r="AB55" s="67" t="s">
        <v>384</v>
      </c>
      <c r="AC55" s="198">
        <v>1</v>
      </c>
      <c r="AD55" s="67" t="s">
        <v>384</v>
      </c>
      <c r="AE55" s="198">
        <v>1</v>
      </c>
      <c r="AF55" s="67" t="s">
        <v>384</v>
      </c>
      <c r="AG55" s="67" t="s">
        <v>654</v>
      </c>
      <c r="AH55" s="69"/>
      <c r="AI55" s="199"/>
      <c r="AJ55" s="69"/>
      <c r="AK55" s="138">
        <v>1</v>
      </c>
      <c r="AL55" s="78">
        <f>+AK55/Tabla3[[#This Row],[II Trimestre ]]</f>
        <v>1</v>
      </c>
      <c r="AM55" s="69" t="s">
        <v>684</v>
      </c>
      <c r="AN55" s="69">
        <v>1</v>
      </c>
      <c r="AO55" s="78">
        <f>+(AN55/Tabla3[[#This Row],[III Trimestre ]])*100%</f>
        <v>1</v>
      </c>
      <c r="AP55" s="69" t="s">
        <v>685</v>
      </c>
      <c r="AQ55" s="58">
        <v>1</v>
      </c>
      <c r="AR55" s="200">
        <f>(+Tabla2[[#This Row],[IV seguimiento ( octubre a diciembre)]]/Tabla3[[#This Row],[IV Trimestre ]])</f>
        <v>1</v>
      </c>
      <c r="AS55" s="58" t="s">
        <v>686</v>
      </c>
      <c r="AU55" s="138">
        <f>+Tabla3[[#This Row],[I Trimestre ]]+Tabla3[[#This Row],[II Trimestre ]]+Tabla3[[#This Row],[III Trimestre ]]+Tabla3[[#This Row],[IV Trimestre ]]</f>
        <v>3</v>
      </c>
      <c r="AV55" s="138">
        <f t="shared" si="3"/>
        <v>3</v>
      </c>
      <c r="AW55" s="67">
        <f t="shared" si="1"/>
        <v>1</v>
      </c>
      <c r="AX55" s="69" t="s">
        <v>389</v>
      </c>
    </row>
    <row r="56" spans="2:63" s="55" customFormat="1" ht="116.25" customHeight="1" x14ac:dyDescent="0.25">
      <c r="B56" s="69" t="s">
        <v>369</v>
      </c>
      <c r="C56" s="69" t="s">
        <v>370</v>
      </c>
      <c r="D56" s="69" t="s">
        <v>371</v>
      </c>
      <c r="E56" s="69" t="s">
        <v>372</v>
      </c>
      <c r="F56" s="69" t="s">
        <v>373</v>
      </c>
      <c r="G56" s="69" t="s">
        <v>369</v>
      </c>
      <c r="H56" s="69" t="s">
        <v>374</v>
      </c>
      <c r="I56" s="69" t="s">
        <v>680</v>
      </c>
      <c r="J56" s="69" t="s">
        <v>687</v>
      </c>
      <c r="K56" s="69" t="s">
        <v>369</v>
      </c>
      <c r="L56" s="69" t="s">
        <v>369</v>
      </c>
      <c r="M56" s="69" t="s">
        <v>369</v>
      </c>
      <c r="N56" s="69" t="s">
        <v>369</v>
      </c>
      <c r="O56" s="69" t="s">
        <v>681</v>
      </c>
      <c r="P56" s="138">
        <v>43</v>
      </c>
      <c r="Q56" s="69" t="s">
        <v>468</v>
      </c>
      <c r="R56" s="69" t="s">
        <v>688</v>
      </c>
      <c r="S56" s="69" t="s">
        <v>380</v>
      </c>
      <c r="T56" s="69" t="s">
        <v>683</v>
      </c>
      <c r="U56" s="69" t="s">
        <v>471</v>
      </c>
      <c r="V56" s="69" t="s">
        <v>383</v>
      </c>
      <c r="W56" s="197">
        <v>44287</v>
      </c>
      <c r="X56" s="197">
        <v>44561</v>
      </c>
      <c r="Y56" s="198">
        <v>0</v>
      </c>
      <c r="Z56" s="67" t="s">
        <v>369</v>
      </c>
      <c r="AA56" s="198">
        <v>1</v>
      </c>
      <c r="AB56" s="67" t="s">
        <v>384</v>
      </c>
      <c r="AC56" s="198">
        <v>1</v>
      </c>
      <c r="AD56" s="67" t="s">
        <v>384</v>
      </c>
      <c r="AE56" s="198">
        <v>1</v>
      </c>
      <c r="AF56" s="67" t="s">
        <v>384</v>
      </c>
      <c r="AG56" s="67" t="s">
        <v>689</v>
      </c>
      <c r="AH56" s="69"/>
      <c r="AI56" s="199"/>
      <c r="AJ56" s="69"/>
      <c r="AK56" s="138">
        <v>1</v>
      </c>
      <c r="AL56" s="78">
        <f>+AK56/Tabla3[[#This Row],[II Trimestre ]]</f>
        <v>1</v>
      </c>
      <c r="AM56" s="69" t="s">
        <v>690</v>
      </c>
      <c r="AN56" s="69">
        <v>1</v>
      </c>
      <c r="AO56" s="78">
        <f>+(AN56/Tabla3[[#This Row],[III Trimestre ]])*100%</f>
        <v>1</v>
      </c>
      <c r="AP56" s="69" t="s">
        <v>691</v>
      </c>
      <c r="AQ56" s="58">
        <v>1</v>
      </c>
      <c r="AR56" s="200">
        <f>(+Tabla2[[#This Row],[IV seguimiento ( octubre a diciembre)]]/Tabla3[[#This Row],[IV Trimestre ]])</f>
        <v>1</v>
      </c>
      <c r="AS56" s="58" t="s">
        <v>692</v>
      </c>
      <c r="AU56" s="138">
        <f>+Tabla3[[#This Row],[I Trimestre ]]+Tabla3[[#This Row],[II Trimestre ]]+Tabla3[[#This Row],[III Trimestre ]]+Tabla3[[#This Row],[IV Trimestre ]]</f>
        <v>3</v>
      </c>
      <c r="AV56" s="138">
        <f t="shared" si="3"/>
        <v>3</v>
      </c>
      <c r="AW56" s="67">
        <f t="shared" si="1"/>
        <v>1</v>
      </c>
      <c r="AX56" s="69" t="s">
        <v>389</v>
      </c>
    </row>
    <row r="57" spans="2:63" s="55" customFormat="1" ht="176.25" customHeight="1" x14ac:dyDescent="0.25">
      <c r="B57" s="69" t="s">
        <v>369</v>
      </c>
      <c r="C57" s="69" t="s">
        <v>430</v>
      </c>
      <c r="D57" s="69" t="s">
        <v>431</v>
      </c>
      <c r="E57" s="69" t="s">
        <v>412</v>
      </c>
      <c r="F57" s="69" t="s">
        <v>391</v>
      </c>
      <c r="G57" s="69" t="s">
        <v>569</v>
      </c>
      <c r="H57" s="69" t="s">
        <v>693</v>
      </c>
      <c r="I57" s="69" t="s">
        <v>645</v>
      </c>
      <c r="J57" s="69" t="s">
        <v>376</v>
      </c>
      <c r="K57" s="69" t="s">
        <v>369</v>
      </c>
      <c r="L57" s="69" t="s">
        <v>369</v>
      </c>
      <c r="M57" s="69" t="s">
        <v>369</v>
      </c>
      <c r="N57" s="69" t="s">
        <v>369</v>
      </c>
      <c r="O57" s="69" t="s">
        <v>694</v>
      </c>
      <c r="P57" s="138">
        <v>44</v>
      </c>
      <c r="Q57" s="69" t="s">
        <v>695</v>
      </c>
      <c r="R57" s="69" t="s">
        <v>696</v>
      </c>
      <c r="S57" s="69" t="s">
        <v>380</v>
      </c>
      <c r="T57" s="69" t="s">
        <v>697</v>
      </c>
      <c r="U57" s="69" t="s">
        <v>698</v>
      </c>
      <c r="V57" s="69" t="s">
        <v>699</v>
      </c>
      <c r="W57" s="197">
        <v>44287</v>
      </c>
      <c r="X57" s="197">
        <v>44560</v>
      </c>
      <c r="Y57" s="198">
        <v>0</v>
      </c>
      <c r="Z57" s="67" t="s">
        <v>369</v>
      </c>
      <c r="AA57" s="198">
        <v>1</v>
      </c>
      <c r="AB57" s="67" t="s">
        <v>700</v>
      </c>
      <c r="AC57" s="198">
        <v>1</v>
      </c>
      <c r="AD57" s="67" t="s">
        <v>700</v>
      </c>
      <c r="AE57" s="198">
        <v>1</v>
      </c>
      <c r="AF57" s="67" t="s">
        <v>701</v>
      </c>
      <c r="AG57" s="67" t="s">
        <v>689</v>
      </c>
      <c r="AH57" s="69"/>
      <c r="AI57" s="199"/>
      <c r="AJ57" s="69"/>
      <c r="AK57" s="138">
        <v>1</v>
      </c>
      <c r="AL57" s="78">
        <f>+AK57/Tabla3[[#This Row],[II Trimestre ]]</f>
        <v>1</v>
      </c>
      <c r="AM57" s="69" t="s">
        <v>702</v>
      </c>
      <c r="AN57" s="69">
        <v>1</v>
      </c>
      <c r="AO57" s="78">
        <f>+(AN57/Tabla3[[#This Row],[III Trimestre ]])*100%</f>
        <v>1</v>
      </c>
      <c r="AP57" s="69" t="s">
        <v>702</v>
      </c>
      <c r="AQ57" s="58">
        <v>1</v>
      </c>
      <c r="AR57" s="200">
        <f>(+Tabla2[[#This Row],[IV seguimiento ( octubre a diciembre)]]/Tabla3[[#This Row],[IV Trimestre ]])</f>
        <v>1</v>
      </c>
      <c r="AS57" s="58" t="s">
        <v>703</v>
      </c>
      <c r="AU57" s="138">
        <f>+Tabla3[[#This Row],[I Trimestre ]]+Tabla3[[#This Row],[II Trimestre ]]+Tabla3[[#This Row],[III Trimestre ]]+Tabla3[[#This Row],[IV Trimestre ]]</f>
        <v>3</v>
      </c>
      <c r="AV57" s="138">
        <f t="shared" si="3"/>
        <v>3</v>
      </c>
      <c r="AW57" s="67">
        <f t="shared" si="1"/>
        <v>1</v>
      </c>
      <c r="AX57" s="69" t="s">
        <v>389</v>
      </c>
    </row>
    <row r="58" spans="2:63" s="55" customFormat="1" ht="138.75" customHeight="1" x14ac:dyDescent="0.25">
      <c r="B58" s="69">
        <v>545</v>
      </c>
      <c r="C58" s="69" t="s">
        <v>430</v>
      </c>
      <c r="D58" s="69" t="s">
        <v>431</v>
      </c>
      <c r="E58" s="69" t="s">
        <v>412</v>
      </c>
      <c r="F58" s="69" t="s">
        <v>391</v>
      </c>
      <c r="G58" s="69" t="s">
        <v>569</v>
      </c>
      <c r="H58" s="69" t="s">
        <v>693</v>
      </c>
      <c r="I58" s="69" t="s">
        <v>415</v>
      </c>
      <c r="J58" s="69" t="s">
        <v>395</v>
      </c>
      <c r="K58" s="69" t="s">
        <v>572</v>
      </c>
      <c r="L58" s="69" t="s">
        <v>704</v>
      </c>
      <c r="M58" s="69" t="s">
        <v>369</v>
      </c>
      <c r="N58" s="69" t="s">
        <v>369</v>
      </c>
      <c r="O58" s="69" t="s">
        <v>705</v>
      </c>
      <c r="P58" s="138">
        <v>45</v>
      </c>
      <c r="Q58" s="69" t="s">
        <v>706</v>
      </c>
      <c r="R58" s="69" t="s">
        <v>707</v>
      </c>
      <c r="S58" s="69" t="s">
        <v>380</v>
      </c>
      <c r="T58" s="69" t="s">
        <v>708</v>
      </c>
      <c r="U58" s="69" t="s">
        <v>578</v>
      </c>
      <c r="V58" s="69" t="s">
        <v>579</v>
      </c>
      <c r="W58" s="197">
        <v>44348</v>
      </c>
      <c r="X58" s="197">
        <v>44561</v>
      </c>
      <c r="Y58" s="198">
        <v>0</v>
      </c>
      <c r="Z58" s="67" t="s">
        <v>369</v>
      </c>
      <c r="AA58" s="198">
        <v>0</v>
      </c>
      <c r="AB58" s="67" t="s">
        <v>369</v>
      </c>
      <c r="AC58" s="198">
        <v>1</v>
      </c>
      <c r="AD58" s="67" t="s">
        <v>709</v>
      </c>
      <c r="AE58" s="198">
        <v>1</v>
      </c>
      <c r="AF58" s="67" t="s">
        <v>709</v>
      </c>
      <c r="AG58" s="67" t="s">
        <v>689</v>
      </c>
      <c r="AH58" s="69"/>
      <c r="AI58" s="199"/>
      <c r="AJ58" s="69"/>
      <c r="AK58" s="69"/>
      <c r="AL58" s="78">
        <v>0</v>
      </c>
      <c r="AM58" s="69"/>
      <c r="AN58" s="69">
        <v>1</v>
      </c>
      <c r="AO58" s="78">
        <f>+(AN58/Tabla3[[#This Row],[III Trimestre ]])*100%</f>
        <v>1</v>
      </c>
      <c r="AP58" s="69" t="s">
        <v>710</v>
      </c>
      <c r="AQ58" s="58">
        <v>1</v>
      </c>
      <c r="AR58" s="200">
        <f>(+Tabla2[[#This Row],[IV seguimiento ( octubre a diciembre)]]/Tabla3[[#This Row],[IV Trimestre ]])</f>
        <v>1</v>
      </c>
      <c r="AS58" s="58" t="s">
        <v>711</v>
      </c>
      <c r="AU58" s="138">
        <f>+Tabla3[[#This Row],[I Trimestre ]]+Tabla3[[#This Row],[II Trimestre ]]+Tabla3[[#This Row],[III Trimestre ]]+Tabla3[[#This Row],[IV Trimestre ]]</f>
        <v>2</v>
      </c>
      <c r="AV58" s="138">
        <f t="shared" si="3"/>
        <v>2</v>
      </c>
      <c r="AW58" s="67">
        <f t="shared" si="1"/>
        <v>1</v>
      </c>
      <c r="AX58" s="69" t="s">
        <v>389</v>
      </c>
    </row>
    <row r="59" spans="2:63" s="57" customFormat="1" ht="141.75" customHeight="1" x14ac:dyDescent="0.25">
      <c r="B59" s="69">
        <v>545</v>
      </c>
      <c r="C59" s="69" t="s">
        <v>430</v>
      </c>
      <c r="D59" s="69" t="s">
        <v>431</v>
      </c>
      <c r="E59" s="69" t="s">
        <v>412</v>
      </c>
      <c r="F59" s="69" t="s">
        <v>391</v>
      </c>
      <c r="G59" s="69" t="s">
        <v>712</v>
      </c>
      <c r="H59" s="69" t="s">
        <v>693</v>
      </c>
      <c r="I59" s="69" t="s">
        <v>415</v>
      </c>
      <c r="J59" s="69" t="s">
        <v>395</v>
      </c>
      <c r="K59" s="69" t="s">
        <v>572</v>
      </c>
      <c r="L59" s="69" t="s">
        <v>704</v>
      </c>
      <c r="M59" s="69" t="s">
        <v>369</v>
      </c>
      <c r="N59" s="69" t="s">
        <v>369</v>
      </c>
      <c r="O59" s="69" t="s">
        <v>713</v>
      </c>
      <c r="P59" s="138">
        <v>46</v>
      </c>
      <c r="Q59" s="69" t="s">
        <v>714</v>
      </c>
      <c r="R59" s="69" t="s">
        <v>715</v>
      </c>
      <c r="S59" s="69" t="s">
        <v>380</v>
      </c>
      <c r="T59" s="69" t="s">
        <v>716</v>
      </c>
      <c r="U59" s="69" t="s">
        <v>717</v>
      </c>
      <c r="V59" s="69" t="s">
        <v>579</v>
      </c>
      <c r="W59" s="201">
        <v>44348</v>
      </c>
      <c r="X59" s="201">
        <v>44561</v>
      </c>
      <c r="Y59" s="198">
        <v>0</v>
      </c>
      <c r="Z59" s="69" t="s">
        <v>369</v>
      </c>
      <c r="AA59" s="198">
        <v>0</v>
      </c>
      <c r="AB59" s="69" t="s">
        <v>369</v>
      </c>
      <c r="AC59" s="198">
        <v>1</v>
      </c>
      <c r="AD59" s="69" t="s">
        <v>718</v>
      </c>
      <c r="AE59" s="198">
        <v>1</v>
      </c>
      <c r="AF59" s="69" t="s">
        <v>719</v>
      </c>
      <c r="AG59" s="67" t="s">
        <v>689</v>
      </c>
      <c r="AH59" s="69"/>
      <c r="AI59" s="69"/>
      <c r="AJ59" s="69"/>
      <c r="AK59" s="69"/>
      <c r="AL59" s="78">
        <v>0</v>
      </c>
      <c r="AM59" s="69"/>
      <c r="AN59" s="69">
        <v>1</v>
      </c>
      <c r="AO59" s="78">
        <f>+(AN59/Tabla3[[#This Row],[III Trimestre ]])*100%</f>
        <v>1</v>
      </c>
      <c r="AP59" s="69" t="s">
        <v>720</v>
      </c>
      <c r="AQ59" s="58">
        <v>1</v>
      </c>
      <c r="AR59" s="200">
        <f>(+Tabla2[[#This Row],[IV seguimiento ( octubre a diciembre)]]/Tabla3[[#This Row],[IV Trimestre ]])</f>
        <v>1</v>
      </c>
      <c r="AS59" s="58" t="s">
        <v>721</v>
      </c>
      <c r="AT59" s="55"/>
      <c r="AU59" s="138">
        <f>+Tabla3[[#This Row],[I Trimestre ]]+Tabla3[[#This Row],[II Trimestre ]]+Tabla3[[#This Row],[III Trimestre ]]+Tabla3[[#This Row],[IV Trimestre ]]</f>
        <v>2</v>
      </c>
      <c r="AV59" s="138">
        <f t="shared" si="3"/>
        <v>2</v>
      </c>
      <c r="AW59" s="67">
        <f t="shared" si="1"/>
        <v>1</v>
      </c>
      <c r="AX59" s="69" t="s">
        <v>389</v>
      </c>
    </row>
    <row r="60" spans="2:63" s="58" customFormat="1" ht="156.75" customHeight="1" x14ac:dyDescent="0.25">
      <c r="B60" s="69">
        <v>15</v>
      </c>
      <c r="C60" s="69" t="s">
        <v>410</v>
      </c>
      <c r="D60" s="69" t="s">
        <v>411</v>
      </c>
      <c r="E60" s="69" t="s">
        <v>412</v>
      </c>
      <c r="F60" s="69" t="s">
        <v>391</v>
      </c>
      <c r="G60" s="69" t="s">
        <v>722</v>
      </c>
      <c r="H60" s="69" t="s">
        <v>98</v>
      </c>
      <c r="I60" s="69" t="s">
        <v>415</v>
      </c>
      <c r="J60" s="69" t="s">
        <v>395</v>
      </c>
      <c r="K60" s="69">
        <v>7768</v>
      </c>
      <c r="L60" s="69" t="s">
        <v>723</v>
      </c>
      <c r="M60" s="69" t="s">
        <v>369</v>
      </c>
      <c r="N60" s="69" t="s">
        <v>369</v>
      </c>
      <c r="O60" s="69" t="s">
        <v>724</v>
      </c>
      <c r="P60" s="138">
        <v>47</v>
      </c>
      <c r="Q60" s="69" t="s">
        <v>725</v>
      </c>
      <c r="R60" s="69" t="s">
        <v>726</v>
      </c>
      <c r="S60" s="69" t="s">
        <v>380</v>
      </c>
      <c r="T60" s="69" t="s">
        <v>727</v>
      </c>
      <c r="U60" s="69" t="s">
        <v>728</v>
      </c>
      <c r="V60" s="69" t="s">
        <v>729</v>
      </c>
      <c r="W60" s="201">
        <v>44348</v>
      </c>
      <c r="X60" s="201">
        <v>44561</v>
      </c>
      <c r="Y60" s="198">
        <v>0</v>
      </c>
      <c r="Z60" s="69" t="s">
        <v>369</v>
      </c>
      <c r="AA60" s="198">
        <v>0</v>
      </c>
      <c r="AB60" s="202" t="s">
        <v>369</v>
      </c>
      <c r="AC60" s="198">
        <v>1</v>
      </c>
      <c r="AD60" s="202" t="s">
        <v>730</v>
      </c>
      <c r="AE60" s="198">
        <v>1</v>
      </c>
      <c r="AF60" s="202" t="s">
        <v>731</v>
      </c>
      <c r="AG60" s="67" t="s">
        <v>689</v>
      </c>
      <c r="AH60" s="69"/>
      <c r="AI60" s="69"/>
      <c r="AJ60" s="69"/>
      <c r="AK60" s="69"/>
      <c r="AL60" s="78">
        <v>0</v>
      </c>
      <c r="AM60" s="69"/>
      <c r="AN60" s="69">
        <v>1</v>
      </c>
      <c r="AO60" s="78">
        <f>+(AN60/Tabla3[[#This Row],[III Trimestre ]])*100%</f>
        <v>1</v>
      </c>
      <c r="AP60" s="69" t="s">
        <v>732</v>
      </c>
      <c r="AQ60" s="58">
        <v>1</v>
      </c>
      <c r="AR60" s="200">
        <f>(+Tabla2[[#This Row],[IV seguimiento ( octubre a diciembre)]]/Tabla3[[#This Row],[IV Trimestre ]])</f>
        <v>1</v>
      </c>
      <c r="AS60" s="58" t="s">
        <v>733</v>
      </c>
      <c r="AT60" s="56"/>
      <c r="AU60" s="138">
        <f>+Tabla3[[#This Row],[I Trimestre ]]+Tabla3[[#This Row],[II Trimestre ]]+Tabla3[[#This Row],[III Trimestre ]]+Tabla3[[#This Row],[IV Trimestre ]]</f>
        <v>2</v>
      </c>
      <c r="AV60" s="138">
        <f t="shared" si="3"/>
        <v>2</v>
      </c>
      <c r="AW60" s="67">
        <f t="shared" si="1"/>
        <v>1</v>
      </c>
      <c r="AX60" s="69" t="s">
        <v>389</v>
      </c>
    </row>
    <row r="61" spans="2:63" s="55" customFormat="1" ht="229.5" customHeight="1" x14ac:dyDescent="0.25">
      <c r="B61" s="69">
        <v>546</v>
      </c>
      <c r="C61" s="69" t="s">
        <v>370</v>
      </c>
      <c r="D61" s="69" t="s">
        <v>371</v>
      </c>
      <c r="E61" s="69" t="s">
        <v>412</v>
      </c>
      <c r="F61" s="69" t="s">
        <v>391</v>
      </c>
      <c r="G61" s="69" t="s">
        <v>734</v>
      </c>
      <c r="H61" s="69" t="s">
        <v>693</v>
      </c>
      <c r="I61" s="69" t="s">
        <v>415</v>
      </c>
      <c r="J61" s="69" t="s">
        <v>395</v>
      </c>
      <c r="K61" s="69" t="s">
        <v>572</v>
      </c>
      <c r="L61" s="69" t="s">
        <v>735</v>
      </c>
      <c r="M61" s="69" t="s">
        <v>369</v>
      </c>
      <c r="N61" s="69" t="s">
        <v>369</v>
      </c>
      <c r="O61" s="69" t="s">
        <v>736</v>
      </c>
      <c r="P61" s="138">
        <v>48</v>
      </c>
      <c r="Q61" s="69" t="s">
        <v>737</v>
      </c>
      <c r="R61" s="69" t="s">
        <v>738</v>
      </c>
      <c r="S61" s="69" t="s">
        <v>380</v>
      </c>
      <c r="T61" s="69" t="s">
        <v>739</v>
      </c>
      <c r="U61" s="69" t="s">
        <v>740</v>
      </c>
      <c r="V61" s="69" t="s">
        <v>741</v>
      </c>
      <c r="W61" s="197">
        <v>44348</v>
      </c>
      <c r="X61" s="197">
        <v>44561</v>
      </c>
      <c r="Y61" s="198">
        <v>0</v>
      </c>
      <c r="Z61" s="67" t="s">
        <v>369</v>
      </c>
      <c r="AA61" s="198">
        <v>0</v>
      </c>
      <c r="AB61" s="67" t="s">
        <v>369</v>
      </c>
      <c r="AC61" s="198">
        <v>1</v>
      </c>
      <c r="AD61" s="198" t="s">
        <v>742</v>
      </c>
      <c r="AE61" s="198">
        <v>1</v>
      </c>
      <c r="AF61" s="67" t="s">
        <v>743</v>
      </c>
      <c r="AG61" s="67" t="s">
        <v>689</v>
      </c>
      <c r="AH61" s="69">
        <v>0</v>
      </c>
      <c r="AI61" s="199"/>
      <c r="AJ61" s="69" t="s">
        <v>452</v>
      </c>
      <c r="AK61" s="69"/>
      <c r="AL61" s="78">
        <v>0</v>
      </c>
      <c r="AM61" s="69"/>
      <c r="AN61" s="69">
        <v>1</v>
      </c>
      <c r="AO61" s="78">
        <f>+(AN61/Tabla3[[#This Row],[III Trimestre ]])*100%</f>
        <v>1</v>
      </c>
      <c r="AP61" s="69" t="s">
        <v>744</v>
      </c>
      <c r="AQ61" s="58">
        <v>1</v>
      </c>
      <c r="AR61" s="200">
        <f>(+Tabla2[[#This Row],[IV seguimiento ( octubre a diciembre)]]/Tabla3[[#This Row],[IV Trimestre ]])</f>
        <v>1</v>
      </c>
      <c r="AS61" s="58" t="s">
        <v>745</v>
      </c>
      <c r="AU61" s="138">
        <f>+Tabla3[[#This Row],[I Trimestre ]]+Tabla3[[#This Row],[II Trimestre ]]+Tabla3[[#This Row],[III Trimestre ]]+Tabla3[[#This Row],[IV Trimestre ]]</f>
        <v>2</v>
      </c>
      <c r="AV61" s="138">
        <f t="shared" si="3"/>
        <v>2</v>
      </c>
      <c r="AW61" s="67">
        <f t="shared" si="1"/>
        <v>1</v>
      </c>
      <c r="AX61" s="69" t="s">
        <v>389</v>
      </c>
    </row>
    <row r="62" spans="2:63" s="56" customFormat="1" ht="119.25" customHeight="1" x14ac:dyDescent="0.25">
      <c r="B62" s="69">
        <v>25</v>
      </c>
      <c r="C62" s="69" t="s">
        <v>370</v>
      </c>
      <c r="D62" s="69" t="s">
        <v>371</v>
      </c>
      <c r="E62" s="69" t="s">
        <v>746</v>
      </c>
      <c r="F62" s="69" t="s">
        <v>747</v>
      </c>
      <c r="G62" s="70" t="s">
        <v>748</v>
      </c>
      <c r="H62" s="71" t="s">
        <v>749</v>
      </c>
      <c r="I62" s="71" t="s">
        <v>750</v>
      </c>
      <c r="J62" s="70" t="s">
        <v>751</v>
      </c>
      <c r="K62" s="70" t="s">
        <v>752</v>
      </c>
      <c r="L62" s="70" t="s">
        <v>753</v>
      </c>
      <c r="M62" s="70" t="s">
        <v>369</v>
      </c>
      <c r="N62" s="71" t="s">
        <v>754</v>
      </c>
      <c r="O62" s="70" t="s">
        <v>755</v>
      </c>
      <c r="P62" s="138">
        <v>49</v>
      </c>
      <c r="Q62" s="70" t="s">
        <v>756</v>
      </c>
      <c r="R62" s="70" t="s">
        <v>757</v>
      </c>
      <c r="S62" s="69" t="s">
        <v>758</v>
      </c>
      <c r="T62" s="70" t="s">
        <v>759</v>
      </c>
      <c r="U62" s="71" t="s">
        <v>760</v>
      </c>
      <c r="V62" s="70" t="s">
        <v>761</v>
      </c>
      <c r="W62" s="103">
        <v>44197</v>
      </c>
      <c r="X62" s="103">
        <v>44561</v>
      </c>
      <c r="Y62" s="104">
        <v>0.25</v>
      </c>
      <c r="Z62" s="104" t="s">
        <v>762</v>
      </c>
      <c r="AA62" s="104">
        <v>0.5</v>
      </c>
      <c r="AB62" s="104" t="s">
        <v>762</v>
      </c>
      <c r="AC62" s="104">
        <v>0.75</v>
      </c>
      <c r="AD62" s="104" t="s">
        <v>762</v>
      </c>
      <c r="AE62" s="104">
        <v>1</v>
      </c>
      <c r="AF62" s="104" t="s">
        <v>763</v>
      </c>
      <c r="AG62" s="104" t="s">
        <v>764</v>
      </c>
      <c r="AH62" s="67">
        <v>0.25</v>
      </c>
      <c r="AI62" s="78">
        <v>1</v>
      </c>
      <c r="AJ62" s="105" t="s">
        <v>765</v>
      </c>
      <c r="AK62" s="67">
        <v>0.5</v>
      </c>
      <c r="AL62" s="78">
        <f>+AK62/Tabla3[[#This Row],[II Trimestre ]]</f>
        <v>1</v>
      </c>
      <c r="AM62" s="105" t="s">
        <v>766</v>
      </c>
      <c r="AN62" s="67">
        <v>0.75</v>
      </c>
      <c r="AO62" s="78">
        <f>+(AN62/Tabla3[[#This Row],[III Trimestre ]])*100%</f>
        <v>1</v>
      </c>
      <c r="AP62" s="105" t="s">
        <v>767</v>
      </c>
      <c r="AQ62" s="83">
        <v>1</v>
      </c>
      <c r="AR62" s="200">
        <f>(+Tabla2[[#This Row],[IV seguimiento ( octubre a diciembre)]]/Tabla3[[#This Row],[IV Trimestre ]])</f>
        <v>1</v>
      </c>
      <c r="AS62" s="81" t="s">
        <v>768</v>
      </c>
      <c r="AU62" s="78">
        <f>+Tabla3[[#This Row],[IV Trimestre ]]</f>
        <v>1</v>
      </c>
      <c r="AV62" s="67">
        <f>+Tabla2[[#This Row],[IV seguimiento ( octubre a diciembre)]]</f>
        <v>1</v>
      </c>
      <c r="AW62" s="67">
        <f t="shared" si="1"/>
        <v>1</v>
      </c>
      <c r="AX62" s="69" t="s">
        <v>389</v>
      </c>
    </row>
    <row r="63" spans="2:63" s="55" customFormat="1" ht="119.25" customHeight="1" x14ac:dyDescent="0.25">
      <c r="B63" s="69">
        <v>25</v>
      </c>
      <c r="C63" s="69" t="s">
        <v>430</v>
      </c>
      <c r="D63" s="69" t="s">
        <v>431</v>
      </c>
      <c r="E63" s="69" t="s">
        <v>746</v>
      </c>
      <c r="F63" s="69" t="s">
        <v>747</v>
      </c>
      <c r="G63" s="70" t="s">
        <v>748</v>
      </c>
      <c r="H63" s="71" t="s">
        <v>749</v>
      </c>
      <c r="I63" s="71" t="s">
        <v>750</v>
      </c>
      <c r="J63" s="70" t="s">
        <v>751</v>
      </c>
      <c r="K63" s="70" t="s">
        <v>752</v>
      </c>
      <c r="L63" s="70" t="s">
        <v>753</v>
      </c>
      <c r="M63" s="70" t="s">
        <v>369</v>
      </c>
      <c r="N63" s="71" t="s">
        <v>754</v>
      </c>
      <c r="O63" s="70" t="s">
        <v>769</v>
      </c>
      <c r="P63" s="138">
        <v>50</v>
      </c>
      <c r="Q63" s="70" t="s">
        <v>770</v>
      </c>
      <c r="R63" s="70" t="s">
        <v>771</v>
      </c>
      <c r="S63" s="69" t="s">
        <v>758</v>
      </c>
      <c r="T63" s="70" t="s">
        <v>772</v>
      </c>
      <c r="U63" s="71" t="s">
        <v>760</v>
      </c>
      <c r="V63" s="70" t="s">
        <v>761</v>
      </c>
      <c r="W63" s="103">
        <v>44197</v>
      </c>
      <c r="X63" s="103">
        <v>44561</v>
      </c>
      <c r="Y63" s="104">
        <v>0.25</v>
      </c>
      <c r="Z63" s="104" t="s">
        <v>762</v>
      </c>
      <c r="AA63" s="104">
        <v>0.5</v>
      </c>
      <c r="AB63" s="104" t="s">
        <v>762</v>
      </c>
      <c r="AC63" s="104">
        <v>0.75</v>
      </c>
      <c r="AD63" s="104" t="s">
        <v>762</v>
      </c>
      <c r="AE63" s="104">
        <v>1</v>
      </c>
      <c r="AF63" s="104" t="s">
        <v>763</v>
      </c>
      <c r="AG63" s="104" t="s">
        <v>764</v>
      </c>
      <c r="AH63" s="67">
        <v>0.25</v>
      </c>
      <c r="AI63" s="78">
        <v>1</v>
      </c>
      <c r="AJ63" s="105" t="s">
        <v>773</v>
      </c>
      <c r="AK63" s="67">
        <v>0.5</v>
      </c>
      <c r="AL63" s="78">
        <f>+AK63/Tabla3[[#This Row],[II Trimestre ]]</f>
        <v>1</v>
      </c>
      <c r="AM63" s="105" t="s">
        <v>774</v>
      </c>
      <c r="AN63" s="67">
        <v>0.75</v>
      </c>
      <c r="AO63" s="78">
        <f>+(AN63/Tabla3[[#This Row],[III Trimestre ]])*100%</f>
        <v>1</v>
      </c>
      <c r="AP63" s="105" t="s">
        <v>775</v>
      </c>
      <c r="AQ63" s="83">
        <v>1</v>
      </c>
      <c r="AR63" s="200">
        <f>(+Tabla2[[#This Row],[IV seguimiento ( octubre a diciembre)]]/Tabla3[[#This Row],[IV Trimestre ]])</f>
        <v>1</v>
      </c>
      <c r="AS63" s="81" t="s">
        <v>776</v>
      </c>
      <c r="AU63" s="78">
        <f>+Tabla3[[#This Row],[IV Trimestre ]]</f>
        <v>1</v>
      </c>
      <c r="AV63" s="67">
        <f>+Tabla2[[#This Row],[IV seguimiento ( octubre a diciembre)]]</f>
        <v>1</v>
      </c>
      <c r="AW63" s="67">
        <f t="shared" si="1"/>
        <v>1</v>
      </c>
      <c r="AX63" s="69" t="s">
        <v>389</v>
      </c>
    </row>
    <row r="64" spans="2:63" ht="234" customHeight="1" x14ac:dyDescent="0.25">
      <c r="B64" s="69" t="s">
        <v>777</v>
      </c>
      <c r="C64" s="69" t="s">
        <v>778</v>
      </c>
      <c r="D64" s="69" t="s">
        <v>779</v>
      </c>
      <c r="E64" s="69" t="s">
        <v>412</v>
      </c>
      <c r="F64" s="69" t="s">
        <v>780</v>
      </c>
      <c r="G64" s="69" t="s">
        <v>781</v>
      </c>
      <c r="H64" s="69" t="s">
        <v>782</v>
      </c>
      <c r="I64" s="69" t="s">
        <v>17</v>
      </c>
      <c r="J64" s="69" t="s">
        <v>783</v>
      </c>
      <c r="K64" s="69" t="s">
        <v>784</v>
      </c>
      <c r="L64" s="69" t="s">
        <v>785</v>
      </c>
      <c r="M64" s="69" t="s">
        <v>369</v>
      </c>
      <c r="N64" s="69" t="s">
        <v>786</v>
      </c>
      <c r="O64" s="69" t="s">
        <v>787</v>
      </c>
      <c r="P64" s="138">
        <v>51</v>
      </c>
      <c r="Q64" s="69" t="s">
        <v>788</v>
      </c>
      <c r="R64" s="69" t="s">
        <v>789</v>
      </c>
      <c r="S64" s="69" t="s">
        <v>401</v>
      </c>
      <c r="T64" s="69" t="s">
        <v>790</v>
      </c>
      <c r="U64" s="69" t="s">
        <v>791</v>
      </c>
      <c r="V64" s="69" t="s">
        <v>792</v>
      </c>
      <c r="W64" s="201">
        <v>44228</v>
      </c>
      <c r="X64" s="201">
        <v>44531</v>
      </c>
      <c r="Y64" s="78">
        <v>1</v>
      </c>
      <c r="Z64" s="69" t="s">
        <v>793</v>
      </c>
      <c r="AA64" s="78">
        <v>1</v>
      </c>
      <c r="AB64" s="69" t="s">
        <v>793</v>
      </c>
      <c r="AC64" s="78">
        <v>1</v>
      </c>
      <c r="AD64" s="69" t="s">
        <v>794</v>
      </c>
      <c r="AE64" s="78">
        <v>1</v>
      </c>
      <c r="AF64" s="69" t="s">
        <v>793</v>
      </c>
      <c r="AG64" s="67" t="s">
        <v>795</v>
      </c>
      <c r="AH64" s="67">
        <v>1</v>
      </c>
      <c r="AI64" s="78">
        <f t="shared" ref="AI64:AI68" si="4">+AH64/Y64</f>
        <v>1</v>
      </c>
      <c r="AJ64" s="106" t="s">
        <v>796</v>
      </c>
      <c r="AK64" s="67">
        <v>1</v>
      </c>
      <c r="AL64" s="78">
        <f>+AK64/Tabla3[[#This Row],[II Trimestre ]]</f>
        <v>1</v>
      </c>
      <c r="AM64" s="106" t="s">
        <v>797</v>
      </c>
      <c r="AN64" s="67">
        <v>1</v>
      </c>
      <c r="AO64" s="78">
        <f>+(AN64/Tabla3[[#This Row],[III Trimestre ]])*100%</f>
        <v>1</v>
      </c>
      <c r="AP64" s="106" t="s">
        <v>798</v>
      </c>
      <c r="AQ64" s="83">
        <v>1</v>
      </c>
      <c r="AR64" s="200">
        <f>(+Tabla2[[#This Row],[IV seguimiento ( octubre a diciembre)]]/Tabla3[[#This Row],[IV Trimestre ]])</f>
        <v>1</v>
      </c>
      <c r="AS64" s="58" t="s">
        <v>799</v>
      </c>
      <c r="AT64" s="55"/>
      <c r="AU64" s="78">
        <f>+(Tabla3[[#This Row],[I Trimestre ]]+Tabla3[[#This Row],[II Trimestre ]]+Tabla3[[#This Row],[III Trimestre ]]+Tabla3[[#This Row],[IV Trimestre ]])/4</f>
        <v>1</v>
      </c>
      <c r="AV64" s="67">
        <f>+(AH64+AK64+AN64+AQ64)/4</f>
        <v>1</v>
      </c>
      <c r="AW64" s="67">
        <f t="shared" si="1"/>
        <v>1</v>
      </c>
      <c r="AX64" s="69" t="s">
        <v>389</v>
      </c>
    </row>
    <row r="65" spans="2:50" ht="282" customHeight="1" x14ac:dyDescent="0.25">
      <c r="B65" s="69" t="s">
        <v>777</v>
      </c>
      <c r="C65" s="69" t="s">
        <v>778</v>
      </c>
      <c r="D65" s="69" t="s">
        <v>779</v>
      </c>
      <c r="E65" s="69" t="s">
        <v>800</v>
      </c>
      <c r="F65" s="69" t="s">
        <v>391</v>
      </c>
      <c r="G65" s="69" t="s">
        <v>781</v>
      </c>
      <c r="H65" s="69" t="s">
        <v>782</v>
      </c>
      <c r="I65" s="69" t="s">
        <v>17</v>
      </c>
      <c r="J65" s="69" t="s">
        <v>783</v>
      </c>
      <c r="K65" s="69" t="s">
        <v>801</v>
      </c>
      <c r="L65" s="69" t="s">
        <v>785</v>
      </c>
      <c r="M65" s="69" t="s">
        <v>369</v>
      </c>
      <c r="N65" s="69" t="s">
        <v>802</v>
      </c>
      <c r="O65" s="69" t="s">
        <v>787</v>
      </c>
      <c r="P65" s="138">
        <v>52</v>
      </c>
      <c r="Q65" s="69" t="s">
        <v>788</v>
      </c>
      <c r="R65" s="69" t="s">
        <v>789</v>
      </c>
      <c r="S65" s="69" t="s">
        <v>803</v>
      </c>
      <c r="T65" s="69" t="s">
        <v>790</v>
      </c>
      <c r="U65" s="210" t="s">
        <v>791</v>
      </c>
      <c r="V65" s="69" t="s">
        <v>792</v>
      </c>
      <c r="W65" s="201">
        <v>44228</v>
      </c>
      <c r="X65" s="201">
        <v>44531</v>
      </c>
      <c r="Y65" s="78">
        <v>1</v>
      </c>
      <c r="Z65" s="69" t="s">
        <v>793</v>
      </c>
      <c r="AA65" s="78">
        <v>1</v>
      </c>
      <c r="AB65" s="202" t="s">
        <v>793</v>
      </c>
      <c r="AC65" s="78">
        <v>1</v>
      </c>
      <c r="AD65" s="202" t="s">
        <v>794</v>
      </c>
      <c r="AE65" s="78">
        <v>1</v>
      </c>
      <c r="AF65" s="202" t="s">
        <v>793</v>
      </c>
      <c r="AG65" s="67" t="s">
        <v>804</v>
      </c>
      <c r="AH65" s="78">
        <v>1</v>
      </c>
      <c r="AI65" s="78">
        <f t="shared" si="4"/>
        <v>1</v>
      </c>
      <c r="AJ65" s="211" t="s">
        <v>805</v>
      </c>
      <c r="AK65" s="78">
        <v>1</v>
      </c>
      <c r="AL65" s="78">
        <f>+AK65/Tabla3[[#This Row],[II Trimestre ]]</f>
        <v>1</v>
      </c>
      <c r="AM65" s="69" t="s">
        <v>806</v>
      </c>
      <c r="AN65" s="78">
        <v>1</v>
      </c>
      <c r="AO65" s="78">
        <f>+(AN65/Tabla3[[#This Row],[III Trimestre ]])*100%</f>
        <v>1</v>
      </c>
      <c r="AP65" s="69" t="s">
        <v>807</v>
      </c>
      <c r="AQ65" s="79">
        <v>1</v>
      </c>
      <c r="AR65" s="200">
        <f>(+Tabla2[[#This Row],[IV seguimiento ( octubre a diciembre)]]/Tabla3[[#This Row],[IV Trimestre ]])</f>
        <v>1</v>
      </c>
      <c r="AS65" s="58" t="s">
        <v>808</v>
      </c>
      <c r="AT65" s="56"/>
      <c r="AU65" s="138">
        <f>+Tabla3[[#This Row],[I Trimestre ]]+Tabla3[[#This Row],[II Trimestre ]]+Tabla3[[#This Row],[III Trimestre ]]+Tabla3[[#This Row],[IV Trimestre ]]</f>
        <v>4</v>
      </c>
      <c r="AV65" s="138">
        <f>+AH65+AK65+AN65+AQ65</f>
        <v>4</v>
      </c>
      <c r="AW65" s="67">
        <f>+(AV65/AU65)</f>
        <v>1</v>
      </c>
      <c r="AX65" s="69" t="s">
        <v>389</v>
      </c>
    </row>
    <row r="66" spans="2:50" ht="344.25" x14ac:dyDescent="0.25">
      <c r="B66" s="69" t="s">
        <v>777</v>
      </c>
      <c r="C66" s="69" t="s">
        <v>778</v>
      </c>
      <c r="D66" s="69" t="s">
        <v>779</v>
      </c>
      <c r="E66" s="69" t="s">
        <v>412</v>
      </c>
      <c r="F66" s="69" t="s">
        <v>809</v>
      </c>
      <c r="G66" s="101" t="s">
        <v>781</v>
      </c>
      <c r="H66" s="69" t="s">
        <v>782</v>
      </c>
      <c r="I66" s="69" t="s">
        <v>17</v>
      </c>
      <c r="J66" s="69" t="s">
        <v>783</v>
      </c>
      <c r="K66" s="69" t="s">
        <v>801</v>
      </c>
      <c r="L66" s="69" t="s">
        <v>785</v>
      </c>
      <c r="M66" s="69" t="s">
        <v>369</v>
      </c>
      <c r="N66" s="69" t="s">
        <v>810</v>
      </c>
      <c r="O66" s="69" t="s">
        <v>787</v>
      </c>
      <c r="P66" s="138">
        <v>53</v>
      </c>
      <c r="Q66" s="69" t="s">
        <v>788</v>
      </c>
      <c r="R66" s="69" t="s">
        <v>789</v>
      </c>
      <c r="S66" s="69" t="s">
        <v>803</v>
      </c>
      <c r="T66" s="69" t="s">
        <v>790</v>
      </c>
      <c r="U66" s="210" t="s">
        <v>791</v>
      </c>
      <c r="V66" s="101" t="s">
        <v>792</v>
      </c>
      <c r="W66" s="197">
        <v>44228</v>
      </c>
      <c r="X66" s="197">
        <v>44531</v>
      </c>
      <c r="Y66" s="78">
        <v>1</v>
      </c>
      <c r="Z66" s="69" t="s">
        <v>793</v>
      </c>
      <c r="AA66" s="78">
        <v>1</v>
      </c>
      <c r="AB66" s="69" t="s">
        <v>793</v>
      </c>
      <c r="AC66" s="78">
        <v>1</v>
      </c>
      <c r="AD66" s="69" t="s">
        <v>794</v>
      </c>
      <c r="AE66" s="78">
        <v>1</v>
      </c>
      <c r="AF66" s="69" t="s">
        <v>793</v>
      </c>
      <c r="AG66" s="67" t="s">
        <v>811</v>
      </c>
      <c r="AH66" s="67">
        <v>1</v>
      </c>
      <c r="AI66" s="78">
        <f t="shared" si="4"/>
        <v>1</v>
      </c>
      <c r="AJ66" s="101" t="s">
        <v>812</v>
      </c>
      <c r="AK66" s="67">
        <v>1</v>
      </c>
      <c r="AL66" s="78">
        <f>+AK66/Tabla3[[#This Row],[II Trimestre ]]</f>
        <v>1</v>
      </c>
      <c r="AM66" s="105" t="s">
        <v>813</v>
      </c>
      <c r="AN66" s="67">
        <v>1</v>
      </c>
      <c r="AO66" s="78">
        <f>+(AN66/Tabla3[[#This Row],[III Trimestre ]])*100%</f>
        <v>1</v>
      </c>
      <c r="AP66" s="78" t="s">
        <v>814</v>
      </c>
      <c r="AQ66" s="212">
        <v>1</v>
      </c>
      <c r="AR66" s="200">
        <f>(+Tabla2[[#This Row],[IV seguimiento ( octubre a diciembre)]]/Tabla3[[#This Row],[IV Trimestre ]])</f>
        <v>1</v>
      </c>
      <c r="AS66" s="79" t="s">
        <v>815</v>
      </c>
      <c r="AT66" s="55"/>
      <c r="AU66" s="78">
        <f>+(Tabla3[[#This Row],[I Trimestre ]]+Tabla3[[#This Row],[II Trimestre ]]+Tabla3[[#This Row],[III Trimestre ]]+Tabla3[[#This Row],[IV Trimestre ]])/4</f>
        <v>1</v>
      </c>
      <c r="AV66" s="67">
        <f t="shared" ref="AV66:AV67" si="5">+(AH66+AK66+AN66+AQ66)/4</f>
        <v>1</v>
      </c>
      <c r="AW66" s="67">
        <f t="shared" ref="AW66:AW67" si="6">+(AV66/AU66)</f>
        <v>1</v>
      </c>
      <c r="AX66" s="69" t="s">
        <v>389</v>
      </c>
    </row>
    <row r="67" spans="2:50" ht="225.75" customHeight="1" x14ac:dyDescent="0.25">
      <c r="B67" s="69" t="s">
        <v>777</v>
      </c>
      <c r="C67" s="69" t="s">
        <v>778</v>
      </c>
      <c r="D67" s="69" t="s">
        <v>779</v>
      </c>
      <c r="E67" s="69" t="s">
        <v>412</v>
      </c>
      <c r="F67" s="69" t="s">
        <v>391</v>
      </c>
      <c r="G67" s="101" t="s">
        <v>781</v>
      </c>
      <c r="H67" s="101" t="s">
        <v>782</v>
      </c>
      <c r="I67" s="101" t="s">
        <v>17</v>
      </c>
      <c r="J67" s="101" t="s">
        <v>783</v>
      </c>
      <c r="K67" s="101" t="s">
        <v>801</v>
      </c>
      <c r="L67" s="101" t="s">
        <v>785</v>
      </c>
      <c r="M67" s="101" t="s">
        <v>369</v>
      </c>
      <c r="N67" s="101" t="s">
        <v>816</v>
      </c>
      <c r="O67" s="101" t="s">
        <v>787</v>
      </c>
      <c r="P67" s="138">
        <v>54</v>
      </c>
      <c r="Q67" s="101" t="s">
        <v>788</v>
      </c>
      <c r="R67" s="101" t="s">
        <v>789</v>
      </c>
      <c r="S67" s="69" t="s">
        <v>803</v>
      </c>
      <c r="T67" s="101" t="s">
        <v>817</v>
      </c>
      <c r="U67" s="210" t="s">
        <v>791</v>
      </c>
      <c r="V67" s="101" t="s">
        <v>792</v>
      </c>
      <c r="W67" s="203">
        <v>44228</v>
      </c>
      <c r="X67" s="203">
        <v>44531</v>
      </c>
      <c r="Y67" s="78">
        <v>1</v>
      </c>
      <c r="Z67" s="101" t="s">
        <v>793</v>
      </c>
      <c r="AA67" s="78">
        <v>1</v>
      </c>
      <c r="AB67" s="101" t="s">
        <v>793</v>
      </c>
      <c r="AC67" s="78">
        <v>1</v>
      </c>
      <c r="AD67" s="101" t="s">
        <v>794</v>
      </c>
      <c r="AE67" s="78">
        <v>1</v>
      </c>
      <c r="AF67" s="101" t="s">
        <v>793</v>
      </c>
      <c r="AG67" s="101" t="s">
        <v>818</v>
      </c>
      <c r="AH67" s="208">
        <v>1</v>
      </c>
      <c r="AI67" s="78">
        <f t="shared" si="4"/>
        <v>1</v>
      </c>
      <c r="AJ67" s="213" t="s">
        <v>819</v>
      </c>
      <c r="AK67" s="208">
        <v>1</v>
      </c>
      <c r="AL67" s="78">
        <f>+AK67/Tabla3[[#This Row],[II Trimestre ]]</f>
        <v>1</v>
      </c>
      <c r="AM67" s="213" t="s">
        <v>820</v>
      </c>
      <c r="AN67" s="208">
        <v>1</v>
      </c>
      <c r="AO67" s="78">
        <f>+(AN67/Tabla3[[#This Row],[III Trimestre ]])*100%</f>
        <v>1</v>
      </c>
      <c r="AP67" s="101" t="s">
        <v>821</v>
      </c>
      <c r="AQ67" s="214">
        <v>1</v>
      </c>
      <c r="AR67" s="200">
        <f>(+Tabla2[[#This Row],[IV seguimiento ( octubre a diciembre)]]/Tabla3[[#This Row],[IV Trimestre ]])</f>
        <v>1</v>
      </c>
      <c r="AS67" s="82" t="s">
        <v>822</v>
      </c>
      <c r="AT67" s="55"/>
      <c r="AU67" s="78">
        <f>+(Tabla3[[#This Row],[I Trimestre ]]+Tabla3[[#This Row],[II Trimestre ]]+Tabla3[[#This Row],[III Trimestre ]]+Tabla3[[#This Row],[IV Trimestre ]])/4</f>
        <v>1</v>
      </c>
      <c r="AV67" s="67">
        <f t="shared" si="5"/>
        <v>1</v>
      </c>
      <c r="AW67" s="67">
        <f t="shared" si="6"/>
        <v>1</v>
      </c>
      <c r="AX67" s="69" t="s">
        <v>389</v>
      </c>
    </row>
    <row r="68" spans="2:50" ht="293.25" x14ac:dyDescent="0.25">
      <c r="B68" s="205" t="s">
        <v>777</v>
      </c>
      <c r="C68" s="69" t="s">
        <v>778</v>
      </c>
      <c r="D68" s="69" t="s">
        <v>779</v>
      </c>
      <c r="E68" s="69" t="s">
        <v>412</v>
      </c>
      <c r="F68" s="69" t="s">
        <v>391</v>
      </c>
      <c r="G68" s="102" t="s">
        <v>781</v>
      </c>
      <c r="H68" s="102" t="s">
        <v>782</v>
      </c>
      <c r="I68" s="102" t="s">
        <v>17</v>
      </c>
      <c r="J68" s="102" t="s">
        <v>783</v>
      </c>
      <c r="K68" s="102" t="s">
        <v>801</v>
      </c>
      <c r="L68" s="102" t="s">
        <v>785</v>
      </c>
      <c r="M68" s="102" t="s">
        <v>369</v>
      </c>
      <c r="N68" s="102" t="s">
        <v>823</v>
      </c>
      <c r="O68" s="102" t="s">
        <v>787</v>
      </c>
      <c r="P68" s="138">
        <v>55</v>
      </c>
      <c r="Q68" s="102" t="s">
        <v>788</v>
      </c>
      <c r="R68" s="102" t="s">
        <v>789</v>
      </c>
      <c r="S68" s="69" t="s">
        <v>803</v>
      </c>
      <c r="T68" s="101" t="s">
        <v>824</v>
      </c>
      <c r="U68" s="210" t="s">
        <v>791</v>
      </c>
      <c r="V68" s="102" t="s">
        <v>792</v>
      </c>
      <c r="W68" s="203">
        <v>44228</v>
      </c>
      <c r="X68" s="203">
        <v>44531</v>
      </c>
      <c r="Y68" s="78">
        <v>1</v>
      </c>
      <c r="Z68" s="102" t="s">
        <v>793</v>
      </c>
      <c r="AA68" s="78">
        <v>1</v>
      </c>
      <c r="AB68" s="102" t="s">
        <v>793</v>
      </c>
      <c r="AC68" s="78">
        <v>1</v>
      </c>
      <c r="AD68" s="102" t="s">
        <v>794</v>
      </c>
      <c r="AE68" s="78">
        <v>1</v>
      </c>
      <c r="AF68" s="102" t="s">
        <v>793</v>
      </c>
      <c r="AG68" s="101" t="s">
        <v>825</v>
      </c>
      <c r="AH68" s="78">
        <v>1</v>
      </c>
      <c r="AI68" s="78">
        <f t="shared" si="4"/>
        <v>1</v>
      </c>
      <c r="AJ68" s="102" t="s">
        <v>826</v>
      </c>
      <c r="AK68" s="215">
        <v>1</v>
      </c>
      <c r="AL68" s="78">
        <f>+AK68/Tabla3[[#This Row],[II Trimestre ]]</f>
        <v>1</v>
      </c>
      <c r="AM68" s="102" t="s">
        <v>827</v>
      </c>
      <c r="AN68" s="215">
        <v>1</v>
      </c>
      <c r="AO68" s="78">
        <f>+(AN68/Tabla3[[#This Row],[III Trimestre ]])*100%</f>
        <v>1</v>
      </c>
      <c r="AP68" s="102" t="s">
        <v>828</v>
      </c>
      <c r="AQ68" s="216">
        <v>1</v>
      </c>
      <c r="AR68" s="200">
        <f>(+Tabla2[[#This Row],[IV seguimiento ( octubre a diciembre)]]/Tabla3[[#This Row],[IV Trimestre ]])</f>
        <v>1</v>
      </c>
      <c r="AS68" s="80" t="s">
        <v>829</v>
      </c>
      <c r="AT68" s="55"/>
      <c r="AU68" s="138">
        <f>+Tabla3[[#This Row],[I Trimestre ]]+Tabla3[[#This Row],[II Trimestre ]]+Tabla3[[#This Row],[III Trimestre ]]+Tabla3[[#This Row],[IV Trimestre ]]</f>
        <v>4</v>
      </c>
      <c r="AV68" s="138">
        <f t="shared" ref="AV68:AV82" si="7">+AH68+AK68+AN68+AQ68</f>
        <v>4</v>
      </c>
      <c r="AW68" s="67">
        <f t="shared" si="1"/>
        <v>1</v>
      </c>
      <c r="AX68" s="69" t="s">
        <v>389</v>
      </c>
    </row>
    <row r="69" spans="2:50" ht="293.25" x14ac:dyDescent="0.25">
      <c r="B69" s="69" t="s">
        <v>777</v>
      </c>
      <c r="C69" s="69" t="s">
        <v>778</v>
      </c>
      <c r="D69" s="69" t="s">
        <v>779</v>
      </c>
      <c r="E69" s="69" t="s">
        <v>412</v>
      </c>
      <c r="F69" s="69" t="s">
        <v>391</v>
      </c>
      <c r="G69" s="69" t="s">
        <v>781</v>
      </c>
      <c r="H69" s="69" t="s">
        <v>782</v>
      </c>
      <c r="I69" s="69" t="s">
        <v>17</v>
      </c>
      <c r="J69" s="69" t="s">
        <v>783</v>
      </c>
      <c r="K69" s="69" t="s">
        <v>801</v>
      </c>
      <c r="L69" s="69" t="s">
        <v>785</v>
      </c>
      <c r="M69" s="69" t="s">
        <v>369</v>
      </c>
      <c r="N69" s="69" t="s">
        <v>786</v>
      </c>
      <c r="O69" s="69" t="s">
        <v>787</v>
      </c>
      <c r="P69" s="138">
        <v>56</v>
      </c>
      <c r="Q69" s="69" t="s">
        <v>830</v>
      </c>
      <c r="R69" s="69" t="s">
        <v>831</v>
      </c>
      <c r="S69" s="69" t="s">
        <v>380</v>
      </c>
      <c r="T69" s="69" t="s">
        <v>832</v>
      </c>
      <c r="U69" s="69" t="s">
        <v>833</v>
      </c>
      <c r="V69" s="69" t="s">
        <v>834</v>
      </c>
      <c r="W69" s="197">
        <v>44470</v>
      </c>
      <c r="X69" s="197">
        <v>44560</v>
      </c>
      <c r="Y69" s="198">
        <v>0</v>
      </c>
      <c r="Z69" s="67" t="s">
        <v>369</v>
      </c>
      <c r="AA69" s="198">
        <v>0</v>
      </c>
      <c r="AB69" s="67" t="s">
        <v>369</v>
      </c>
      <c r="AC69" s="198">
        <v>0</v>
      </c>
      <c r="AD69" s="67" t="s">
        <v>369</v>
      </c>
      <c r="AE69" s="198">
        <v>1</v>
      </c>
      <c r="AF69" s="67" t="s">
        <v>835</v>
      </c>
      <c r="AG69" s="67" t="s">
        <v>217</v>
      </c>
      <c r="AH69" s="69"/>
      <c r="AI69" s="199"/>
      <c r="AJ69" s="69"/>
      <c r="AK69" s="69"/>
      <c r="AL69" s="78">
        <v>0</v>
      </c>
      <c r="AM69" s="69"/>
      <c r="AN69" s="69"/>
      <c r="AO69" s="78"/>
      <c r="AP69" s="69"/>
      <c r="AQ69" s="58">
        <v>1</v>
      </c>
      <c r="AR69" s="200">
        <f>(+Tabla2[[#This Row],[IV seguimiento ( octubre a diciembre)]]/Tabla3[[#This Row],[IV Trimestre ]])</f>
        <v>1</v>
      </c>
      <c r="AS69" s="58" t="s">
        <v>836</v>
      </c>
      <c r="AT69" s="55"/>
      <c r="AU69" s="138">
        <f>+Tabla3[[#This Row],[I Trimestre ]]+Tabla3[[#This Row],[II Trimestre ]]+Tabla3[[#This Row],[III Trimestre ]]+Tabla3[[#This Row],[IV Trimestre ]]</f>
        <v>1</v>
      </c>
      <c r="AV69" s="138">
        <f t="shared" si="7"/>
        <v>1</v>
      </c>
      <c r="AW69" s="67">
        <f>+(AV69/AU69)</f>
        <v>1</v>
      </c>
      <c r="AX69" s="69" t="s">
        <v>389</v>
      </c>
    </row>
    <row r="70" spans="2:50" ht="334.5" customHeight="1" x14ac:dyDescent="0.25">
      <c r="B70" s="69" t="s">
        <v>837</v>
      </c>
      <c r="C70" s="69" t="s">
        <v>778</v>
      </c>
      <c r="D70" s="69" t="s">
        <v>779</v>
      </c>
      <c r="E70" s="69" t="s">
        <v>412</v>
      </c>
      <c r="F70" s="69" t="s">
        <v>391</v>
      </c>
      <c r="G70" s="69" t="s">
        <v>838</v>
      </c>
      <c r="H70" s="69" t="s">
        <v>839</v>
      </c>
      <c r="I70" s="69" t="s">
        <v>840</v>
      </c>
      <c r="J70" s="69" t="s">
        <v>841</v>
      </c>
      <c r="K70" s="69" t="s">
        <v>842</v>
      </c>
      <c r="L70" s="69" t="s">
        <v>843</v>
      </c>
      <c r="M70" s="69" t="s">
        <v>369</v>
      </c>
      <c r="N70" s="69" t="s">
        <v>844</v>
      </c>
      <c r="O70" s="69" t="s">
        <v>845</v>
      </c>
      <c r="P70" s="138">
        <v>57</v>
      </c>
      <c r="Q70" s="69" t="s">
        <v>846</v>
      </c>
      <c r="R70" s="217" t="s">
        <v>847</v>
      </c>
      <c r="S70" s="69" t="s">
        <v>380</v>
      </c>
      <c r="T70" s="69" t="s">
        <v>848</v>
      </c>
      <c r="U70" s="69" t="s">
        <v>849</v>
      </c>
      <c r="V70" s="69" t="s">
        <v>850</v>
      </c>
      <c r="W70" s="197">
        <v>44348</v>
      </c>
      <c r="X70" s="197">
        <v>44378</v>
      </c>
      <c r="Y70" s="198">
        <v>0</v>
      </c>
      <c r="Z70" s="67" t="s">
        <v>369</v>
      </c>
      <c r="AA70" s="198">
        <v>1</v>
      </c>
      <c r="AB70" s="67" t="s">
        <v>851</v>
      </c>
      <c r="AC70" s="198">
        <v>0</v>
      </c>
      <c r="AD70" s="67" t="s">
        <v>369</v>
      </c>
      <c r="AE70" s="198">
        <v>0</v>
      </c>
      <c r="AF70" s="67" t="s">
        <v>369</v>
      </c>
      <c r="AG70" s="101" t="s">
        <v>825</v>
      </c>
      <c r="AH70" s="69"/>
      <c r="AI70" s="199"/>
      <c r="AJ70" s="69"/>
      <c r="AK70" s="69">
        <v>1</v>
      </c>
      <c r="AL70" s="78">
        <f>+AK70/Tabla3[[#This Row],[II Trimestre ]]</f>
        <v>1</v>
      </c>
      <c r="AM70" s="69" t="s">
        <v>852</v>
      </c>
      <c r="AN70" s="69"/>
      <c r="AO70" s="78"/>
      <c r="AP70" s="69"/>
      <c r="AQ70" s="79">
        <v>0</v>
      </c>
      <c r="AR70" s="200">
        <v>0</v>
      </c>
      <c r="AS70" s="58" t="s">
        <v>853</v>
      </c>
      <c r="AT70" s="55"/>
      <c r="AU70" s="138">
        <f>+Tabla3[[#This Row],[I Trimestre ]]+Tabla3[[#This Row],[II Trimestre ]]+Tabla3[[#This Row],[III Trimestre ]]+Tabla3[[#This Row],[IV Trimestre ]]</f>
        <v>1</v>
      </c>
      <c r="AV70" s="138">
        <f t="shared" si="7"/>
        <v>1</v>
      </c>
      <c r="AW70" s="67">
        <f t="shared" si="1"/>
        <v>1</v>
      </c>
      <c r="AX70" s="69" t="s">
        <v>389</v>
      </c>
    </row>
    <row r="71" spans="2:50" ht="176.25" customHeight="1" x14ac:dyDescent="0.25">
      <c r="B71" s="69" t="s">
        <v>837</v>
      </c>
      <c r="C71" s="69" t="s">
        <v>778</v>
      </c>
      <c r="D71" s="69" t="s">
        <v>779</v>
      </c>
      <c r="E71" s="69" t="s">
        <v>412</v>
      </c>
      <c r="F71" s="69" t="s">
        <v>391</v>
      </c>
      <c r="G71" s="69" t="s">
        <v>838</v>
      </c>
      <c r="H71" s="69" t="s">
        <v>839</v>
      </c>
      <c r="I71" s="69" t="s">
        <v>840</v>
      </c>
      <c r="J71" s="69" t="s">
        <v>841</v>
      </c>
      <c r="K71" s="69" t="s">
        <v>854</v>
      </c>
      <c r="L71" s="69" t="s">
        <v>843</v>
      </c>
      <c r="M71" s="69" t="s">
        <v>369</v>
      </c>
      <c r="N71" s="69" t="s">
        <v>855</v>
      </c>
      <c r="O71" s="69" t="s">
        <v>856</v>
      </c>
      <c r="P71" s="138">
        <v>58</v>
      </c>
      <c r="Q71" s="69" t="s">
        <v>857</v>
      </c>
      <c r="R71" s="217" t="s">
        <v>847</v>
      </c>
      <c r="S71" s="217" t="s">
        <v>380</v>
      </c>
      <c r="T71" s="217" t="s">
        <v>848</v>
      </c>
      <c r="U71" s="217" t="s">
        <v>858</v>
      </c>
      <c r="V71" s="69" t="s">
        <v>850</v>
      </c>
      <c r="W71" s="197">
        <v>44348</v>
      </c>
      <c r="X71" s="197">
        <v>44378</v>
      </c>
      <c r="Y71" s="198">
        <v>0</v>
      </c>
      <c r="Z71" s="67" t="s">
        <v>369</v>
      </c>
      <c r="AA71" s="198">
        <v>1</v>
      </c>
      <c r="AB71" s="67" t="s">
        <v>851</v>
      </c>
      <c r="AC71" s="198">
        <v>0</v>
      </c>
      <c r="AD71" s="67" t="s">
        <v>369</v>
      </c>
      <c r="AE71" s="198">
        <v>0</v>
      </c>
      <c r="AF71" s="67" t="s">
        <v>369</v>
      </c>
      <c r="AG71" s="67" t="s">
        <v>811</v>
      </c>
      <c r="AH71" s="69"/>
      <c r="AI71" s="199"/>
      <c r="AJ71" s="69"/>
      <c r="AK71" s="69">
        <v>1</v>
      </c>
      <c r="AL71" s="78">
        <f>+AK71/Tabla3[[#This Row],[II Trimestre ]]</f>
        <v>1</v>
      </c>
      <c r="AM71" s="107" t="s">
        <v>859</v>
      </c>
      <c r="AN71" s="69"/>
      <c r="AO71" s="78"/>
      <c r="AP71" s="69"/>
      <c r="AQ71" s="79">
        <v>0</v>
      </c>
      <c r="AR71" s="200">
        <v>0</v>
      </c>
      <c r="AS71" s="58" t="s">
        <v>860</v>
      </c>
      <c r="AT71" s="55"/>
      <c r="AU71" s="138">
        <f>+Tabla3[[#This Row],[I Trimestre ]]+Tabla3[[#This Row],[II Trimestre ]]+Tabla3[[#This Row],[III Trimestre ]]+Tabla3[[#This Row],[IV Trimestre ]]</f>
        <v>1</v>
      </c>
      <c r="AV71" s="138">
        <f t="shared" si="7"/>
        <v>1</v>
      </c>
      <c r="AW71" s="67">
        <f t="shared" si="1"/>
        <v>1</v>
      </c>
      <c r="AX71" s="69" t="s">
        <v>389</v>
      </c>
    </row>
    <row r="72" spans="2:50" ht="409.5" x14ac:dyDescent="0.25">
      <c r="B72" s="69" t="s">
        <v>837</v>
      </c>
      <c r="C72" s="69" t="s">
        <v>778</v>
      </c>
      <c r="D72" s="69" t="s">
        <v>779</v>
      </c>
      <c r="E72" s="69" t="s">
        <v>412</v>
      </c>
      <c r="F72" s="69" t="s">
        <v>391</v>
      </c>
      <c r="G72" s="101" t="s">
        <v>838</v>
      </c>
      <c r="H72" s="69" t="s">
        <v>839</v>
      </c>
      <c r="I72" s="69" t="s">
        <v>840</v>
      </c>
      <c r="J72" s="69" t="s">
        <v>841</v>
      </c>
      <c r="K72" s="69" t="s">
        <v>861</v>
      </c>
      <c r="L72" s="69" t="s">
        <v>843</v>
      </c>
      <c r="M72" s="69" t="s">
        <v>369</v>
      </c>
      <c r="N72" s="69" t="s">
        <v>862</v>
      </c>
      <c r="O72" s="69" t="s">
        <v>863</v>
      </c>
      <c r="P72" s="138">
        <v>59</v>
      </c>
      <c r="Q72" s="69" t="s">
        <v>864</v>
      </c>
      <c r="R72" s="217" t="s">
        <v>847</v>
      </c>
      <c r="S72" s="217" t="s">
        <v>380</v>
      </c>
      <c r="T72" s="217" t="s">
        <v>848</v>
      </c>
      <c r="U72" s="217" t="s">
        <v>865</v>
      </c>
      <c r="V72" s="69" t="s">
        <v>850</v>
      </c>
      <c r="W72" s="197">
        <v>44348</v>
      </c>
      <c r="X72" s="197">
        <v>44378</v>
      </c>
      <c r="Y72" s="198">
        <v>0</v>
      </c>
      <c r="Z72" s="67" t="s">
        <v>369</v>
      </c>
      <c r="AA72" s="198">
        <v>1</v>
      </c>
      <c r="AB72" s="67" t="s">
        <v>851</v>
      </c>
      <c r="AC72" s="198">
        <v>0</v>
      </c>
      <c r="AD72" s="67" t="s">
        <v>369</v>
      </c>
      <c r="AE72" s="198">
        <v>0</v>
      </c>
      <c r="AF72" s="67" t="s">
        <v>369</v>
      </c>
      <c r="AG72" s="101" t="s">
        <v>818</v>
      </c>
      <c r="AH72" s="69"/>
      <c r="AI72" s="199"/>
      <c r="AJ72" s="69"/>
      <c r="AK72" s="69">
        <v>1</v>
      </c>
      <c r="AL72" s="78">
        <f>+AK72/Tabla3[[#This Row],[II Trimestre ]]</f>
        <v>1</v>
      </c>
      <c r="AM72" s="105" t="s">
        <v>866</v>
      </c>
      <c r="AN72" s="78">
        <v>0</v>
      </c>
      <c r="AO72" s="78"/>
      <c r="AP72" s="69" t="s">
        <v>867</v>
      </c>
      <c r="AQ72" s="58">
        <v>0</v>
      </c>
      <c r="AR72" s="200">
        <v>0</v>
      </c>
      <c r="AS72" s="81" t="s">
        <v>868</v>
      </c>
      <c r="AT72" s="55"/>
      <c r="AU72" s="138">
        <f>+Tabla3[[#This Row],[I Trimestre ]]+Tabla3[[#This Row],[II Trimestre ]]+Tabla3[[#This Row],[III Trimestre ]]+Tabla3[[#This Row],[IV Trimestre ]]</f>
        <v>1</v>
      </c>
      <c r="AV72" s="138">
        <f t="shared" si="7"/>
        <v>1</v>
      </c>
      <c r="AW72" s="67">
        <f t="shared" si="1"/>
        <v>1</v>
      </c>
      <c r="AX72" s="69" t="s">
        <v>389</v>
      </c>
    </row>
    <row r="73" spans="2:50" ht="409.5" x14ac:dyDescent="0.25">
      <c r="B73" s="69" t="s">
        <v>837</v>
      </c>
      <c r="C73" s="69" t="s">
        <v>778</v>
      </c>
      <c r="D73" s="69" t="s">
        <v>779</v>
      </c>
      <c r="E73" s="69" t="s">
        <v>412</v>
      </c>
      <c r="F73" s="69" t="s">
        <v>391</v>
      </c>
      <c r="G73" s="101" t="s">
        <v>838</v>
      </c>
      <c r="H73" s="69" t="s">
        <v>839</v>
      </c>
      <c r="I73" s="69" t="s">
        <v>840</v>
      </c>
      <c r="J73" s="69" t="s">
        <v>841</v>
      </c>
      <c r="K73" s="69" t="s">
        <v>861</v>
      </c>
      <c r="L73" s="69" t="s">
        <v>843</v>
      </c>
      <c r="M73" s="69" t="s">
        <v>369</v>
      </c>
      <c r="N73" s="69" t="s">
        <v>869</v>
      </c>
      <c r="O73" s="69" t="s">
        <v>870</v>
      </c>
      <c r="P73" s="138">
        <v>60</v>
      </c>
      <c r="Q73" s="69" t="s">
        <v>871</v>
      </c>
      <c r="R73" s="217" t="s">
        <v>872</v>
      </c>
      <c r="S73" s="217" t="s">
        <v>380</v>
      </c>
      <c r="T73" s="217" t="s">
        <v>848</v>
      </c>
      <c r="U73" s="217" t="s">
        <v>865</v>
      </c>
      <c r="V73" s="69" t="s">
        <v>850</v>
      </c>
      <c r="W73" s="197">
        <v>44348</v>
      </c>
      <c r="X73" s="197">
        <v>44378</v>
      </c>
      <c r="Y73" s="198">
        <v>0</v>
      </c>
      <c r="Z73" s="67" t="s">
        <v>369</v>
      </c>
      <c r="AA73" s="198">
        <v>1</v>
      </c>
      <c r="AB73" s="67" t="s">
        <v>851</v>
      </c>
      <c r="AC73" s="198">
        <v>0</v>
      </c>
      <c r="AD73" s="67" t="s">
        <v>369</v>
      </c>
      <c r="AE73" s="198">
        <v>0</v>
      </c>
      <c r="AF73" s="67" t="s">
        <v>369</v>
      </c>
      <c r="AG73" s="101" t="s">
        <v>818</v>
      </c>
      <c r="AH73" s="69"/>
      <c r="AI73" s="199"/>
      <c r="AJ73" s="69"/>
      <c r="AK73" s="69">
        <v>1</v>
      </c>
      <c r="AL73" s="78">
        <f>+AK73/Tabla3[[#This Row],[II Trimestre ]]</f>
        <v>1</v>
      </c>
      <c r="AM73" s="105" t="s">
        <v>873</v>
      </c>
      <c r="AN73" s="78">
        <v>0</v>
      </c>
      <c r="AO73" s="78"/>
      <c r="AP73" s="105" t="s">
        <v>874</v>
      </c>
      <c r="AQ73" s="79">
        <v>0</v>
      </c>
      <c r="AR73" s="200">
        <v>0</v>
      </c>
      <c r="AS73" s="88" t="s">
        <v>875</v>
      </c>
      <c r="AT73" s="55"/>
      <c r="AU73" s="138">
        <f>+Tabla3[[#This Row],[I Trimestre ]]+Tabla3[[#This Row],[II Trimestre ]]+Tabla3[[#This Row],[III Trimestre ]]+Tabla3[[#This Row],[IV Trimestre ]]</f>
        <v>1</v>
      </c>
      <c r="AV73" s="138">
        <f t="shared" si="7"/>
        <v>1</v>
      </c>
      <c r="AW73" s="67">
        <f t="shared" si="1"/>
        <v>1</v>
      </c>
      <c r="AX73" s="69" t="s">
        <v>389</v>
      </c>
    </row>
    <row r="74" spans="2:50" ht="293.25" x14ac:dyDescent="0.25">
      <c r="B74" s="69" t="s">
        <v>777</v>
      </c>
      <c r="C74" s="69" t="s">
        <v>778</v>
      </c>
      <c r="D74" s="69" t="s">
        <v>779</v>
      </c>
      <c r="E74" s="69" t="s">
        <v>412</v>
      </c>
      <c r="F74" s="69" t="s">
        <v>391</v>
      </c>
      <c r="G74" s="69" t="s">
        <v>781</v>
      </c>
      <c r="H74" s="69" t="s">
        <v>782</v>
      </c>
      <c r="I74" s="69" t="s">
        <v>17</v>
      </c>
      <c r="J74" s="69" t="s">
        <v>783</v>
      </c>
      <c r="K74" s="69" t="s">
        <v>801</v>
      </c>
      <c r="L74" s="69" t="s">
        <v>785</v>
      </c>
      <c r="M74" s="69" t="s">
        <v>369</v>
      </c>
      <c r="N74" s="69" t="s">
        <v>786</v>
      </c>
      <c r="O74" s="69" t="s">
        <v>876</v>
      </c>
      <c r="P74" s="138">
        <v>61</v>
      </c>
      <c r="Q74" s="69" t="s">
        <v>830</v>
      </c>
      <c r="R74" s="69" t="s">
        <v>877</v>
      </c>
      <c r="S74" s="69" t="s">
        <v>380</v>
      </c>
      <c r="T74" s="69" t="s">
        <v>878</v>
      </c>
      <c r="U74" s="69" t="s">
        <v>879</v>
      </c>
      <c r="V74" s="69" t="s">
        <v>834</v>
      </c>
      <c r="W74" s="197">
        <v>44470</v>
      </c>
      <c r="X74" s="197">
        <v>44560</v>
      </c>
      <c r="Y74" s="198">
        <v>0</v>
      </c>
      <c r="Z74" s="67" t="s">
        <v>369</v>
      </c>
      <c r="AA74" s="198">
        <v>0</v>
      </c>
      <c r="AB74" s="67" t="s">
        <v>369</v>
      </c>
      <c r="AC74" s="198">
        <v>0</v>
      </c>
      <c r="AD74" s="67" t="s">
        <v>369</v>
      </c>
      <c r="AE74" s="198">
        <v>1</v>
      </c>
      <c r="AF74" s="67" t="s">
        <v>880</v>
      </c>
      <c r="AG74" s="67" t="s">
        <v>217</v>
      </c>
      <c r="AH74" s="69"/>
      <c r="AI74" s="199"/>
      <c r="AJ74" s="69"/>
      <c r="AK74" s="69"/>
      <c r="AL74" s="78">
        <v>0</v>
      </c>
      <c r="AM74" s="69"/>
      <c r="AN74" s="69"/>
      <c r="AO74" s="78"/>
      <c r="AP74" s="69"/>
      <c r="AQ74" s="58">
        <v>1</v>
      </c>
      <c r="AR74" s="200">
        <f>(+Tabla2[[#This Row],[IV seguimiento ( octubre a diciembre)]]/Tabla3[[#This Row],[IV Trimestre ]])</f>
        <v>1</v>
      </c>
      <c r="AS74" s="58" t="s">
        <v>881</v>
      </c>
      <c r="AT74" s="55"/>
      <c r="AU74" s="138">
        <f>+Tabla3[[#This Row],[I Trimestre ]]+Tabla3[[#This Row],[II Trimestre ]]+Tabla3[[#This Row],[III Trimestre ]]+Tabla3[[#This Row],[IV Trimestre ]]</f>
        <v>1</v>
      </c>
      <c r="AV74" s="138">
        <f t="shared" si="7"/>
        <v>1</v>
      </c>
      <c r="AW74" s="67">
        <f t="shared" si="1"/>
        <v>1</v>
      </c>
      <c r="AX74" s="69" t="s">
        <v>389</v>
      </c>
    </row>
    <row r="75" spans="2:50" ht="293.25" x14ac:dyDescent="0.25">
      <c r="B75" s="69" t="s">
        <v>777</v>
      </c>
      <c r="C75" s="69" t="s">
        <v>778</v>
      </c>
      <c r="D75" s="69" t="s">
        <v>779</v>
      </c>
      <c r="E75" s="69" t="s">
        <v>412</v>
      </c>
      <c r="F75" s="69" t="s">
        <v>809</v>
      </c>
      <c r="G75" s="69" t="s">
        <v>781</v>
      </c>
      <c r="H75" s="69" t="s">
        <v>782</v>
      </c>
      <c r="I75" s="69" t="s">
        <v>17</v>
      </c>
      <c r="J75" s="69" t="s">
        <v>783</v>
      </c>
      <c r="K75" s="69" t="s">
        <v>801</v>
      </c>
      <c r="L75" s="69" t="s">
        <v>785</v>
      </c>
      <c r="M75" s="69" t="s">
        <v>369</v>
      </c>
      <c r="N75" s="69" t="s">
        <v>786</v>
      </c>
      <c r="O75" s="69" t="s">
        <v>787</v>
      </c>
      <c r="P75" s="138">
        <v>62</v>
      </c>
      <c r="Q75" s="69" t="s">
        <v>830</v>
      </c>
      <c r="R75" s="69" t="s">
        <v>882</v>
      </c>
      <c r="S75" s="69" t="s">
        <v>380</v>
      </c>
      <c r="T75" s="69" t="s">
        <v>883</v>
      </c>
      <c r="U75" s="69" t="s">
        <v>884</v>
      </c>
      <c r="V75" s="69" t="s">
        <v>834</v>
      </c>
      <c r="W75" s="197">
        <v>44470</v>
      </c>
      <c r="X75" s="197">
        <v>44560</v>
      </c>
      <c r="Y75" s="198">
        <v>0</v>
      </c>
      <c r="Z75" s="67" t="s">
        <v>369</v>
      </c>
      <c r="AA75" s="198">
        <v>0</v>
      </c>
      <c r="AB75" s="67" t="s">
        <v>369</v>
      </c>
      <c r="AC75" s="198">
        <v>0</v>
      </c>
      <c r="AD75" s="67" t="s">
        <v>369</v>
      </c>
      <c r="AE75" s="198">
        <v>1</v>
      </c>
      <c r="AF75" s="67" t="s">
        <v>885</v>
      </c>
      <c r="AG75" s="67" t="s">
        <v>220</v>
      </c>
      <c r="AH75" s="69"/>
      <c r="AI75" s="199"/>
      <c r="AJ75" s="69"/>
      <c r="AK75" s="69"/>
      <c r="AL75" s="78">
        <v>0</v>
      </c>
      <c r="AM75" s="69"/>
      <c r="AN75" s="69"/>
      <c r="AO75" s="78"/>
      <c r="AP75" s="69"/>
      <c r="AQ75" s="58">
        <v>1</v>
      </c>
      <c r="AR75" s="200">
        <f>(+Tabla2[[#This Row],[IV seguimiento ( octubre a diciembre)]]/Tabla3[[#This Row],[IV Trimestre ]])</f>
        <v>1</v>
      </c>
      <c r="AS75" s="83" t="s">
        <v>886</v>
      </c>
      <c r="AT75" s="55"/>
      <c r="AU75" s="138">
        <f>+Tabla3[[#This Row],[I Trimestre ]]+Tabla3[[#This Row],[II Trimestre ]]+Tabla3[[#This Row],[III Trimestre ]]+Tabla3[[#This Row],[IV Trimestre ]]</f>
        <v>1</v>
      </c>
      <c r="AV75" s="138">
        <f t="shared" si="7"/>
        <v>1</v>
      </c>
      <c r="AW75" s="67">
        <f t="shared" si="1"/>
        <v>1</v>
      </c>
      <c r="AX75" s="69" t="s">
        <v>389</v>
      </c>
    </row>
    <row r="76" spans="2:50" ht="306" x14ac:dyDescent="0.25">
      <c r="B76" s="69" t="s">
        <v>777</v>
      </c>
      <c r="C76" s="69" t="s">
        <v>778</v>
      </c>
      <c r="D76" s="69" t="s">
        <v>779</v>
      </c>
      <c r="E76" s="69" t="s">
        <v>800</v>
      </c>
      <c r="F76" s="69" t="s">
        <v>391</v>
      </c>
      <c r="G76" s="69" t="s">
        <v>781</v>
      </c>
      <c r="H76" s="69" t="s">
        <v>782</v>
      </c>
      <c r="I76" s="69" t="s">
        <v>17</v>
      </c>
      <c r="J76" s="69" t="s">
        <v>783</v>
      </c>
      <c r="K76" s="69" t="s">
        <v>801</v>
      </c>
      <c r="L76" s="69" t="s">
        <v>785</v>
      </c>
      <c r="M76" s="69" t="s">
        <v>369</v>
      </c>
      <c r="N76" s="69" t="s">
        <v>786</v>
      </c>
      <c r="O76" s="69" t="s">
        <v>787</v>
      </c>
      <c r="P76" s="138">
        <v>63</v>
      </c>
      <c r="Q76" s="69" t="s">
        <v>830</v>
      </c>
      <c r="R76" s="69" t="s">
        <v>887</v>
      </c>
      <c r="S76" s="69" t="s">
        <v>380</v>
      </c>
      <c r="T76" s="69" t="s">
        <v>888</v>
      </c>
      <c r="U76" s="69" t="s">
        <v>889</v>
      </c>
      <c r="V76" s="69" t="s">
        <v>834</v>
      </c>
      <c r="W76" s="197">
        <v>44470</v>
      </c>
      <c r="X76" s="197">
        <v>44560</v>
      </c>
      <c r="Y76" s="198">
        <v>0</v>
      </c>
      <c r="Z76" s="67" t="s">
        <v>369</v>
      </c>
      <c r="AA76" s="198">
        <v>0</v>
      </c>
      <c r="AB76" s="67" t="s">
        <v>369</v>
      </c>
      <c r="AC76" s="198">
        <v>0</v>
      </c>
      <c r="AD76" s="67" t="s">
        <v>369</v>
      </c>
      <c r="AE76" s="198">
        <v>1</v>
      </c>
      <c r="AF76" s="67" t="s">
        <v>890</v>
      </c>
      <c r="AG76" s="67" t="s">
        <v>804</v>
      </c>
      <c r="AH76" s="69"/>
      <c r="AI76" s="199"/>
      <c r="AJ76" s="69"/>
      <c r="AK76" s="69"/>
      <c r="AL76" s="78">
        <v>0</v>
      </c>
      <c r="AM76" s="69"/>
      <c r="AN76" s="69"/>
      <c r="AO76" s="78"/>
      <c r="AP76" s="69"/>
      <c r="AQ76" s="58">
        <v>1</v>
      </c>
      <c r="AR76" s="200">
        <f>(+Tabla2[[#This Row],[IV seguimiento ( octubre a diciembre)]]/Tabla3[[#This Row],[IV Trimestre ]])</f>
        <v>1</v>
      </c>
      <c r="AS76" s="58" t="s">
        <v>891</v>
      </c>
      <c r="AT76" s="55"/>
      <c r="AU76" s="138">
        <f>+Tabla3[[#This Row],[I Trimestre ]]+Tabla3[[#This Row],[II Trimestre ]]+Tabla3[[#This Row],[III Trimestre ]]+Tabla3[[#This Row],[IV Trimestre ]]</f>
        <v>1</v>
      </c>
      <c r="AV76" s="138">
        <f t="shared" si="7"/>
        <v>1</v>
      </c>
      <c r="AW76" s="67">
        <f t="shared" si="1"/>
        <v>1</v>
      </c>
      <c r="AX76" s="69" t="s">
        <v>389</v>
      </c>
    </row>
    <row r="77" spans="2:50" ht="344.25" x14ac:dyDescent="0.25">
      <c r="B77" s="69" t="s">
        <v>777</v>
      </c>
      <c r="C77" s="69" t="s">
        <v>778</v>
      </c>
      <c r="D77" s="69" t="s">
        <v>779</v>
      </c>
      <c r="E77" s="69" t="s">
        <v>412</v>
      </c>
      <c r="F77" s="69" t="s">
        <v>809</v>
      </c>
      <c r="G77" s="69" t="s">
        <v>781</v>
      </c>
      <c r="H77" s="69" t="s">
        <v>782</v>
      </c>
      <c r="I77" s="69" t="s">
        <v>17</v>
      </c>
      <c r="J77" s="69" t="s">
        <v>783</v>
      </c>
      <c r="K77" s="69" t="s">
        <v>801</v>
      </c>
      <c r="L77" s="69" t="s">
        <v>785</v>
      </c>
      <c r="M77" s="69" t="s">
        <v>369</v>
      </c>
      <c r="N77" s="69" t="s">
        <v>786</v>
      </c>
      <c r="O77" s="69" t="s">
        <v>787</v>
      </c>
      <c r="P77" s="138">
        <v>64</v>
      </c>
      <c r="Q77" s="69" t="s">
        <v>830</v>
      </c>
      <c r="R77" s="69" t="s">
        <v>882</v>
      </c>
      <c r="S77" s="69" t="s">
        <v>380</v>
      </c>
      <c r="T77" s="69" t="s">
        <v>892</v>
      </c>
      <c r="U77" s="69" t="s">
        <v>893</v>
      </c>
      <c r="V77" s="69" t="s">
        <v>834</v>
      </c>
      <c r="W77" s="201">
        <v>44470</v>
      </c>
      <c r="X77" s="201">
        <v>44560</v>
      </c>
      <c r="Y77" s="198">
        <v>0</v>
      </c>
      <c r="Z77" s="67" t="s">
        <v>369</v>
      </c>
      <c r="AA77" s="198">
        <v>0</v>
      </c>
      <c r="AB77" s="67" t="s">
        <v>369</v>
      </c>
      <c r="AC77" s="198">
        <v>0</v>
      </c>
      <c r="AD77" s="67" t="s">
        <v>369</v>
      </c>
      <c r="AE77" s="198">
        <v>1</v>
      </c>
      <c r="AF77" s="69" t="s">
        <v>894</v>
      </c>
      <c r="AG77" s="67" t="s">
        <v>811</v>
      </c>
      <c r="AH77" s="69"/>
      <c r="AI77" s="69"/>
      <c r="AJ77" s="69"/>
      <c r="AK77" s="69"/>
      <c r="AL77" s="78">
        <v>0</v>
      </c>
      <c r="AM77" s="69"/>
      <c r="AN77" s="69"/>
      <c r="AO77" s="78"/>
      <c r="AP77" s="69"/>
      <c r="AQ77" s="58">
        <v>1</v>
      </c>
      <c r="AR77" s="200">
        <f>(+Tabla2[[#This Row],[IV seguimiento ( octubre a diciembre)]]/Tabla3[[#This Row],[IV Trimestre ]])</f>
        <v>1</v>
      </c>
      <c r="AS77" s="58" t="s">
        <v>895</v>
      </c>
      <c r="AT77" s="55"/>
      <c r="AU77" s="138">
        <f>+Tabla3[[#This Row],[I Trimestre ]]+Tabla3[[#This Row],[II Trimestre ]]+Tabla3[[#This Row],[III Trimestre ]]+Tabla3[[#This Row],[IV Trimestre ]]</f>
        <v>1</v>
      </c>
      <c r="AV77" s="138">
        <f t="shared" si="7"/>
        <v>1</v>
      </c>
      <c r="AW77" s="67">
        <f t="shared" si="1"/>
        <v>1</v>
      </c>
      <c r="AX77" s="69" t="s">
        <v>389</v>
      </c>
    </row>
    <row r="78" spans="2:50" ht="409.5" x14ac:dyDescent="0.25">
      <c r="B78" s="69" t="s">
        <v>777</v>
      </c>
      <c r="C78" s="69" t="s">
        <v>778</v>
      </c>
      <c r="D78" s="69" t="s">
        <v>779</v>
      </c>
      <c r="E78" s="69" t="s">
        <v>412</v>
      </c>
      <c r="F78" s="69" t="s">
        <v>391</v>
      </c>
      <c r="G78" s="69" t="s">
        <v>781</v>
      </c>
      <c r="H78" s="69" t="s">
        <v>782</v>
      </c>
      <c r="I78" s="69" t="s">
        <v>17</v>
      </c>
      <c r="J78" s="69" t="s">
        <v>783</v>
      </c>
      <c r="K78" s="69" t="s">
        <v>801</v>
      </c>
      <c r="L78" s="69" t="s">
        <v>785</v>
      </c>
      <c r="M78" s="69" t="s">
        <v>369</v>
      </c>
      <c r="N78" s="69" t="s">
        <v>786</v>
      </c>
      <c r="O78" s="69" t="s">
        <v>787</v>
      </c>
      <c r="P78" s="138">
        <v>65</v>
      </c>
      <c r="Q78" s="69" t="s">
        <v>830</v>
      </c>
      <c r="R78" s="69" t="s">
        <v>882</v>
      </c>
      <c r="S78" s="69" t="s">
        <v>380</v>
      </c>
      <c r="T78" s="69" t="s">
        <v>896</v>
      </c>
      <c r="U78" s="69" t="s">
        <v>897</v>
      </c>
      <c r="V78" s="69" t="s">
        <v>834</v>
      </c>
      <c r="W78" s="201">
        <v>44470</v>
      </c>
      <c r="X78" s="201">
        <v>44560</v>
      </c>
      <c r="Y78" s="198">
        <v>0</v>
      </c>
      <c r="Z78" s="67" t="s">
        <v>369</v>
      </c>
      <c r="AA78" s="198">
        <v>0</v>
      </c>
      <c r="AB78" s="67" t="s">
        <v>369</v>
      </c>
      <c r="AC78" s="198">
        <v>0</v>
      </c>
      <c r="AD78" s="67" t="s">
        <v>369</v>
      </c>
      <c r="AE78" s="198">
        <v>1</v>
      </c>
      <c r="AF78" s="202" t="s">
        <v>898</v>
      </c>
      <c r="AG78" s="101" t="s">
        <v>825</v>
      </c>
      <c r="AH78" s="69"/>
      <c r="AI78" s="69"/>
      <c r="AJ78" s="69"/>
      <c r="AK78" s="69"/>
      <c r="AL78" s="78">
        <v>0</v>
      </c>
      <c r="AM78" s="69"/>
      <c r="AN78" s="69"/>
      <c r="AO78" s="78"/>
      <c r="AP78" s="69"/>
      <c r="AQ78" s="58">
        <v>1</v>
      </c>
      <c r="AR78" s="200">
        <f>(+Tabla2[[#This Row],[IV seguimiento ( octubre a diciembre)]]/Tabla3[[#This Row],[IV Trimestre ]])</f>
        <v>1</v>
      </c>
      <c r="AS78" s="58" t="s">
        <v>899</v>
      </c>
      <c r="AT78" s="56"/>
      <c r="AU78" s="138">
        <f>+Tabla3[[#This Row],[I Trimestre ]]+Tabla3[[#This Row],[II Trimestre ]]+Tabla3[[#This Row],[III Trimestre ]]+Tabla3[[#This Row],[IV Trimestre ]]</f>
        <v>1</v>
      </c>
      <c r="AV78" s="138">
        <f t="shared" si="7"/>
        <v>1</v>
      </c>
      <c r="AW78" s="67">
        <f t="shared" si="1"/>
        <v>1</v>
      </c>
      <c r="AX78" s="69" t="s">
        <v>389</v>
      </c>
    </row>
    <row r="79" spans="2:50" ht="105" customHeight="1" x14ac:dyDescent="0.25">
      <c r="B79" s="69" t="s">
        <v>777</v>
      </c>
      <c r="C79" s="69" t="s">
        <v>778</v>
      </c>
      <c r="D79" s="69" t="s">
        <v>779</v>
      </c>
      <c r="E79" s="69" t="s">
        <v>412</v>
      </c>
      <c r="F79" s="69" t="s">
        <v>391</v>
      </c>
      <c r="G79" s="69" t="s">
        <v>781</v>
      </c>
      <c r="H79" s="69" t="s">
        <v>782</v>
      </c>
      <c r="I79" s="69" t="s">
        <v>17</v>
      </c>
      <c r="J79" s="69" t="s">
        <v>783</v>
      </c>
      <c r="K79" s="69" t="s">
        <v>801</v>
      </c>
      <c r="L79" s="69" t="s">
        <v>785</v>
      </c>
      <c r="M79" s="69" t="s">
        <v>369</v>
      </c>
      <c r="N79" s="69" t="s">
        <v>786</v>
      </c>
      <c r="O79" s="69" t="s">
        <v>787</v>
      </c>
      <c r="P79" s="138">
        <v>66</v>
      </c>
      <c r="Q79" s="69" t="s">
        <v>830</v>
      </c>
      <c r="R79" s="69" t="s">
        <v>882</v>
      </c>
      <c r="S79" s="69" t="s">
        <v>380</v>
      </c>
      <c r="T79" s="69" t="s">
        <v>888</v>
      </c>
      <c r="U79" s="69" t="s">
        <v>900</v>
      </c>
      <c r="V79" s="69" t="s">
        <v>834</v>
      </c>
      <c r="W79" s="197">
        <v>44470</v>
      </c>
      <c r="X79" s="197">
        <v>44560</v>
      </c>
      <c r="Y79" s="198">
        <v>0</v>
      </c>
      <c r="Z79" s="67" t="s">
        <v>369</v>
      </c>
      <c r="AA79" s="198">
        <v>0</v>
      </c>
      <c r="AB79" s="67" t="s">
        <v>369</v>
      </c>
      <c r="AC79" s="198">
        <v>0</v>
      </c>
      <c r="AD79" s="67" t="s">
        <v>369</v>
      </c>
      <c r="AE79" s="198">
        <v>1</v>
      </c>
      <c r="AF79" s="67" t="s">
        <v>901</v>
      </c>
      <c r="AG79" s="101" t="s">
        <v>818</v>
      </c>
      <c r="AH79" s="69"/>
      <c r="AI79" s="199"/>
      <c r="AJ79" s="69"/>
      <c r="AK79" s="69"/>
      <c r="AL79" s="78">
        <v>0</v>
      </c>
      <c r="AM79" s="69"/>
      <c r="AN79" s="69"/>
      <c r="AO79" s="78"/>
      <c r="AP79" s="69"/>
      <c r="AQ79" s="58">
        <v>1</v>
      </c>
      <c r="AR79" s="200">
        <f>(+Tabla2[[#This Row],[IV seguimiento ( octubre a diciembre)]]/Tabla3[[#This Row],[IV Trimestre ]])</f>
        <v>1</v>
      </c>
      <c r="AS79" s="58" t="s">
        <v>902</v>
      </c>
      <c r="AT79" s="55"/>
      <c r="AU79" s="138">
        <f>+Tabla3[[#This Row],[I Trimestre ]]+Tabla3[[#This Row],[II Trimestre ]]+Tabla3[[#This Row],[III Trimestre ]]+Tabla3[[#This Row],[IV Trimestre ]]</f>
        <v>1</v>
      </c>
      <c r="AV79" s="138">
        <f t="shared" si="7"/>
        <v>1</v>
      </c>
      <c r="AW79" s="67">
        <f t="shared" si="1"/>
        <v>1</v>
      </c>
      <c r="AX79" s="69" t="s">
        <v>389</v>
      </c>
    </row>
    <row r="80" spans="2:50" ht="127.5" x14ac:dyDescent="0.25">
      <c r="B80" s="69" t="s">
        <v>903</v>
      </c>
      <c r="C80" s="69" t="s">
        <v>430</v>
      </c>
      <c r="D80" s="69" t="s">
        <v>431</v>
      </c>
      <c r="E80" s="69" t="s">
        <v>412</v>
      </c>
      <c r="F80" s="69" t="s">
        <v>391</v>
      </c>
      <c r="G80" s="69" t="s">
        <v>369</v>
      </c>
      <c r="H80" s="69" t="s">
        <v>904</v>
      </c>
      <c r="I80" s="69" t="s">
        <v>17</v>
      </c>
      <c r="J80" s="69" t="s">
        <v>905</v>
      </c>
      <c r="K80" s="69" t="s">
        <v>801</v>
      </c>
      <c r="L80" s="69" t="s">
        <v>785</v>
      </c>
      <c r="M80" s="69" t="s">
        <v>369</v>
      </c>
      <c r="N80" s="69" t="s">
        <v>906</v>
      </c>
      <c r="O80" s="69" t="s">
        <v>907</v>
      </c>
      <c r="P80" s="138">
        <v>67</v>
      </c>
      <c r="Q80" s="69" t="s">
        <v>908</v>
      </c>
      <c r="R80" s="69" t="s">
        <v>909</v>
      </c>
      <c r="S80" s="69" t="s">
        <v>380</v>
      </c>
      <c r="T80" s="69" t="s">
        <v>910</v>
      </c>
      <c r="U80" s="69" t="s">
        <v>911</v>
      </c>
      <c r="V80" s="69" t="s">
        <v>912</v>
      </c>
      <c r="W80" s="201">
        <v>44301</v>
      </c>
      <c r="X80" s="201">
        <v>44561</v>
      </c>
      <c r="Y80" s="198">
        <v>0</v>
      </c>
      <c r="Z80" s="69" t="s">
        <v>369</v>
      </c>
      <c r="AA80" s="198">
        <v>2</v>
      </c>
      <c r="AB80" s="69" t="s">
        <v>913</v>
      </c>
      <c r="AC80" s="198">
        <v>1</v>
      </c>
      <c r="AD80" s="69" t="s">
        <v>914</v>
      </c>
      <c r="AE80" s="198">
        <v>1</v>
      </c>
      <c r="AF80" s="69" t="s">
        <v>915</v>
      </c>
      <c r="AG80" s="67" t="s">
        <v>217</v>
      </c>
      <c r="AH80" s="69"/>
      <c r="AI80" s="69"/>
      <c r="AJ80" s="69"/>
      <c r="AK80" s="69">
        <v>2</v>
      </c>
      <c r="AL80" s="78">
        <f>+AK80/Tabla3[[#This Row],[II Trimestre ]]</f>
        <v>1</v>
      </c>
      <c r="AM80" s="69" t="s">
        <v>916</v>
      </c>
      <c r="AN80" s="69">
        <v>1</v>
      </c>
      <c r="AO80" s="78">
        <f>+(AN80/Tabla3[[#This Row],[III Trimestre ]])*100%</f>
        <v>1</v>
      </c>
      <c r="AP80" s="69" t="s">
        <v>917</v>
      </c>
      <c r="AQ80" s="58">
        <v>1</v>
      </c>
      <c r="AR80" s="200">
        <f>(+Tabla2[[#This Row],[IV seguimiento ( octubre a diciembre)]]/Tabla3[[#This Row],[IV Trimestre ]])</f>
        <v>1</v>
      </c>
      <c r="AS80" s="58" t="s">
        <v>918</v>
      </c>
      <c r="AT80" s="55"/>
      <c r="AU80" s="138">
        <f>+Tabla3[[#This Row],[I Trimestre ]]+Tabla3[[#This Row],[II Trimestre ]]+Tabla3[[#This Row],[III Trimestre ]]+Tabla3[[#This Row],[IV Trimestre ]]</f>
        <v>4</v>
      </c>
      <c r="AV80" s="138">
        <f>+AH80+AK80+AN80+AQ80</f>
        <v>4</v>
      </c>
      <c r="AW80" s="67">
        <f t="shared" ref="AW80:AW84" si="8">+(AV80/AU80)</f>
        <v>1</v>
      </c>
      <c r="AX80" s="69" t="s">
        <v>389</v>
      </c>
    </row>
    <row r="81" spans="1:50" ht="263.25" customHeight="1" x14ac:dyDescent="0.25">
      <c r="B81" s="69" t="s">
        <v>919</v>
      </c>
      <c r="C81" s="69" t="s">
        <v>778</v>
      </c>
      <c r="D81" s="69" t="s">
        <v>779</v>
      </c>
      <c r="E81" s="69" t="s">
        <v>412</v>
      </c>
      <c r="F81" s="69" t="s">
        <v>391</v>
      </c>
      <c r="G81" s="69" t="s">
        <v>369</v>
      </c>
      <c r="H81" s="69" t="s">
        <v>36</v>
      </c>
      <c r="I81" s="69" t="s">
        <v>17</v>
      </c>
      <c r="J81" s="69" t="s">
        <v>905</v>
      </c>
      <c r="K81" s="69" t="s">
        <v>801</v>
      </c>
      <c r="L81" s="69" t="s">
        <v>785</v>
      </c>
      <c r="M81" s="69" t="s">
        <v>369</v>
      </c>
      <c r="N81" s="69" t="s">
        <v>920</v>
      </c>
      <c r="O81" s="69" t="s">
        <v>921</v>
      </c>
      <c r="P81" s="138">
        <v>68</v>
      </c>
      <c r="Q81" s="69" t="s">
        <v>922</v>
      </c>
      <c r="R81" s="69" t="s">
        <v>923</v>
      </c>
      <c r="S81" s="69" t="s">
        <v>380</v>
      </c>
      <c r="T81" s="69" t="s">
        <v>924</v>
      </c>
      <c r="U81" s="69" t="s">
        <v>925</v>
      </c>
      <c r="V81" s="69" t="s">
        <v>926</v>
      </c>
      <c r="W81" s="201">
        <v>44256</v>
      </c>
      <c r="X81" s="201">
        <v>44561</v>
      </c>
      <c r="Y81" s="198">
        <v>4</v>
      </c>
      <c r="Z81" s="69" t="s">
        <v>927</v>
      </c>
      <c r="AA81" s="198">
        <v>4</v>
      </c>
      <c r="AB81" s="202" t="s">
        <v>927</v>
      </c>
      <c r="AC81" s="198">
        <v>4</v>
      </c>
      <c r="AD81" s="202" t="s">
        <v>928</v>
      </c>
      <c r="AE81" s="198">
        <v>4</v>
      </c>
      <c r="AF81" s="202" t="s">
        <v>928</v>
      </c>
      <c r="AG81" s="67" t="s">
        <v>217</v>
      </c>
      <c r="AH81" s="69">
        <v>4</v>
      </c>
      <c r="AI81" s="78">
        <f t="shared" ref="AI81:AI84" si="9">+AH81/Y81</f>
        <v>1</v>
      </c>
      <c r="AJ81" s="69" t="s">
        <v>929</v>
      </c>
      <c r="AK81" s="69">
        <v>4</v>
      </c>
      <c r="AL81" s="78">
        <f>+AK81/Tabla3[[#This Row],[II Trimestre ]]</f>
        <v>1</v>
      </c>
      <c r="AM81" s="69" t="s">
        <v>930</v>
      </c>
      <c r="AN81" s="69">
        <v>4</v>
      </c>
      <c r="AO81" s="78">
        <f>+(AN81/Tabla3[[#This Row],[III Trimestre ]])*100%</f>
        <v>1</v>
      </c>
      <c r="AP81" s="69" t="s">
        <v>931</v>
      </c>
      <c r="AQ81" s="58">
        <v>4</v>
      </c>
      <c r="AR81" s="200">
        <f>(+Tabla2[[#This Row],[IV seguimiento ( octubre a diciembre)]]/Tabla3[[#This Row],[IV Trimestre ]])</f>
        <v>1</v>
      </c>
      <c r="AS81" s="58" t="s">
        <v>932</v>
      </c>
      <c r="AT81" s="56"/>
      <c r="AU81" s="138">
        <f>+Tabla3[[#This Row],[I Trimestre ]]+Tabla3[[#This Row],[II Trimestre ]]+Tabla3[[#This Row],[III Trimestre ]]+Tabla3[[#This Row],[IV Trimestre ]]</f>
        <v>16</v>
      </c>
      <c r="AV81" s="138">
        <f t="shared" si="7"/>
        <v>16</v>
      </c>
      <c r="AW81" s="67">
        <f t="shared" si="8"/>
        <v>1</v>
      </c>
      <c r="AX81" s="69" t="s">
        <v>389</v>
      </c>
    </row>
    <row r="82" spans="1:50" ht="336" customHeight="1" x14ac:dyDescent="0.25">
      <c r="B82" s="69" t="s">
        <v>933</v>
      </c>
      <c r="C82" s="69" t="s">
        <v>370</v>
      </c>
      <c r="D82" s="69" t="s">
        <v>371</v>
      </c>
      <c r="E82" s="69" t="s">
        <v>746</v>
      </c>
      <c r="F82" s="69" t="s">
        <v>747</v>
      </c>
      <c r="G82" s="69" t="s">
        <v>934</v>
      </c>
      <c r="H82" s="69" t="s">
        <v>935</v>
      </c>
      <c r="I82" s="69" t="s">
        <v>936</v>
      </c>
      <c r="J82" s="69" t="s">
        <v>905</v>
      </c>
      <c r="K82" s="69" t="s">
        <v>801</v>
      </c>
      <c r="L82" s="69" t="s">
        <v>937</v>
      </c>
      <c r="M82" s="69" t="s">
        <v>938</v>
      </c>
      <c r="N82" s="69" t="s">
        <v>786</v>
      </c>
      <c r="O82" s="69" t="s">
        <v>939</v>
      </c>
      <c r="P82" s="138">
        <v>69</v>
      </c>
      <c r="Q82" s="69" t="s">
        <v>940</v>
      </c>
      <c r="R82" s="69" t="s">
        <v>941</v>
      </c>
      <c r="S82" s="69" t="s">
        <v>380</v>
      </c>
      <c r="T82" s="69" t="s">
        <v>942</v>
      </c>
      <c r="U82" s="69" t="s">
        <v>943</v>
      </c>
      <c r="V82" s="197" t="s">
        <v>944</v>
      </c>
      <c r="W82" s="197">
        <v>44256</v>
      </c>
      <c r="X82" s="197">
        <v>44531</v>
      </c>
      <c r="Y82" s="198">
        <v>1</v>
      </c>
      <c r="Z82" s="67" t="s">
        <v>945</v>
      </c>
      <c r="AA82" s="198">
        <v>1</v>
      </c>
      <c r="AB82" s="67" t="s">
        <v>945</v>
      </c>
      <c r="AC82" s="198">
        <v>1</v>
      </c>
      <c r="AD82" s="67" t="s">
        <v>945</v>
      </c>
      <c r="AE82" s="198">
        <v>1</v>
      </c>
      <c r="AF82" s="67" t="s">
        <v>945</v>
      </c>
      <c r="AG82" s="69" t="s">
        <v>217</v>
      </c>
      <c r="AH82" s="198">
        <v>1</v>
      </c>
      <c r="AI82" s="78">
        <f t="shared" si="9"/>
        <v>1</v>
      </c>
      <c r="AJ82" s="69" t="s">
        <v>946</v>
      </c>
      <c r="AK82" s="198">
        <v>1</v>
      </c>
      <c r="AL82" s="78">
        <f>+AK82/Tabla3[[#This Row],[II Trimestre ]]</f>
        <v>1</v>
      </c>
      <c r="AM82" s="69" t="s">
        <v>947</v>
      </c>
      <c r="AN82" s="69">
        <v>1</v>
      </c>
      <c r="AO82" s="78">
        <f>+(AN82/Tabla3[[#This Row],[III Trimestre ]])*100%</f>
        <v>1</v>
      </c>
      <c r="AP82" s="69" t="s">
        <v>948</v>
      </c>
      <c r="AQ82" s="58">
        <v>1</v>
      </c>
      <c r="AR82" s="200">
        <f>(+Tabla2[[#This Row],[IV seguimiento ( octubre a diciembre)]]/Tabla3[[#This Row],[IV Trimestre ]])</f>
        <v>1</v>
      </c>
      <c r="AS82" s="56" t="s">
        <v>949</v>
      </c>
      <c r="AT82" s="218"/>
      <c r="AU82" s="138">
        <f>+Tabla3[[#This Row],[I Trimestre ]]+Tabla3[[#This Row],[II Trimestre ]]+Tabla3[[#This Row],[III Trimestre ]]+Tabla3[[#This Row],[IV Trimestre ]]</f>
        <v>4</v>
      </c>
      <c r="AV82" s="138">
        <f t="shared" si="7"/>
        <v>4</v>
      </c>
      <c r="AW82" s="67">
        <f t="shared" si="8"/>
        <v>1</v>
      </c>
      <c r="AX82" s="69" t="s">
        <v>389</v>
      </c>
    </row>
    <row r="83" spans="1:50" ht="409.5" x14ac:dyDescent="0.25">
      <c r="B83" s="69">
        <v>14</v>
      </c>
      <c r="C83" s="69" t="s">
        <v>370</v>
      </c>
      <c r="D83" s="69" t="s">
        <v>371</v>
      </c>
      <c r="E83" s="69" t="s">
        <v>746</v>
      </c>
      <c r="F83" s="69" t="s">
        <v>747</v>
      </c>
      <c r="G83" s="69" t="s">
        <v>950</v>
      </c>
      <c r="H83" s="69" t="s">
        <v>951</v>
      </c>
      <c r="I83" s="69" t="s">
        <v>680</v>
      </c>
      <c r="J83" s="69" t="s">
        <v>395</v>
      </c>
      <c r="K83" s="69" t="s">
        <v>861</v>
      </c>
      <c r="L83" s="69" t="s">
        <v>369</v>
      </c>
      <c r="M83" s="69" t="s">
        <v>369</v>
      </c>
      <c r="N83" s="69" t="s">
        <v>369</v>
      </c>
      <c r="O83" s="69" t="s">
        <v>952</v>
      </c>
      <c r="P83" s="138">
        <v>70</v>
      </c>
      <c r="Q83" s="69" t="s">
        <v>953</v>
      </c>
      <c r="R83" s="69" t="s">
        <v>954</v>
      </c>
      <c r="S83" s="69" t="s">
        <v>380</v>
      </c>
      <c r="T83" s="69" t="s">
        <v>955</v>
      </c>
      <c r="U83" s="69" t="s">
        <v>956</v>
      </c>
      <c r="V83" s="201" t="s">
        <v>957</v>
      </c>
      <c r="W83" s="201">
        <v>44228</v>
      </c>
      <c r="X83" s="201">
        <v>44561</v>
      </c>
      <c r="Y83" s="78">
        <v>0.25</v>
      </c>
      <c r="Z83" s="78" t="s">
        <v>958</v>
      </c>
      <c r="AA83" s="78">
        <v>0.25</v>
      </c>
      <c r="AB83" s="78" t="s">
        <v>958</v>
      </c>
      <c r="AC83" s="78">
        <v>0.25</v>
      </c>
      <c r="AD83" s="78" t="s">
        <v>958</v>
      </c>
      <c r="AE83" s="78">
        <v>0.25</v>
      </c>
      <c r="AF83" s="67" t="s">
        <v>959</v>
      </c>
      <c r="AG83" s="101" t="s">
        <v>818</v>
      </c>
      <c r="AH83" s="67">
        <v>0.25</v>
      </c>
      <c r="AI83" s="78">
        <f t="shared" si="9"/>
        <v>1</v>
      </c>
      <c r="AJ83" s="105" t="s">
        <v>960</v>
      </c>
      <c r="AK83" s="67">
        <v>0.25</v>
      </c>
      <c r="AL83" s="78">
        <f>+AK83/Tabla3[[#This Row],[II Trimestre ]]</f>
        <v>1</v>
      </c>
      <c r="AM83" s="105" t="s">
        <v>961</v>
      </c>
      <c r="AN83" s="67">
        <v>0.25</v>
      </c>
      <c r="AO83" s="78">
        <f>+(AN83/Tabla3[[#This Row],[III Trimestre ]])*100%</f>
        <v>1</v>
      </c>
      <c r="AP83" s="105" t="s">
        <v>962</v>
      </c>
      <c r="AQ83" s="79">
        <v>0.25</v>
      </c>
      <c r="AR83" s="200">
        <f>(+Tabla2[[#This Row],[IV seguimiento ( octubre a diciembre)]]/Tabla3[[#This Row],[IV Trimestre ]])</f>
        <v>1</v>
      </c>
      <c r="AS83" s="81" t="s">
        <v>963</v>
      </c>
      <c r="AT83" s="218"/>
      <c r="AU83" s="78">
        <f>+(Tabla3[[#This Row],[I Trimestre ]]+Tabla3[[#This Row],[II Trimestre ]]+Tabla3[[#This Row],[III Trimestre ]]+Tabla3[[#This Row],[IV Trimestre ]])</f>
        <v>1</v>
      </c>
      <c r="AV83" s="67">
        <f>+(AH83+AK83+AN83+AQ83)</f>
        <v>1</v>
      </c>
      <c r="AW83" s="67">
        <f t="shared" si="8"/>
        <v>1</v>
      </c>
      <c r="AX83" s="69" t="s">
        <v>389</v>
      </c>
    </row>
    <row r="84" spans="1:50" ht="191.25" x14ac:dyDescent="0.25">
      <c r="B84" s="69" t="s">
        <v>919</v>
      </c>
      <c r="C84" s="69" t="s">
        <v>370</v>
      </c>
      <c r="D84" s="69" t="s">
        <v>371</v>
      </c>
      <c r="E84" s="69" t="s">
        <v>746</v>
      </c>
      <c r="F84" s="69" t="s">
        <v>747</v>
      </c>
      <c r="G84" s="69" t="s">
        <v>369</v>
      </c>
      <c r="H84" s="69" t="s">
        <v>964</v>
      </c>
      <c r="I84" s="69" t="s">
        <v>17</v>
      </c>
      <c r="J84" s="69" t="s">
        <v>905</v>
      </c>
      <c r="K84" s="69" t="s">
        <v>801</v>
      </c>
      <c r="L84" s="69" t="s">
        <v>785</v>
      </c>
      <c r="M84" s="69" t="s">
        <v>369</v>
      </c>
      <c r="N84" s="69" t="s">
        <v>369</v>
      </c>
      <c r="O84" s="69" t="s">
        <v>965</v>
      </c>
      <c r="P84" s="138">
        <v>71</v>
      </c>
      <c r="Q84" s="69" t="s">
        <v>966</v>
      </c>
      <c r="R84" s="69" t="s">
        <v>967</v>
      </c>
      <c r="S84" s="69" t="s">
        <v>968</v>
      </c>
      <c r="T84" s="69" t="s">
        <v>969</v>
      </c>
      <c r="U84" s="69" t="s">
        <v>970</v>
      </c>
      <c r="V84" s="201" t="s">
        <v>971</v>
      </c>
      <c r="W84" s="201">
        <v>44197</v>
      </c>
      <c r="X84" s="201">
        <v>44561</v>
      </c>
      <c r="Y84" s="78">
        <v>1</v>
      </c>
      <c r="Z84" s="78" t="s">
        <v>972</v>
      </c>
      <c r="AA84" s="78">
        <v>1</v>
      </c>
      <c r="AB84" s="78" t="s">
        <v>972</v>
      </c>
      <c r="AC84" s="78">
        <v>1</v>
      </c>
      <c r="AD84" s="78" t="s">
        <v>972</v>
      </c>
      <c r="AE84" s="78">
        <v>1</v>
      </c>
      <c r="AF84" s="67" t="s">
        <v>972</v>
      </c>
      <c r="AG84" s="69" t="s">
        <v>217</v>
      </c>
      <c r="AH84" s="67">
        <v>1</v>
      </c>
      <c r="AI84" s="78">
        <f t="shared" si="9"/>
        <v>1</v>
      </c>
      <c r="AJ84" s="105" t="s">
        <v>973</v>
      </c>
      <c r="AK84" s="67">
        <v>1</v>
      </c>
      <c r="AL84" s="78">
        <f>+AK84/Tabla3[[#This Row],[II Trimestre ]]</f>
        <v>1</v>
      </c>
      <c r="AM84" s="69" t="s">
        <v>974</v>
      </c>
      <c r="AN84" s="67">
        <v>1</v>
      </c>
      <c r="AO84" s="78">
        <f>+(AN84/Tabla3[[#This Row],[III Trimestre ]])*100%</f>
        <v>1</v>
      </c>
      <c r="AP84" s="69" t="s">
        <v>975</v>
      </c>
      <c r="AQ84" s="83">
        <v>1</v>
      </c>
      <c r="AR84" s="200">
        <f>(+Tabla2[[#This Row],[IV seguimiento ( octubre a diciembre)]]/Tabla3[[#This Row],[IV Trimestre ]])</f>
        <v>1</v>
      </c>
      <c r="AS84" s="56" t="s">
        <v>976</v>
      </c>
      <c r="AT84" s="58"/>
      <c r="AU84" s="78">
        <f>+(Tabla3[[#This Row],[I Trimestre ]]+Tabla3[[#This Row],[II Trimestre ]]+Tabla3[[#This Row],[III Trimestre ]]+Tabla3[[#This Row],[IV Trimestre ]])/4</f>
        <v>1</v>
      </c>
      <c r="AV84" s="67">
        <f>+(AH84+AK84+AN84+AQ84)/4</f>
        <v>1</v>
      </c>
      <c r="AW84" s="67">
        <f t="shared" si="8"/>
        <v>1</v>
      </c>
      <c r="AX84" s="69" t="s">
        <v>389</v>
      </c>
    </row>
    <row r="85" spans="1:50" ht="114.75" x14ac:dyDescent="0.25">
      <c r="B85" s="69" t="s">
        <v>919</v>
      </c>
      <c r="C85" s="69" t="s">
        <v>370</v>
      </c>
      <c r="D85" s="69" t="s">
        <v>371</v>
      </c>
      <c r="E85" s="69" t="s">
        <v>977</v>
      </c>
      <c r="F85" s="69" t="s">
        <v>978</v>
      </c>
      <c r="G85" s="69" t="s">
        <v>369</v>
      </c>
      <c r="H85" s="69" t="s">
        <v>979</v>
      </c>
      <c r="I85" s="69" t="s">
        <v>17</v>
      </c>
      <c r="J85" s="69" t="s">
        <v>395</v>
      </c>
      <c r="K85" s="69" t="s">
        <v>801</v>
      </c>
      <c r="L85" s="69" t="s">
        <v>785</v>
      </c>
      <c r="M85" s="69" t="s">
        <v>369</v>
      </c>
      <c r="N85" s="69" t="s">
        <v>369</v>
      </c>
      <c r="O85" s="69" t="s">
        <v>980</v>
      </c>
      <c r="P85" s="138">
        <v>72</v>
      </c>
      <c r="Q85" s="69" t="s">
        <v>981</v>
      </c>
      <c r="R85" s="69" t="s">
        <v>982</v>
      </c>
      <c r="S85" s="69" t="s">
        <v>380</v>
      </c>
      <c r="T85" s="69" t="s">
        <v>983</v>
      </c>
      <c r="U85" s="101" t="s">
        <v>984</v>
      </c>
      <c r="V85" s="197" t="s">
        <v>985</v>
      </c>
      <c r="W85" s="197">
        <v>44392</v>
      </c>
      <c r="X85" s="201">
        <v>44561</v>
      </c>
      <c r="Y85" s="69">
        <v>0</v>
      </c>
      <c r="Z85" s="78" t="s">
        <v>369</v>
      </c>
      <c r="AA85" s="69">
        <v>0</v>
      </c>
      <c r="AB85" s="78" t="s">
        <v>369</v>
      </c>
      <c r="AC85" s="69">
        <v>1</v>
      </c>
      <c r="AD85" s="78" t="s">
        <v>986</v>
      </c>
      <c r="AE85" s="69">
        <v>1</v>
      </c>
      <c r="AF85" s="67" t="s">
        <v>987</v>
      </c>
      <c r="AG85" s="78" t="s">
        <v>217</v>
      </c>
      <c r="AH85" s="78"/>
      <c r="AI85" s="69"/>
      <c r="AJ85" s="69"/>
      <c r="AK85" s="219"/>
      <c r="AL85" s="78">
        <v>0</v>
      </c>
      <c r="AM85" s="69"/>
      <c r="AN85" s="69">
        <v>1</v>
      </c>
      <c r="AO85" s="78">
        <f>+(AN85/Tabla3[[#This Row],[III Trimestre ]])*100%</f>
        <v>1</v>
      </c>
      <c r="AP85" s="69" t="s">
        <v>988</v>
      </c>
      <c r="AQ85" s="58">
        <v>1</v>
      </c>
      <c r="AR85" s="200">
        <f>(+Tabla2[[#This Row],[IV seguimiento ( octubre a diciembre)]]/Tabla3[[#This Row],[IV Trimestre ]])</f>
        <v>1</v>
      </c>
      <c r="AS85" s="56" t="s">
        <v>989</v>
      </c>
      <c r="AT85" s="79"/>
      <c r="AU85" s="138">
        <f>+Tabla3[[#This Row],[I Trimestre ]]+Tabla3[[#This Row],[II Trimestre ]]+Tabla3[[#This Row],[III Trimestre ]]+Tabla3[[#This Row],[IV Trimestre ]]</f>
        <v>2</v>
      </c>
      <c r="AV85" s="138">
        <f t="shared" ref="AV85:AV87" si="10">+AH85+AK85+AN85+AQ85</f>
        <v>2</v>
      </c>
      <c r="AW85" s="67">
        <f t="shared" ref="AW85:AW143" si="11">+(AV85/AU85)</f>
        <v>1</v>
      </c>
      <c r="AX85" s="69" t="s">
        <v>389</v>
      </c>
    </row>
    <row r="86" spans="1:50" ht="114.75" x14ac:dyDescent="0.25">
      <c r="B86" s="69" t="s">
        <v>369</v>
      </c>
      <c r="C86" s="69" t="s">
        <v>370</v>
      </c>
      <c r="D86" s="69" t="s">
        <v>371</v>
      </c>
      <c r="E86" s="69" t="s">
        <v>977</v>
      </c>
      <c r="F86" s="69" t="s">
        <v>978</v>
      </c>
      <c r="G86" s="101" t="s">
        <v>369</v>
      </c>
      <c r="H86" s="101" t="s">
        <v>45</v>
      </c>
      <c r="I86" s="101" t="s">
        <v>17</v>
      </c>
      <c r="J86" s="101" t="s">
        <v>395</v>
      </c>
      <c r="K86" s="101" t="s">
        <v>801</v>
      </c>
      <c r="L86" s="101" t="s">
        <v>785</v>
      </c>
      <c r="M86" s="101" t="s">
        <v>369</v>
      </c>
      <c r="N86" s="101" t="s">
        <v>919</v>
      </c>
      <c r="O86" s="101" t="s">
        <v>990</v>
      </c>
      <c r="P86" s="138">
        <v>73</v>
      </c>
      <c r="Q86" s="101" t="s">
        <v>991</v>
      </c>
      <c r="R86" s="101" t="s">
        <v>992</v>
      </c>
      <c r="S86" s="69" t="s">
        <v>380</v>
      </c>
      <c r="T86" s="101" t="s">
        <v>993</v>
      </c>
      <c r="U86" s="101" t="s">
        <v>994</v>
      </c>
      <c r="V86" s="203" t="s">
        <v>995</v>
      </c>
      <c r="W86" s="203">
        <v>44228</v>
      </c>
      <c r="X86" s="203">
        <v>44561</v>
      </c>
      <c r="Y86" s="69">
        <v>2</v>
      </c>
      <c r="Z86" s="220" t="s">
        <v>996</v>
      </c>
      <c r="AA86" s="69">
        <v>2</v>
      </c>
      <c r="AB86" s="220" t="s">
        <v>996</v>
      </c>
      <c r="AC86" s="69">
        <v>2</v>
      </c>
      <c r="AD86" s="220" t="s">
        <v>996</v>
      </c>
      <c r="AE86" s="69">
        <v>2</v>
      </c>
      <c r="AF86" s="101" t="s">
        <v>996</v>
      </c>
      <c r="AG86" s="101" t="s">
        <v>217</v>
      </c>
      <c r="AH86" s="101">
        <v>2</v>
      </c>
      <c r="AI86" s="78">
        <f>+AH86/Y86</f>
        <v>1</v>
      </c>
      <c r="AJ86" s="101" t="s">
        <v>997</v>
      </c>
      <c r="AK86" s="69">
        <v>2</v>
      </c>
      <c r="AL86" s="78">
        <f>+AK86/Tabla3[[#This Row],[II Trimestre ]]</f>
        <v>1</v>
      </c>
      <c r="AM86" s="101" t="s">
        <v>998</v>
      </c>
      <c r="AN86" s="101">
        <v>2</v>
      </c>
      <c r="AO86" s="78">
        <f>+(AN86/Tabla3[[#This Row],[III Trimestre ]])*100%</f>
        <v>1</v>
      </c>
      <c r="AP86" s="101" t="s">
        <v>999</v>
      </c>
      <c r="AQ86" s="66">
        <v>2</v>
      </c>
      <c r="AR86" s="200">
        <f>(+Tabla2[[#This Row],[IV seguimiento ( octubre a diciembre)]]/Tabla3[[#This Row],[IV Trimestre ]])</f>
        <v>1</v>
      </c>
      <c r="AS86" s="66" t="s">
        <v>999</v>
      </c>
      <c r="AT86" s="218"/>
      <c r="AU86" s="138">
        <f>+Tabla3[[#This Row],[I Trimestre ]]+Tabla3[[#This Row],[II Trimestre ]]+Tabla3[[#This Row],[III Trimestre ]]+Tabla3[[#This Row],[IV Trimestre ]]</f>
        <v>8</v>
      </c>
      <c r="AV86" s="138">
        <f t="shared" si="10"/>
        <v>8</v>
      </c>
      <c r="AW86" s="67">
        <f t="shared" si="11"/>
        <v>1</v>
      </c>
      <c r="AX86" s="69" t="s">
        <v>389</v>
      </c>
    </row>
    <row r="87" spans="1:50" ht="211.5" customHeight="1" x14ac:dyDescent="0.25">
      <c r="A87" s="95" t="s">
        <v>1000</v>
      </c>
      <c r="B87" s="69">
        <v>46</v>
      </c>
      <c r="C87" s="69" t="s">
        <v>410</v>
      </c>
      <c r="D87" s="69" t="s">
        <v>411</v>
      </c>
      <c r="E87" s="69" t="s">
        <v>746</v>
      </c>
      <c r="F87" s="69" t="s">
        <v>747</v>
      </c>
      <c r="G87" s="102" t="s">
        <v>1001</v>
      </c>
      <c r="H87" s="102" t="s">
        <v>1002</v>
      </c>
      <c r="I87" s="102" t="s">
        <v>37</v>
      </c>
      <c r="J87" s="102" t="s">
        <v>395</v>
      </c>
      <c r="K87" s="102" t="s">
        <v>1003</v>
      </c>
      <c r="L87" s="102" t="s">
        <v>1004</v>
      </c>
      <c r="M87" s="102" t="s">
        <v>1005</v>
      </c>
      <c r="N87" s="102" t="s">
        <v>60</v>
      </c>
      <c r="O87" s="102" t="s">
        <v>1006</v>
      </c>
      <c r="P87" s="138">
        <v>74</v>
      </c>
      <c r="Q87" s="102" t="s">
        <v>1007</v>
      </c>
      <c r="R87" s="101" t="s">
        <v>1008</v>
      </c>
      <c r="S87" s="102" t="s">
        <v>380</v>
      </c>
      <c r="T87" s="102" t="s">
        <v>1009</v>
      </c>
      <c r="U87" s="102" t="s">
        <v>1010</v>
      </c>
      <c r="V87" s="203" t="s">
        <v>1011</v>
      </c>
      <c r="W87" s="203">
        <v>44317</v>
      </c>
      <c r="X87" s="221">
        <v>44561</v>
      </c>
      <c r="Y87" s="102">
        <v>0</v>
      </c>
      <c r="Z87" s="215" t="s">
        <v>1012</v>
      </c>
      <c r="AA87" s="102">
        <v>150</v>
      </c>
      <c r="AB87" s="215" t="s">
        <v>1013</v>
      </c>
      <c r="AC87" s="102">
        <v>150</v>
      </c>
      <c r="AD87" s="102" t="s">
        <v>1014</v>
      </c>
      <c r="AE87" s="102">
        <v>200</v>
      </c>
      <c r="AF87" s="101" t="s">
        <v>1014</v>
      </c>
      <c r="AG87" s="102" t="s">
        <v>1015</v>
      </c>
      <c r="AH87" s="102">
        <v>0</v>
      </c>
      <c r="AI87" s="102"/>
      <c r="AJ87" s="102" t="s">
        <v>1016</v>
      </c>
      <c r="AK87" s="102">
        <v>0</v>
      </c>
      <c r="AL87" s="78">
        <f>+AK87/Tabla3[[#This Row],[II Trimestre ]]</f>
        <v>0</v>
      </c>
      <c r="AM87" s="102" t="s">
        <v>1017</v>
      </c>
      <c r="AN87" s="102">
        <v>0</v>
      </c>
      <c r="AO87" s="78">
        <f>+(AN87/Tabla3[[#This Row],[III Trimestre ]])*100%</f>
        <v>0</v>
      </c>
      <c r="AP87" s="102" t="s">
        <v>1018</v>
      </c>
      <c r="AQ87" s="80">
        <v>474</v>
      </c>
      <c r="AR87" s="200">
        <v>1</v>
      </c>
      <c r="AS87" s="56" t="s">
        <v>1019</v>
      </c>
      <c r="AT87" s="222"/>
      <c r="AU87" s="138">
        <f>+Tabla3[[#This Row],[I Trimestre ]]+Tabla3[[#This Row],[II Trimestre ]]+Tabla3[[#This Row],[III Trimestre ]]+Tabla3[[#This Row],[IV Trimestre ]]</f>
        <v>500</v>
      </c>
      <c r="AV87" s="138">
        <f t="shared" si="10"/>
        <v>474</v>
      </c>
      <c r="AW87" s="67">
        <f t="shared" si="11"/>
        <v>0.94799999999999995</v>
      </c>
      <c r="AX87" s="69"/>
    </row>
    <row r="88" spans="1:50" ht="223.5" customHeight="1" x14ac:dyDescent="0.25">
      <c r="B88" s="69">
        <v>50</v>
      </c>
      <c r="C88" s="69" t="s">
        <v>410</v>
      </c>
      <c r="D88" s="69" t="s">
        <v>411</v>
      </c>
      <c r="E88" s="69" t="s">
        <v>746</v>
      </c>
      <c r="F88" s="69" t="s">
        <v>747</v>
      </c>
      <c r="G88" s="69" t="s">
        <v>1020</v>
      </c>
      <c r="H88" s="69" t="s">
        <v>1021</v>
      </c>
      <c r="I88" s="69" t="s">
        <v>37</v>
      </c>
      <c r="J88" s="69" t="s">
        <v>395</v>
      </c>
      <c r="K88" s="69" t="s">
        <v>1003</v>
      </c>
      <c r="L88" s="69" t="s">
        <v>1022</v>
      </c>
      <c r="M88" s="69" t="s">
        <v>1005</v>
      </c>
      <c r="N88" s="69" t="s">
        <v>1023</v>
      </c>
      <c r="O88" s="69" t="s">
        <v>1024</v>
      </c>
      <c r="P88" s="138">
        <v>75</v>
      </c>
      <c r="Q88" s="69" t="s">
        <v>1025</v>
      </c>
      <c r="R88" s="69" t="s">
        <v>1022</v>
      </c>
      <c r="S88" s="69" t="s">
        <v>968</v>
      </c>
      <c r="T88" s="69" t="s">
        <v>1026</v>
      </c>
      <c r="U88" s="69" t="s">
        <v>1027</v>
      </c>
      <c r="V88" s="197" t="s">
        <v>1028</v>
      </c>
      <c r="W88" s="197">
        <v>44197</v>
      </c>
      <c r="X88" s="197">
        <v>44561</v>
      </c>
      <c r="Y88" s="67">
        <v>1</v>
      </c>
      <c r="Z88" s="67" t="s">
        <v>1029</v>
      </c>
      <c r="AA88" s="67">
        <v>1</v>
      </c>
      <c r="AB88" s="67" t="s">
        <v>1029</v>
      </c>
      <c r="AC88" s="67">
        <v>1</v>
      </c>
      <c r="AD88" s="67" t="s">
        <v>1029</v>
      </c>
      <c r="AE88" s="67">
        <v>1</v>
      </c>
      <c r="AF88" s="67" t="s">
        <v>1029</v>
      </c>
      <c r="AG88" s="69" t="s">
        <v>1015</v>
      </c>
      <c r="AH88" s="208">
        <v>0.93600000000000005</v>
      </c>
      <c r="AI88" s="78">
        <f t="shared" ref="AI88:AI94" si="12">+AH88/Y88</f>
        <v>0.93600000000000005</v>
      </c>
      <c r="AJ88" s="69" t="s">
        <v>1030</v>
      </c>
      <c r="AK88" s="67">
        <f>(35.69 / 37.655)*100%</f>
        <v>0.94781569512680908</v>
      </c>
      <c r="AL88" s="78">
        <f>+AK88/Tabla3[[#This Row],[II Trimestre ]]</f>
        <v>0.94781569512680908</v>
      </c>
      <c r="AM88" s="69" t="s">
        <v>1031</v>
      </c>
      <c r="AN88" s="67">
        <v>0.95</v>
      </c>
      <c r="AO88" s="78">
        <f>+(AN88/Tabla3[[#This Row],[III Trimestre ]])*100%</f>
        <v>0.95</v>
      </c>
      <c r="AP88" s="69" t="s">
        <v>1032</v>
      </c>
      <c r="AQ88" s="83">
        <v>1</v>
      </c>
      <c r="AR88" s="200">
        <f>(+Tabla2[[#This Row],[IV seguimiento ( octubre a diciembre)]]/Tabla3[[#This Row],[IV Trimestre ]])</f>
        <v>1</v>
      </c>
      <c r="AS88" s="56" t="s">
        <v>1033</v>
      </c>
      <c r="AT88" s="218"/>
      <c r="AU88" s="78">
        <f>+(Tabla3[[#This Row],[I Trimestre ]]+Tabla3[[#This Row],[II Trimestre ]]+Tabla3[[#This Row],[III Trimestre ]]+Tabla3[[#This Row],[IV Trimestre ]])/4</f>
        <v>1</v>
      </c>
      <c r="AV88" s="67">
        <f>+(AH88+AK88+AN88+AQ88)/4</f>
        <v>0.95845392378170224</v>
      </c>
      <c r="AW88" s="67">
        <f t="shared" si="11"/>
        <v>0.95845392378170224</v>
      </c>
      <c r="AX88" s="69"/>
    </row>
    <row r="89" spans="1:50" ht="202.5" customHeight="1" x14ac:dyDescent="0.25">
      <c r="B89" s="69">
        <v>51</v>
      </c>
      <c r="C89" s="69" t="s">
        <v>410</v>
      </c>
      <c r="D89" s="69" t="s">
        <v>411</v>
      </c>
      <c r="E89" s="69" t="s">
        <v>746</v>
      </c>
      <c r="F89" s="69" t="s">
        <v>747</v>
      </c>
      <c r="G89" s="69" t="s">
        <v>1034</v>
      </c>
      <c r="H89" s="69" t="s">
        <v>1021</v>
      </c>
      <c r="I89" s="69" t="s">
        <v>37</v>
      </c>
      <c r="J89" s="69" t="s">
        <v>395</v>
      </c>
      <c r="K89" s="69" t="s">
        <v>1003</v>
      </c>
      <c r="L89" s="69" t="s">
        <v>1035</v>
      </c>
      <c r="M89" s="69" t="s">
        <v>1005</v>
      </c>
      <c r="N89" s="69" t="s">
        <v>1036</v>
      </c>
      <c r="O89" s="69" t="s">
        <v>1037</v>
      </c>
      <c r="P89" s="138">
        <v>76</v>
      </c>
      <c r="Q89" s="69" t="s">
        <v>1038</v>
      </c>
      <c r="R89" s="69" t="s">
        <v>1035</v>
      </c>
      <c r="S89" s="69" t="s">
        <v>968</v>
      </c>
      <c r="T89" s="69" t="s">
        <v>1039</v>
      </c>
      <c r="U89" s="69"/>
      <c r="V89" s="197" t="s">
        <v>1040</v>
      </c>
      <c r="W89" s="197">
        <v>44197</v>
      </c>
      <c r="X89" s="197">
        <v>44561</v>
      </c>
      <c r="Y89" s="67">
        <v>1</v>
      </c>
      <c r="Z89" s="67" t="s">
        <v>1041</v>
      </c>
      <c r="AA89" s="67">
        <v>1</v>
      </c>
      <c r="AB89" s="67" t="s">
        <v>1041</v>
      </c>
      <c r="AC89" s="67">
        <v>1</v>
      </c>
      <c r="AD89" s="67" t="s">
        <v>1041</v>
      </c>
      <c r="AE89" s="67">
        <v>1</v>
      </c>
      <c r="AF89" s="67" t="s">
        <v>1041</v>
      </c>
      <c r="AG89" s="69" t="s">
        <v>1015</v>
      </c>
      <c r="AH89" s="208">
        <v>0.98299999999999998</v>
      </c>
      <c r="AI89" s="78">
        <f t="shared" si="12"/>
        <v>0.98299999999999998</v>
      </c>
      <c r="AJ89" s="69" t="s">
        <v>1042</v>
      </c>
      <c r="AK89" s="67">
        <v>0.96</v>
      </c>
      <c r="AL89" s="78">
        <f>+AK89/Tabla3[[#This Row],[II Trimestre ]]</f>
        <v>0.96</v>
      </c>
      <c r="AM89" s="69" t="s">
        <v>1043</v>
      </c>
      <c r="AN89" s="67">
        <v>0.96189999999999998</v>
      </c>
      <c r="AO89" s="78">
        <f>+(AN89/Tabla3[[#This Row],[III Trimestre ]])*100%</f>
        <v>0.96189999999999998</v>
      </c>
      <c r="AP89" s="69" t="s">
        <v>1044</v>
      </c>
      <c r="AQ89" s="83">
        <v>0.96199999999999997</v>
      </c>
      <c r="AR89" s="200">
        <f>(+Tabla2[[#This Row],[IV seguimiento ( octubre a diciembre)]]/Tabla3[[#This Row],[IV Trimestre ]])</f>
        <v>0.96199999999999997</v>
      </c>
      <c r="AS89" s="56" t="s">
        <v>1045</v>
      </c>
      <c r="AT89" s="218"/>
      <c r="AU89" s="78">
        <f>+(Tabla3[[#This Row],[I Trimestre ]]+Tabla3[[#This Row],[II Trimestre ]]+Tabla3[[#This Row],[III Trimestre ]]+Tabla3[[#This Row],[IV Trimestre ]])/4</f>
        <v>1</v>
      </c>
      <c r="AV89" s="67">
        <f t="shared" ref="AV89:AV91" si="13">+(AH89+AK89+AN89+AQ89)/4</f>
        <v>0.96672500000000006</v>
      </c>
      <c r="AW89" s="67">
        <f t="shared" si="11"/>
        <v>0.96672500000000006</v>
      </c>
      <c r="AX89" s="69"/>
    </row>
    <row r="90" spans="1:50" ht="395.25" x14ac:dyDescent="0.25">
      <c r="B90" s="69">
        <v>64</v>
      </c>
      <c r="C90" s="69" t="s">
        <v>410</v>
      </c>
      <c r="D90" s="69" t="s">
        <v>411</v>
      </c>
      <c r="E90" s="69" t="s">
        <v>746</v>
      </c>
      <c r="F90" s="69" t="s">
        <v>747</v>
      </c>
      <c r="G90" s="69" t="s">
        <v>1046</v>
      </c>
      <c r="H90" s="69" t="s">
        <v>1021</v>
      </c>
      <c r="I90" s="69" t="s">
        <v>37</v>
      </c>
      <c r="J90" s="69" t="s">
        <v>395</v>
      </c>
      <c r="K90" s="69" t="s">
        <v>1003</v>
      </c>
      <c r="L90" s="69" t="s">
        <v>1047</v>
      </c>
      <c r="M90" s="69" t="s">
        <v>1005</v>
      </c>
      <c r="N90" s="69" t="s">
        <v>1048</v>
      </c>
      <c r="O90" s="69" t="s">
        <v>1049</v>
      </c>
      <c r="P90" s="138">
        <v>77</v>
      </c>
      <c r="Q90" s="69" t="s">
        <v>1050</v>
      </c>
      <c r="R90" s="69" t="s">
        <v>1047</v>
      </c>
      <c r="S90" s="69" t="s">
        <v>968</v>
      </c>
      <c r="T90" s="69" t="s">
        <v>1051</v>
      </c>
      <c r="U90" s="69" t="s">
        <v>1052</v>
      </c>
      <c r="V90" s="197" t="s">
        <v>1053</v>
      </c>
      <c r="W90" s="197">
        <v>44287</v>
      </c>
      <c r="X90" s="197">
        <v>44561</v>
      </c>
      <c r="Y90" s="67">
        <v>1</v>
      </c>
      <c r="Z90" s="67" t="s">
        <v>1054</v>
      </c>
      <c r="AA90" s="67">
        <v>1</v>
      </c>
      <c r="AB90" s="67" t="s">
        <v>1054</v>
      </c>
      <c r="AC90" s="67">
        <v>1</v>
      </c>
      <c r="AD90" s="67" t="s">
        <v>1054</v>
      </c>
      <c r="AE90" s="67">
        <v>1</v>
      </c>
      <c r="AF90" s="67" t="s">
        <v>1054</v>
      </c>
      <c r="AG90" s="69" t="s">
        <v>1015</v>
      </c>
      <c r="AH90" s="207">
        <v>0</v>
      </c>
      <c r="AI90" s="78">
        <f t="shared" si="12"/>
        <v>0</v>
      </c>
      <c r="AJ90" s="69" t="s">
        <v>1055</v>
      </c>
      <c r="AK90" s="67">
        <v>0</v>
      </c>
      <c r="AL90" s="78">
        <f>+AK90/Tabla3[[#This Row],[II Trimestre ]]</f>
        <v>0</v>
      </c>
      <c r="AM90" s="69" t="s">
        <v>1056</v>
      </c>
      <c r="AN90" s="67">
        <v>2</v>
      </c>
      <c r="AO90" s="78">
        <v>1</v>
      </c>
      <c r="AP90" s="69" t="s">
        <v>1057</v>
      </c>
      <c r="AQ90" s="83">
        <v>1</v>
      </c>
      <c r="AR90" s="200">
        <f>(+Tabla2[[#This Row],[IV seguimiento ( octubre a diciembre)]]/Tabla3[[#This Row],[IV Trimestre ]])</f>
        <v>1</v>
      </c>
      <c r="AS90" s="56" t="s">
        <v>1058</v>
      </c>
      <c r="AT90" s="218"/>
      <c r="AU90" s="78">
        <f>+(Tabla3[[#This Row],[I Trimestre ]]+Tabla3[[#This Row],[II Trimestre ]]+Tabla3[[#This Row],[III Trimestre ]]+Tabla3[[#This Row],[IV Trimestre ]])/4</f>
        <v>1</v>
      </c>
      <c r="AV90" s="67">
        <f t="shared" si="13"/>
        <v>0.75</v>
      </c>
      <c r="AW90" s="67">
        <f t="shared" si="11"/>
        <v>0.75</v>
      </c>
      <c r="AX90" s="69"/>
    </row>
    <row r="91" spans="1:50" ht="409.5" x14ac:dyDescent="0.25">
      <c r="B91" s="69">
        <v>64</v>
      </c>
      <c r="C91" s="69" t="s">
        <v>410</v>
      </c>
      <c r="D91" s="69" t="s">
        <v>411</v>
      </c>
      <c r="E91" s="69" t="s">
        <v>746</v>
      </c>
      <c r="F91" s="69" t="s">
        <v>747</v>
      </c>
      <c r="G91" s="69" t="s">
        <v>1046</v>
      </c>
      <c r="H91" s="69" t="s">
        <v>1021</v>
      </c>
      <c r="I91" s="69" t="s">
        <v>37</v>
      </c>
      <c r="J91" s="69" t="s">
        <v>395</v>
      </c>
      <c r="K91" s="69" t="s">
        <v>1003</v>
      </c>
      <c r="L91" s="69" t="s">
        <v>1059</v>
      </c>
      <c r="M91" s="69" t="s">
        <v>1005</v>
      </c>
      <c r="N91" s="69" t="s">
        <v>144</v>
      </c>
      <c r="O91" s="69" t="s">
        <v>1060</v>
      </c>
      <c r="P91" s="138">
        <v>78</v>
      </c>
      <c r="Q91" s="69" t="s">
        <v>1061</v>
      </c>
      <c r="R91" s="69" t="s">
        <v>1062</v>
      </c>
      <c r="S91" s="69" t="s">
        <v>968</v>
      </c>
      <c r="T91" s="69" t="s">
        <v>1063</v>
      </c>
      <c r="U91" s="69" t="s">
        <v>1064</v>
      </c>
      <c r="V91" s="223" t="s">
        <v>1065</v>
      </c>
      <c r="W91" s="197">
        <v>44197</v>
      </c>
      <c r="X91" s="197">
        <v>44561</v>
      </c>
      <c r="Y91" s="67">
        <v>1</v>
      </c>
      <c r="Z91" s="67" t="s">
        <v>1066</v>
      </c>
      <c r="AA91" s="67">
        <v>1</v>
      </c>
      <c r="AB91" s="67" t="s">
        <v>1066</v>
      </c>
      <c r="AC91" s="67">
        <v>1</v>
      </c>
      <c r="AD91" s="67" t="s">
        <v>1066</v>
      </c>
      <c r="AE91" s="67">
        <v>1</v>
      </c>
      <c r="AF91" s="67" t="s">
        <v>1066</v>
      </c>
      <c r="AG91" s="69" t="s">
        <v>1015</v>
      </c>
      <c r="AH91" s="207">
        <v>0</v>
      </c>
      <c r="AI91" s="78">
        <f t="shared" si="12"/>
        <v>0</v>
      </c>
      <c r="AJ91" s="69" t="s">
        <v>1055</v>
      </c>
      <c r="AK91" s="67">
        <v>2</v>
      </c>
      <c r="AL91" s="78">
        <v>1</v>
      </c>
      <c r="AM91" s="69" t="s">
        <v>1067</v>
      </c>
      <c r="AN91" s="67">
        <v>1</v>
      </c>
      <c r="AO91" s="78">
        <f>+(AN91/Tabla3[[#This Row],[III Trimestre ]])*100%</f>
        <v>1</v>
      </c>
      <c r="AP91" s="69" t="s">
        <v>1068</v>
      </c>
      <c r="AQ91" s="83">
        <v>1</v>
      </c>
      <c r="AR91" s="200">
        <f>(+Tabla2[[#This Row],[IV seguimiento ( octubre a diciembre)]]/Tabla3[[#This Row],[IV Trimestre ]])</f>
        <v>1</v>
      </c>
      <c r="AS91" s="56" t="s">
        <v>1069</v>
      </c>
      <c r="AT91" s="218"/>
      <c r="AU91" s="78">
        <f>+(Tabla3[[#This Row],[I Trimestre ]]+Tabla3[[#This Row],[II Trimestre ]]+Tabla3[[#This Row],[III Trimestre ]]+Tabla3[[#This Row],[IV Trimestre ]])/4</f>
        <v>1</v>
      </c>
      <c r="AV91" s="67">
        <f t="shared" si="13"/>
        <v>1</v>
      </c>
      <c r="AW91" s="67">
        <f t="shared" si="11"/>
        <v>1</v>
      </c>
      <c r="AX91" s="69" t="s">
        <v>389</v>
      </c>
    </row>
    <row r="92" spans="1:50" ht="129.75" customHeight="1" x14ac:dyDescent="0.25">
      <c r="B92" s="69">
        <v>51</v>
      </c>
      <c r="C92" s="69" t="s">
        <v>410</v>
      </c>
      <c r="D92" s="69" t="s">
        <v>411</v>
      </c>
      <c r="E92" s="69" t="s">
        <v>746</v>
      </c>
      <c r="F92" s="69" t="s">
        <v>747</v>
      </c>
      <c r="G92" s="69" t="s">
        <v>1034</v>
      </c>
      <c r="H92" s="69" t="s">
        <v>1021</v>
      </c>
      <c r="I92" s="69" t="s">
        <v>37</v>
      </c>
      <c r="J92" s="69" t="s">
        <v>395</v>
      </c>
      <c r="K92" s="69" t="s">
        <v>1003</v>
      </c>
      <c r="L92" s="69" t="s">
        <v>1070</v>
      </c>
      <c r="M92" s="69" t="s">
        <v>1005</v>
      </c>
      <c r="N92" s="69" t="s">
        <v>144</v>
      </c>
      <c r="O92" s="69" t="s">
        <v>1071</v>
      </c>
      <c r="P92" s="138">
        <v>79</v>
      </c>
      <c r="Q92" s="69" t="s">
        <v>1072</v>
      </c>
      <c r="R92" s="69" t="s">
        <v>1072</v>
      </c>
      <c r="S92" s="69" t="s">
        <v>380</v>
      </c>
      <c r="T92" s="69" t="s">
        <v>1073</v>
      </c>
      <c r="U92" s="69" t="s">
        <v>1074</v>
      </c>
      <c r="V92" s="197" t="s">
        <v>1075</v>
      </c>
      <c r="W92" s="197">
        <v>44197</v>
      </c>
      <c r="X92" s="197">
        <v>44561</v>
      </c>
      <c r="Y92" s="198">
        <v>40</v>
      </c>
      <c r="Z92" s="67" t="s">
        <v>1076</v>
      </c>
      <c r="AA92" s="198">
        <v>80</v>
      </c>
      <c r="AB92" s="67" t="s">
        <v>1076</v>
      </c>
      <c r="AC92" s="198">
        <v>80</v>
      </c>
      <c r="AD92" s="67" t="s">
        <v>1076</v>
      </c>
      <c r="AE92" s="198">
        <v>40</v>
      </c>
      <c r="AF92" s="67" t="s">
        <v>1076</v>
      </c>
      <c r="AG92" s="69" t="s">
        <v>1077</v>
      </c>
      <c r="AH92" s="199">
        <v>12</v>
      </c>
      <c r="AI92" s="78">
        <f t="shared" si="12"/>
        <v>0.3</v>
      </c>
      <c r="AJ92" s="69" t="s">
        <v>1078</v>
      </c>
      <c r="AK92" s="138">
        <v>191</v>
      </c>
      <c r="AL92" s="78">
        <v>1</v>
      </c>
      <c r="AM92" s="69" t="s">
        <v>1079</v>
      </c>
      <c r="AN92" s="69">
        <v>56</v>
      </c>
      <c r="AO92" s="78">
        <f>+(AN92/Tabla3[[#This Row],[III Trimestre ]])*100%</f>
        <v>0.7</v>
      </c>
      <c r="AP92" s="69" t="s">
        <v>1080</v>
      </c>
      <c r="AQ92" s="58">
        <v>21</v>
      </c>
      <c r="AR92" s="200">
        <f>(+Tabla2[[#This Row],[IV seguimiento ( octubre a diciembre)]]/Tabla3[[#This Row],[IV Trimestre ]])</f>
        <v>0.52500000000000002</v>
      </c>
      <c r="AS92" s="56" t="s">
        <v>1081</v>
      </c>
      <c r="AT92" s="218"/>
      <c r="AU92" s="138">
        <f>+Tabla3[[#This Row],[I Trimestre ]]+Tabla3[[#This Row],[II Trimestre ]]+Tabla3[[#This Row],[III Trimestre ]]+Tabla3[[#This Row],[IV Trimestre ]]</f>
        <v>240</v>
      </c>
      <c r="AV92" s="138">
        <f t="shared" ref="AV92:AV93" si="14">+AH92+AK92+AN92+AQ92</f>
        <v>280</v>
      </c>
      <c r="AW92" s="67">
        <v>1</v>
      </c>
      <c r="AX92" s="69" t="s">
        <v>389</v>
      </c>
    </row>
    <row r="93" spans="1:50" ht="409.5" x14ac:dyDescent="0.25">
      <c r="B93" s="69">
        <v>51</v>
      </c>
      <c r="C93" s="69" t="s">
        <v>410</v>
      </c>
      <c r="D93" s="69" t="s">
        <v>411</v>
      </c>
      <c r="E93" s="69" t="s">
        <v>746</v>
      </c>
      <c r="F93" s="69" t="s">
        <v>747</v>
      </c>
      <c r="G93" s="69" t="s">
        <v>1034</v>
      </c>
      <c r="H93" s="69" t="s">
        <v>1021</v>
      </c>
      <c r="I93" s="69" t="s">
        <v>37</v>
      </c>
      <c r="J93" s="69" t="s">
        <v>395</v>
      </c>
      <c r="K93" s="69" t="s">
        <v>1003</v>
      </c>
      <c r="L93" s="69" t="s">
        <v>1082</v>
      </c>
      <c r="M93" s="69" t="s">
        <v>1005</v>
      </c>
      <c r="N93" s="69" t="s">
        <v>144</v>
      </c>
      <c r="O93" s="69" t="s">
        <v>1083</v>
      </c>
      <c r="P93" s="138">
        <v>80</v>
      </c>
      <c r="Q93" s="69" t="s">
        <v>1084</v>
      </c>
      <c r="R93" s="69" t="s">
        <v>1084</v>
      </c>
      <c r="S93" s="69" t="s">
        <v>380</v>
      </c>
      <c r="T93" s="69" t="s">
        <v>1085</v>
      </c>
      <c r="U93" s="69" t="s">
        <v>1086</v>
      </c>
      <c r="V93" s="197" t="s">
        <v>1087</v>
      </c>
      <c r="W93" s="197">
        <v>44197</v>
      </c>
      <c r="X93" s="197">
        <v>44561</v>
      </c>
      <c r="Y93" s="198">
        <v>2000</v>
      </c>
      <c r="Z93" s="67" t="s">
        <v>1088</v>
      </c>
      <c r="AA93" s="198">
        <v>2000</v>
      </c>
      <c r="AB93" s="67" t="s">
        <v>1088</v>
      </c>
      <c r="AC93" s="198">
        <v>3000</v>
      </c>
      <c r="AD93" s="67" t="s">
        <v>1088</v>
      </c>
      <c r="AE93" s="198">
        <v>2000</v>
      </c>
      <c r="AF93" s="67" t="s">
        <v>1088</v>
      </c>
      <c r="AG93" s="69" t="s">
        <v>1077</v>
      </c>
      <c r="AH93" s="199">
        <v>1005</v>
      </c>
      <c r="AI93" s="78">
        <f t="shared" si="12"/>
        <v>0.50249999999999995</v>
      </c>
      <c r="AJ93" s="69" t="s">
        <v>1089</v>
      </c>
      <c r="AK93" s="138">
        <v>4801</v>
      </c>
      <c r="AL93" s="78">
        <v>1</v>
      </c>
      <c r="AM93" s="69" t="s">
        <v>1090</v>
      </c>
      <c r="AN93" s="69">
        <v>12341</v>
      </c>
      <c r="AO93" s="78">
        <v>1</v>
      </c>
      <c r="AP93" s="69" t="s">
        <v>1091</v>
      </c>
      <c r="AQ93" s="58">
        <v>8390</v>
      </c>
      <c r="AR93" s="200">
        <v>1</v>
      </c>
      <c r="AS93" s="56" t="s">
        <v>1092</v>
      </c>
      <c r="AT93" s="218"/>
      <c r="AU93" s="138">
        <f>+Tabla3[[#This Row],[I Trimestre ]]+Tabla3[[#This Row],[II Trimestre ]]+Tabla3[[#This Row],[III Trimestre ]]+Tabla3[[#This Row],[IV Trimestre ]]</f>
        <v>9000</v>
      </c>
      <c r="AV93" s="138">
        <f t="shared" si="14"/>
        <v>26537</v>
      </c>
      <c r="AW93" s="67">
        <v>1</v>
      </c>
      <c r="AX93" s="69" t="s">
        <v>389</v>
      </c>
    </row>
    <row r="94" spans="1:50" ht="273" customHeight="1" x14ac:dyDescent="0.25">
      <c r="B94" s="69">
        <v>54</v>
      </c>
      <c r="C94" s="69" t="s">
        <v>430</v>
      </c>
      <c r="D94" s="69" t="s">
        <v>431</v>
      </c>
      <c r="E94" s="69" t="s">
        <v>412</v>
      </c>
      <c r="F94" s="69" t="s">
        <v>747</v>
      </c>
      <c r="G94" s="69" t="s">
        <v>1093</v>
      </c>
      <c r="H94" s="69" t="s">
        <v>1021</v>
      </c>
      <c r="I94" s="69" t="s">
        <v>37</v>
      </c>
      <c r="J94" s="69" t="s">
        <v>395</v>
      </c>
      <c r="K94" s="69" t="s">
        <v>1003</v>
      </c>
      <c r="L94" s="69" t="s">
        <v>1094</v>
      </c>
      <c r="M94" s="69" t="s">
        <v>1005</v>
      </c>
      <c r="N94" s="69" t="s">
        <v>1036</v>
      </c>
      <c r="O94" s="69" t="s">
        <v>1095</v>
      </c>
      <c r="P94" s="138">
        <v>81</v>
      </c>
      <c r="Q94" s="69" t="s">
        <v>1096</v>
      </c>
      <c r="R94" s="69" t="s">
        <v>1097</v>
      </c>
      <c r="S94" s="69" t="s">
        <v>758</v>
      </c>
      <c r="T94" s="69" t="s">
        <v>1098</v>
      </c>
      <c r="U94" s="69" t="s">
        <v>1099</v>
      </c>
      <c r="V94" s="197" t="s">
        <v>1100</v>
      </c>
      <c r="W94" s="197">
        <v>44197</v>
      </c>
      <c r="X94" s="197">
        <v>44561</v>
      </c>
      <c r="Y94" s="67">
        <v>0.1</v>
      </c>
      <c r="Z94" s="67" t="s">
        <v>1101</v>
      </c>
      <c r="AA94" s="67">
        <v>0.3</v>
      </c>
      <c r="AB94" s="67" t="s">
        <v>1102</v>
      </c>
      <c r="AC94" s="67">
        <v>0.6</v>
      </c>
      <c r="AD94" s="67" t="s">
        <v>1102</v>
      </c>
      <c r="AE94" s="67">
        <v>1</v>
      </c>
      <c r="AF94" s="67" t="s">
        <v>1102</v>
      </c>
      <c r="AG94" s="69" t="s">
        <v>1103</v>
      </c>
      <c r="AH94" s="67">
        <v>0.1</v>
      </c>
      <c r="AI94" s="67">
        <f t="shared" si="12"/>
        <v>1</v>
      </c>
      <c r="AJ94" s="69" t="s">
        <v>1104</v>
      </c>
      <c r="AK94" s="67">
        <v>0.3</v>
      </c>
      <c r="AL94" s="78">
        <f>+AK94/Tabla3[[#This Row],[II Trimestre ]]</f>
        <v>1</v>
      </c>
      <c r="AM94" s="69" t="s">
        <v>1105</v>
      </c>
      <c r="AN94" s="67">
        <v>0.6</v>
      </c>
      <c r="AO94" s="78">
        <f>+(AN94/Tabla3[[#This Row],[III Trimestre ]])*100%</f>
        <v>1</v>
      </c>
      <c r="AP94" s="69" t="s">
        <v>1106</v>
      </c>
      <c r="AQ94" s="83">
        <v>1</v>
      </c>
      <c r="AR94" s="200">
        <f>(+Tabla2[[#This Row],[IV seguimiento ( octubre a diciembre)]]/Tabla3[[#This Row],[IV Trimestre ]])</f>
        <v>1</v>
      </c>
      <c r="AS94" s="56" t="s">
        <v>1107</v>
      </c>
      <c r="AT94" s="218"/>
      <c r="AU94" s="78">
        <f>+Tabla3[[#This Row],[IV Trimestre ]]</f>
        <v>1</v>
      </c>
      <c r="AV94" s="67">
        <f>+Tabla2[[#This Row],[IV seguimiento ( octubre a diciembre)]]</f>
        <v>1</v>
      </c>
      <c r="AW94" s="67">
        <f>+(AV94/AU94)</f>
        <v>1</v>
      </c>
      <c r="AX94" s="69" t="s">
        <v>389</v>
      </c>
    </row>
    <row r="95" spans="1:50" ht="395.25" x14ac:dyDescent="0.25">
      <c r="B95" s="69">
        <v>45</v>
      </c>
      <c r="C95" s="69" t="s">
        <v>410</v>
      </c>
      <c r="D95" s="69" t="s">
        <v>411</v>
      </c>
      <c r="E95" s="69" t="s">
        <v>746</v>
      </c>
      <c r="F95" s="69" t="s">
        <v>747</v>
      </c>
      <c r="G95" s="69" t="s">
        <v>1108</v>
      </c>
      <c r="H95" s="69" t="s">
        <v>1021</v>
      </c>
      <c r="I95" s="69" t="s">
        <v>37</v>
      </c>
      <c r="J95" s="69" t="s">
        <v>395</v>
      </c>
      <c r="K95" s="69" t="s">
        <v>1003</v>
      </c>
      <c r="L95" s="69" t="s">
        <v>1109</v>
      </c>
      <c r="M95" s="69" t="s">
        <v>1005</v>
      </c>
      <c r="N95" s="69" t="s">
        <v>1110</v>
      </c>
      <c r="O95" s="69" t="s">
        <v>1111</v>
      </c>
      <c r="P95" s="138">
        <v>82</v>
      </c>
      <c r="Q95" s="69" t="s">
        <v>1109</v>
      </c>
      <c r="R95" s="69" t="s">
        <v>1109</v>
      </c>
      <c r="S95" s="69" t="s">
        <v>968</v>
      </c>
      <c r="T95" s="69" t="s">
        <v>1112</v>
      </c>
      <c r="U95" s="69" t="s">
        <v>1113</v>
      </c>
      <c r="V95" s="197" t="s">
        <v>1114</v>
      </c>
      <c r="W95" s="197">
        <v>44197</v>
      </c>
      <c r="X95" s="197">
        <v>44561</v>
      </c>
      <c r="Y95" s="198">
        <v>15000</v>
      </c>
      <c r="Z95" s="67" t="s">
        <v>1115</v>
      </c>
      <c r="AA95" s="198">
        <v>15000</v>
      </c>
      <c r="AB95" s="67" t="s">
        <v>1115</v>
      </c>
      <c r="AC95" s="198">
        <v>15000</v>
      </c>
      <c r="AD95" s="67" t="s">
        <v>1115</v>
      </c>
      <c r="AE95" s="198">
        <v>15000</v>
      </c>
      <c r="AF95" s="67" t="s">
        <v>1115</v>
      </c>
      <c r="AG95" s="69" t="s">
        <v>1077</v>
      </c>
      <c r="AH95" s="199">
        <v>15176</v>
      </c>
      <c r="AI95" s="78">
        <v>1</v>
      </c>
      <c r="AJ95" s="69" t="s">
        <v>1116</v>
      </c>
      <c r="AK95" s="138">
        <v>15512</v>
      </c>
      <c r="AL95" s="78">
        <v>1</v>
      </c>
      <c r="AM95" s="69" t="s">
        <v>1117</v>
      </c>
      <c r="AN95" s="69">
        <v>18522</v>
      </c>
      <c r="AO95" s="78">
        <v>1</v>
      </c>
      <c r="AP95" s="69" t="s">
        <v>1118</v>
      </c>
      <c r="AQ95" s="58">
        <v>19621</v>
      </c>
      <c r="AR95" s="200">
        <v>1</v>
      </c>
      <c r="AS95" s="56" t="s">
        <v>1119</v>
      </c>
      <c r="AT95" s="218"/>
      <c r="AU95" s="138">
        <f>+Tabla3[[#This Row],[I Trimestre ]]+Tabla3[[#This Row],[II Trimestre ]]+Tabla3[[#This Row],[III Trimestre ]]+Tabla3[[#This Row],[IV Trimestre ]]</f>
        <v>60000</v>
      </c>
      <c r="AV95" s="138">
        <f t="shared" ref="AV95:AV96" si="15">+AH95+AK95+AN95+AQ95</f>
        <v>68831</v>
      </c>
      <c r="AW95" s="67">
        <v>1</v>
      </c>
      <c r="AX95" s="69" t="s">
        <v>389</v>
      </c>
    </row>
    <row r="96" spans="1:50" ht="409.5" x14ac:dyDescent="0.25">
      <c r="B96" s="69">
        <v>513</v>
      </c>
      <c r="C96" s="69" t="s">
        <v>370</v>
      </c>
      <c r="D96" s="69" t="s">
        <v>371</v>
      </c>
      <c r="E96" s="69" t="s">
        <v>372</v>
      </c>
      <c r="F96" s="69" t="s">
        <v>373</v>
      </c>
      <c r="G96" s="69" t="s">
        <v>1120</v>
      </c>
      <c r="H96" s="69" t="s">
        <v>1121</v>
      </c>
      <c r="I96" s="69" t="s">
        <v>1122</v>
      </c>
      <c r="J96" s="69" t="s">
        <v>395</v>
      </c>
      <c r="K96" s="69" t="s">
        <v>1123</v>
      </c>
      <c r="L96" s="69" t="s">
        <v>1124</v>
      </c>
      <c r="M96" s="69" t="s">
        <v>1125</v>
      </c>
      <c r="N96" s="69" t="s">
        <v>369</v>
      </c>
      <c r="O96" s="69" t="s">
        <v>1126</v>
      </c>
      <c r="P96" s="138">
        <v>83</v>
      </c>
      <c r="Q96" s="69" t="s">
        <v>1127</v>
      </c>
      <c r="R96" s="69" t="s">
        <v>1128</v>
      </c>
      <c r="S96" s="69" t="s">
        <v>380</v>
      </c>
      <c r="T96" s="69" t="s">
        <v>1129</v>
      </c>
      <c r="U96" s="69" t="s">
        <v>1130</v>
      </c>
      <c r="V96" s="201" t="s">
        <v>1131</v>
      </c>
      <c r="W96" s="201">
        <v>44378</v>
      </c>
      <c r="X96" s="201">
        <v>44561</v>
      </c>
      <c r="Y96" s="198">
        <v>0</v>
      </c>
      <c r="Z96" s="78" t="s">
        <v>369</v>
      </c>
      <c r="AA96" s="138">
        <v>0</v>
      </c>
      <c r="AB96" s="78" t="s">
        <v>369</v>
      </c>
      <c r="AC96" s="138">
        <v>1</v>
      </c>
      <c r="AD96" s="67" t="s">
        <v>1132</v>
      </c>
      <c r="AE96" s="138">
        <v>1</v>
      </c>
      <c r="AF96" s="67" t="s">
        <v>1132</v>
      </c>
      <c r="AG96" s="67" t="s">
        <v>68</v>
      </c>
      <c r="AH96" s="69">
        <v>0</v>
      </c>
      <c r="AI96" s="69" t="s">
        <v>369</v>
      </c>
      <c r="AJ96" s="69" t="s">
        <v>369</v>
      </c>
      <c r="AK96" s="78">
        <v>0</v>
      </c>
      <c r="AL96" s="78">
        <v>0</v>
      </c>
      <c r="AM96" s="69" t="s">
        <v>369</v>
      </c>
      <c r="AN96" s="69">
        <v>1</v>
      </c>
      <c r="AO96" s="78">
        <f>+(AN96/Tabla3[[#This Row],[III Trimestre ]])*100%</f>
        <v>1</v>
      </c>
      <c r="AP96" s="105" t="s">
        <v>1133</v>
      </c>
      <c r="AQ96" s="58">
        <v>1</v>
      </c>
      <c r="AR96" s="200">
        <f>(+Tabla2[[#This Row],[IV seguimiento ( octubre a diciembre)]]/Tabla3[[#This Row],[IV Trimestre ]])</f>
        <v>1</v>
      </c>
      <c r="AS96" s="57" t="s">
        <v>1134</v>
      </c>
      <c r="AT96" s="218"/>
      <c r="AU96" s="138">
        <f>+Tabla3[[#This Row],[I Trimestre ]]+Tabla3[[#This Row],[II Trimestre ]]+Tabla3[[#This Row],[III Trimestre ]]+Tabla3[[#This Row],[IV Trimestre ]]</f>
        <v>2</v>
      </c>
      <c r="AV96" s="138">
        <f t="shared" si="15"/>
        <v>2</v>
      </c>
      <c r="AW96" s="67">
        <f t="shared" si="11"/>
        <v>1</v>
      </c>
      <c r="AX96" s="69" t="s">
        <v>389</v>
      </c>
    </row>
    <row r="97" spans="2:50" ht="120" customHeight="1" x14ac:dyDescent="0.25">
      <c r="B97" s="69">
        <v>519</v>
      </c>
      <c r="C97" s="69" t="s">
        <v>370</v>
      </c>
      <c r="D97" s="69" t="s">
        <v>371</v>
      </c>
      <c r="E97" s="69" t="s">
        <v>372</v>
      </c>
      <c r="F97" s="69" t="s">
        <v>373</v>
      </c>
      <c r="G97" s="69" t="s">
        <v>1135</v>
      </c>
      <c r="H97" s="69" t="s">
        <v>1136</v>
      </c>
      <c r="I97" s="69" t="s">
        <v>1137</v>
      </c>
      <c r="J97" s="69" t="s">
        <v>395</v>
      </c>
      <c r="K97" s="69" t="s">
        <v>1123</v>
      </c>
      <c r="L97" s="69" t="s">
        <v>1138</v>
      </c>
      <c r="M97" s="69" t="s">
        <v>1139</v>
      </c>
      <c r="N97" s="69" t="s">
        <v>369</v>
      </c>
      <c r="O97" s="69" t="s">
        <v>1140</v>
      </c>
      <c r="P97" s="138">
        <v>84</v>
      </c>
      <c r="Q97" s="69" t="s">
        <v>1141</v>
      </c>
      <c r="R97" s="69" t="s">
        <v>1141</v>
      </c>
      <c r="S97" s="69" t="s">
        <v>380</v>
      </c>
      <c r="T97" s="69" t="s">
        <v>1142</v>
      </c>
      <c r="U97" s="69" t="s">
        <v>1143</v>
      </c>
      <c r="V97" s="201" t="s">
        <v>1144</v>
      </c>
      <c r="W97" s="201">
        <v>44317</v>
      </c>
      <c r="X97" s="201">
        <v>44469</v>
      </c>
      <c r="Y97" s="78">
        <v>0</v>
      </c>
      <c r="Z97" s="78" t="s">
        <v>369</v>
      </c>
      <c r="AA97" s="78">
        <v>0.5</v>
      </c>
      <c r="AB97" s="78" t="s">
        <v>1145</v>
      </c>
      <c r="AC97" s="78">
        <v>0.5</v>
      </c>
      <c r="AD97" s="78" t="s">
        <v>1146</v>
      </c>
      <c r="AE97" s="78">
        <v>0</v>
      </c>
      <c r="AF97" s="67" t="s">
        <v>369</v>
      </c>
      <c r="AG97" s="69" t="s">
        <v>1147</v>
      </c>
      <c r="AH97" s="67"/>
      <c r="AI97" s="67"/>
      <c r="AJ97" s="69"/>
      <c r="AK97" s="78">
        <v>0.5</v>
      </c>
      <c r="AL97" s="78">
        <f>+AK97/Tabla3[[#This Row],[II Trimestre ]]</f>
        <v>1</v>
      </c>
      <c r="AM97" s="224" t="s">
        <v>1148</v>
      </c>
      <c r="AN97" s="78">
        <v>0.5</v>
      </c>
      <c r="AO97" s="78">
        <f>+(AN97/Tabla3[[#This Row],[III Trimestre ]])*100%</f>
        <v>1</v>
      </c>
      <c r="AP97" s="107" t="s">
        <v>1149</v>
      </c>
      <c r="AQ97" s="83">
        <v>0</v>
      </c>
      <c r="AR97" s="200">
        <v>0</v>
      </c>
      <c r="AS97" s="57" t="s">
        <v>1150</v>
      </c>
      <c r="AT97" s="58"/>
      <c r="AU97" s="78">
        <f>+(Tabla3[[#This Row],[I Trimestre ]]+Tabla3[[#This Row],[II Trimestre ]]+Tabla3[[#This Row],[III Trimestre ]]+Tabla3[[#This Row],[IV Trimestre ]])</f>
        <v>1</v>
      </c>
      <c r="AV97" s="67">
        <f>+(AH97+AK97+AN97+AQ97)</f>
        <v>1</v>
      </c>
      <c r="AW97" s="67">
        <f t="shared" si="11"/>
        <v>1</v>
      </c>
      <c r="AX97" s="69" t="s">
        <v>389</v>
      </c>
    </row>
    <row r="98" spans="2:50" ht="409.5" x14ac:dyDescent="0.25">
      <c r="B98" s="69"/>
      <c r="C98" s="69" t="s">
        <v>370</v>
      </c>
      <c r="D98" s="69" t="s">
        <v>371</v>
      </c>
      <c r="E98" s="69" t="s">
        <v>372</v>
      </c>
      <c r="F98" s="69" t="s">
        <v>373</v>
      </c>
      <c r="G98" s="69" t="s">
        <v>1151</v>
      </c>
      <c r="H98" s="69" t="s">
        <v>1136</v>
      </c>
      <c r="I98" s="69" t="s">
        <v>1137</v>
      </c>
      <c r="J98" s="69" t="s">
        <v>395</v>
      </c>
      <c r="K98" s="69" t="s">
        <v>1123</v>
      </c>
      <c r="L98" s="69" t="s">
        <v>1138</v>
      </c>
      <c r="M98" s="69" t="s">
        <v>1152</v>
      </c>
      <c r="N98" s="69" t="s">
        <v>369</v>
      </c>
      <c r="O98" s="69" t="s">
        <v>1153</v>
      </c>
      <c r="P98" s="138">
        <v>85</v>
      </c>
      <c r="Q98" s="69" t="s">
        <v>1154</v>
      </c>
      <c r="R98" s="69" t="s">
        <v>1155</v>
      </c>
      <c r="S98" s="69" t="s">
        <v>968</v>
      </c>
      <c r="T98" s="69" t="s">
        <v>1156</v>
      </c>
      <c r="U98" s="69" t="s">
        <v>1157</v>
      </c>
      <c r="V98" s="197" t="s">
        <v>1158</v>
      </c>
      <c r="W98" s="197">
        <v>44317</v>
      </c>
      <c r="X98" s="197">
        <v>44560</v>
      </c>
      <c r="Y98" s="67">
        <v>0</v>
      </c>
      <c r="Z98" s="67" t="s">
        <v>369</v>
      </c>
      <c r="AA98" s="67">
        <v>1</v>
      </c>
      <c r="AB98" s="67" t="s">
        <v>1159</v>
      </c>
      <c r="AC98" s="67">
        <v>1</v>
      </c>
      <c r="AD98" s="67" t="s">
        <v>1159</v>
      </c>
      <c r="AE98" s="67">
        <v>1</v>
      </c>
      <c r="AF98" s="67" t="s">
        <v>1159</v>
      </c>
      <c r="AG98" s="69" t="s">
        <v>1147</v>
      </c>
      <c r="AH98" s="207"/>
      <c r="AI98" s="67"/>
      <c r="AJ98" s="69"/>
      <c r="AK98" s="225">
        <v>1</v>
      </c>
      <c r="AL98" s="78">
        <f>+AK98/Tabla3[[#This Row],[II Trimestre ]]</f>
        <v>1</v>
      </c>
      <c r="AM98" s="226" t="s">
        <v>1160</v>
      </c>
      <c r="AN98" s="227">
        <v>1</v>
      </c>
      <c r="AO98" s="78">
        <f>+(AN98/Tabla3[[#This Row],[III Trimestre ]])*100%</f>
        <v>1</v>
      </c>
      <c r="AP98" s="108" t="s">
        <v>1161</v>
      </c>
      <c r="AQ98" s="83">
        <v>1</v>
      </c>
      <c r="AR98" s="200">
        <f>(+Tabla2[[#This Row],[IV seguimiento ( octubre a diciembre)]]/Tabla3[[#This Row],[IV Trimestre ]])</f>
        <v>1</v>
      </c>
      <c r="AS98" s="57" t="s">
        <v>1162</v>
      </c>
      <c r="AT98" s="218"/>
      <c r="AU98" s="78">
        <f>+(Tabla3[[#This Row],[I Trimestre ]]+Tabla3[[#This Row],[II Trimestre ]]+Tabla3[[#This Row],[III Trimestre ]]+Tabla3[[#This Row],[IV Trimestre ]])/3</f>
        <v>1</v>
      </c>
      <c r="AV98" s="67">
        <f>+(AH98+AK98+AN98+AQ98)/3</f>
        <v>1</v>
      </c>
      <c r="AW98" s="67">
        <f t="shared" si="11"/>
        <v>1</v>
      </c>
      <c r="AX98" s="69" t="s">
        <v>389</v>
      </c>
    </row>
    <row r="99" spans="2:50" ht="409.5" x14ac:dyDescent="0.25">
      <c r="B99" s="69">
        <v>519</v>
      </c>
      <c r="C99" s="69" t="s">
        <v>370</v>
      </c>
      <c r="D99" s="69" t="s">
        <v>371</v>
      </c>
      <c r="E99" s="69" t="s">
        <v>372</v>
      </c>
      <c r="F99" s="69" t="s">
        <v>373</v>
      </c>
      <c r="G99" s="69" t="s">
        <v>1135</v>
      </c>
      <c r="H99" s="69" t="s">
        <v>1136</v>
      </c>
      <c r="I99" s="69" t="s">
        <v>1137</v>
      </c>
      <c r="J99" s="69" t="s">
        <v>395</v>
      </c>
      <c r="K99" s="69" t="s">
        <v>1123</v>
      </c>
      <c r="L99" s="69" t="s">
        <v>1163</v>
      </c>
      <c r="M99" s="69" t="s">
        <v>1164</v>
      </c>
      <c r="N99" s="69" t="s">
        <v>369</v>
      </c>
      <c r="O99" s="69" t="s">
        <v>1165</v>
      </c>
      <c r="P99" s="138">
        <v>86</v>
      </c>
      <c r="Q99" s="69" t="s">
        <v>1166</v>
      </c>
      <c r="R99" s="69" t="s">
        <v>1167</v>
      </c>
      <c r="S99" s="69" t="s">
        <v>968</v>
      </c>
      <c r="T99" s="69" t="s">
        <v>1168</v>
      </c>
      <c r="U99" s="69" t="s">
        <v>1169</v>
      </c>
      <c r="V99" s="201" t="s">
        <v>1158</v>
      </c>
      <c r="W99" s="201">
        <v>44317</v>
      </c>
      <c r="X99" s="201">
        <v>44560</v>
      </c>
      <c r="Y99" s="67">
        <v>0</v>
      </c>
      <c r="Z99" s="78" t="s">
        <v>369</v>
      </c>
      <c r="AA99" s="67">
        <v>1</v>
      </c>
      <c r="AB99" s="78" t="s">
        <v>1159</v>
      </c>
      <c r="AC99" s="67">
        <v>1</v>
      </c>
      <c r="AD99" s="78" t="s">
        <v>1159</v>
      </c>
      <c r="AE99" s="67">
        <v>1</v>
      </c>
      <c r="AF99" s="67" t="s">
        <v>1159</v>
      </c>
      <c r="AG99" s="69" t="s">
        <v>1147</v>
      </c>
      <c r="AH99" s="67"/>
      <c r="AI99" s="67"/>
      <c r="AJ99" s="69"/>
      <c r="AK99" s="225">
        <v>1</v>
      </c>
      <c r="AL99" s="78">
        <f>+AK99/Tabla3[[#This Row],[II Trimestre ]]</f>
        <v>1</v>
      </c>
      <c r="AM99" s="226" t="s">
        <v>1160</v>
      </c>
      <c r="AN99" s="227">
        <v>1</v>
      </c>
      <c r="AO99" s="78">
        <f>+(AN99/Tabla3[[#This Row],[III Trimestre ]])*100%</f>
        <v>1</v>
      </c>
      <c r="AP99" s="108" t="s">
        <v>1161</v>
      </c>
      <c r="AQ99" s="83">
        <v>1</v>
      </c>
      <c r="AR99" s="200">
        <f>(+Tabla2[[#This Row],[IV seguimiento ( octubre a diciembre)]]/Tabla3[[#This Row],[IV Trimestre ]])</f>
        <v>1</v>
      </c>
      <c r="AS99" s="57" t="s">
        <v>1162</v>
      </c>
      <c r="AT99" s="218"/>
      <c r="AU99" s="78">
        <f>+(Tabla3[[#This Row],[I Trimestre ]]+Tabla3[[#This Row],[II Trimestre ]]+Tabla3[[#This Row],[III Trimestre ]]+Tabla3[[#This Row],[IV Trimestre ]])/3</f>
        <v>1</v>
      </c>
      <c r="AV99" s="67">
        <f t="shared" ref="AV99:AV103" si="16">+(AH99+AK99+AN99+AQ99)/3</f>
        <v>1</v>
      </c>
      <c r="AW99" s="67">
        <f>+(AV99/AU99)</f>
        <v>1</v>
      </c>
      <c r="AX99" s="69" t="s">
        <v>389</v>
      </c>
    </row>
    <row r="100" spans="2:50" ht="408" x14ac:dyDescent="0.25">
      <c r="B100" s="69">
        <v>519</v>
      </c>
      <c r="C100" s="69" t="s">
        <v>370</v>
      </c>
      <c r="D100" s="69" t="s">
        <v>371</v>
      </c>
      <c r="E100" s="69" t="s">
        <v>372</v>
      </c>
      <c r="F100" s="69" t="s">
        <v>373</v>
      </c>
      <c r="G100" s="69" t="s">
        <v>1135</v>
      </c>
      <c r="H100" s="69" t="s">
        <v>1136</v>
      </c>
      <c r="I100" s="69" t="s">
        <v>1137</v>
      </c>
      <c r="J100" s="69" t="s">
        <v>395</v>
      </c>
      <c r="K100" s="69" t="s">
        <v>1123</v>
      </c>
      <c r="L100" s="69" t="s">
        <v>1138</v>
      </c>
      <c r="M100" s="69" t="s">
        <v>1170</v>
      </c>
      <c r="N100" s="69" t="s">
        <v>369</v>
      </c>
      <c r="O100" s="69" t="s">
        <v>1165</v>
      </c>
      <c r="P100" s="138">
        <v>87</v>
      </c>
      <c r="Q100" s="69" t="s">
        <v>1171</v>
      </c>
      <c r="R100" s="69" t="s">
        <v>1172</v>
      </c>
      <c r="S100" s="69" t="s">
        <v>968</v>
      </c>
      <c r="T100" s="69" t="s">
        <v>1173</v>
      </c>
      <c r="U100" s="69" t="s">
        <v>1174</v>
      </c>
      <c r="V100" s="201" t="s">
        <v>1158</v>
      </c>
      <c r="W100" s="201">
        <v>44317</v>
      </c>
      <c r="X100" s="201">
        <v>44560</v>
      </c>
      <c r="Y100" s="67">
        <v>0</v>
      </c>
      <c r="Z100" s="78" t="s">
        <v>369</v>
      </c>
      <c r="AA100" s="67">
        <v>1</v>
      </c>
      <c r="AB100" s="78" t="s">
        <v>1159</v>
      </c>
      <c r="AC100" s="67">
        <v>1</v>
      </c>
      <c r="AD100" s="78" t="s">
        <v>1159</v>
      </c>
      <c r="AE100" s="67">
        <v>1</v>
      </c>
      <c r="AF100" s="67" t="s">
        <v>1159</v>
      </c>
      <c r="AG100" s="69" t="s">
        <v>1147</v>
      </c>
      <c r="AH100" s="67"/>
      <c r="AI100" s="67"/>
      <c r="AJ100" s="69"/>
      <c r="AK100" s="225">
        <v>1</v>
      </c>
      <c r="AL100" s="78">
        <f>+AK100/Tabla3[[#This Row],[II Trimestre ]]</f>
        <v>1</v>
      </c>
      <c r="AM100" s="226" t="s">
        <v>1175</v>
      </c>
      <c r="AN100" s="225">
        <v>0</v>
      </c>
      <c r="AO100" s="78">
        <f>+(AN100/Tabla3[[#This Row],[III Trimestre ]])*100%</f>
        <v>0</v>
      </c>
      <c r="AP100" s="108" t="s">
        <v>1176</v>
      </c>
      <c r="AQ100" s="83">
        <v>1</v>
      </c>
      <c r="AR100" s="200">
        <f>(+Tabla2[[#This Row],[IV seguimiento ( octubre a diciembre)]]/Tabla3[[#This Row],[IV Trimestre ]])</f>
        <v>1</v>
      </c>
      <c r="AS100" s="57" t="s">
        <v>1177</v>
      </c>
      <c r="AT100" s="58"/>
      <c r="AU100" s="78">
        <f>+(Tabla3[[#This Row],[I Trimestre ]]+Tabla3[[#This Row],[II Trimestre ]]+Tabla3[[#This Row],[III Trimestre ]]+Tabla3[[#This Row],[IV Trimestre ]])/3</f>
        <v>1</v>
      </c>
      <c r="AV100" s="67">
        <f t="shared" si="16"/>
        <v>0.66666666666666663</v>
      </c>
      <c r="AW100" s="67">
        <f t="shared" si="11"/>
        <v>0.66666666666666663</v>
      </c>
      <c r="AX100" s="69"/>
    </row>
    <row r="101" spans="2:50" ht="146.25" customHeight="1" x14ac:dyDescent="0.25">
      <c r="B101" s="69">
        <v>519</v>
      </c>
      <c r="C101" s="69" t="s">
        <v>370</v>
      </c>
      <c r="D101" s="69" t="s">
        <v>371</v>
      </c>
      <c r="E101" s="69" t="s">
        <v>372</v>
      </c>
      <c r="F101" s="69" t="s">
        <v>373</v>
      </c>
      <c r="G101" s="69" t="s">
        <v>1135</v>
      </c>
      <c r="H101" s="69" t="s">
        <v>1136</v>
      </c>
      <c r="I101" s="69" t="s">
        <v>1137</v>
      </c>
      <c r="J101" s="69" t="s">
        <v>395</v>
      </c>
      <c r="K101" s="69" t="s">
        <v>1123</v>
      </c>
      <c r="L101" s="69" t="s">
        <v>1138</v>
      </c>
      <c r="M101" s="69" t="s">
        <v>1178</v>
      </c>
      <c r="N101" s="69" t="s">
        <v>369</v>
      </c>
      <c r="O101" s="69" t="s">
        <v>1165</v>
      </c>
      <c r="P101" s="138">
        <v>88</v>
      </c>
      <c r="Q101" s="69" t="s">
        <v>1179</v>
      </c>
      <c r="R101" s="69" t="s">
        <v>1180</v>
      </c>
      <c r="S101" s="69" t="s">
        <v>968</v>
      </c>
      <c r="T101" s="69" t="s">
        <v>1181</v>
      </c>
      <c r="U101" s="69" t="s">
        <v>1174</v>
      </c>
      <c r="V101" s="69" t="s">
        <v>1158</v>
      </c>
      <c r="W101" s="197">
        <v>44317</v>
      </c>
      <c r="X101" s="197">
        <v>44560</v>
      </c>
      <c r="Y101" s="67">
        <v>0</v>
      </c>
      <c r="Z101" s="67" t="s">
        <v>369</v>
      </c>
      <c r="AA101" s="67">
        <v>1</v>
      </c>
      <c r="AB101" s="67" t="s">
        <v>1159</v>
      </c>
      <c r="AC101" s="67">
        <v>1</v>
      </c>
      <c r="AD101" s="67" t="s">
        <v>1159</v>
      </c>
      <c r="AE101" s="67">
        <v>1</v>
      </c>
      <c r="AF101" s="67" t="s">
        <v>1159</v>
      </c>
      <c r="AG101" s="67" t="s">
        <v>1147</v>
      </c>
      <c r="AH101" s="67"/>
      <c r="AI101" s="207"/>
      <c r="AJ101" s="69"/>
      <c r="AK101" s="225">
        <v>0.85</v>
      </c>
      <c r="AL101" s="78">
        <f>+AK101/Tabla3[[#This Row],[II Trimestre ]]</f>
        <v>0.85</v>
      </c>
      <c r="AM101" s="226" t="s">
        <v>1182</v>
      </c>
      <c r="AN101" s="227">
        <v>0.87</v>
      </c>
      <c r="AO101" s="78">
        <f>+(AN101/Tabla3[[#This Row],[III Trimestre ]])*100%</f>
        <v>0.87</v>
      </c>
      <c r="AP101" s="108" t="s">
        <v>1183</v>
      </c>
      <c r="AQ101" s="83">
        <v>1</v>
      </c>
      <c r="AR101" s="200">
        <f>(+Tabla2[[#This Row],[IV seguimiento ( octubre a diciembre)]]/Tabla3[[#This Row],[IV Trimestre ]])</f>
        <v>1</v>
      </c>
      <c r="AS101" s="81" t="s">
        <v>1184</v>
      </c>
      <c r="AT101" s="55"/>
      <c r="AU101" s="78">
        <f>+(Tabla3[[#This Row],[I Trimestre ]]+Tabla3[[#This Row],[II Trimestre ]]+Tabla3[[#This Row],[III Trimestre ]]+Tabla3[[#This Row],[IV Trimestre ]])/3</f>
        <v>1</v>
      </c>
      <c r="AV101" s="67">
        <f>+(AH101+AK101+AN101+AQ101)/3</f>
        <v>0.90666666666666662</v>
      </c>
      <c r="AW101" s="67">
        <f t="shared" si="11"/>
        <v>0.90666666666666662</v>
      </c>
      <c r="AX101" s="69"/>
    </row>
    <row r="102" spans="2:50" ht="146.25" customHeight="1" x14ac:dyDescent="0.25">
      <c r="B102" s="69">
        <v>519</v>
      </c>
      <c r="C102" s="69" t="s">
        <v>370</v>
      </c>
      <c r="D102" s="69" t="s">
        <v>371</v>
      </c>
      <c r="E102" s="69" t="s">
        <v>372</v>
      </c>
      <c r="F102" s="69" t="s">
        <v>373</v>
      </c>
      <c r="G102" s="69" t="s">
        <v>1135</v>
      </c>
      <c r="H102" s="69" t="s">
        <v>1136</v>
      </c>
      <c r="I102" s="69" t="s">
        <v>1137</v>
      </c>
      <c r="J102" s="69" t="s">
        <v>395</v>
      </c>
      <c r="K102" s="69" t="s">
        <v>1123</v>
      </c>
      <c r="L102" s="69" t="s">
        <v>1138</v>
      </c>
      <c r="M102" s="69" t="s">
        <v>1185</v>
      </c>
      <c r="N102" s="69" t="s">
        <v>369</v>
      </c>
      <c r="O102" s="69" t="s">
        <v>1165</v>
      </c>
      <c r="P102" s="138">
        <v>89</v>
      </c>
      <c r="Q102" s="69" t="s">
        <v>1186</v>
      </c>
      <c r="R102" s="69" t="s">
        <v>1187</v>
      </c>
      <c r="S102" s="69" t="s">
        <v>968</v>
      </c>
      <c r="T102" s="69" t="s">
        <v>1188</v>
      </c>
      <c r="U102" s="69" t="s">
        <v>1174</v>
      </c>
      <c r="V102" s="69" t="s">
        <v>1158</v>
      </c>
      <c r="W102" s="201">
        <v>44317</v>
      </c>
      <c r="X102" s="201">
        <v>44560</v>
      </c>
      <c r="Y102" s="67">
        <v>0</v>
      </c>
      <c r="Z102" s="69" t="s">
        <v>369</v>
      </c>
      <c r="AA102" s="78">
        <v>1</v>
      </c>
      <c r="AB102" s="69" t="s">
        <v>1159</v>
      </c>
      <c r="AC102" s="78">
        <v>1</v>
      </c>
      <c r="AD102" s="69" t="s">
        <v>1159</v>
      </c>
      <c r="AE102" s="78">
        <v>1</v>
      </c>
      <c r="AF102" s="69" t="s">
        <v>1159</v>
      </c>
      <c r="AG102" s="67" t="s">
        <v>1147</v>
      </c>
      <c r="AH102" s="67"/>
      <c r="AI102" s="67"/>
      <c r="AJ102" s="69"/>
      <c r="AK102" s="228">
        <v>1</v>
      </c>
      <c r="AL102" s="78">
        <f>+AK102/Tabla3[[#This Row],[II Trimestre ]]</f>
        <v>1</v>
      </c>
      <c r="AM102" s="229" t="s">
        <v>1189</v>
      </c>
      <c r="AN102" s="227">
        <v>0</v>
      </c>
      <c r="AO102" s="78">
        <f>+(AN102/Tabla3[[#This Row],[III Trimestre ]])*100%</f>
        <v>0</v>
      </c>
      <c r="AP102" s="108" t="s">
        <v>1190</v>
      </c>
      <c r="AQ102" s="83">
        <v>1</v>
      </c>
      <c r="AR102" s="200">
        <f>(+Tabla2[[#This Row],[IV seguimiento ( octubre a diciembre)]]/Tabla3[[#This Row],[IV Trimestre ]])</f>
        <v>1</v>
      </c>
      <c r="AS102" s="81" t="s">
        <v>1191</v>
      </c>
      <c r="AT102" s="55"/>
      <c r="AU102" s="78">
        <f>+(Tabla3[[#This Row],[I Trimestre ]]+Tabla3[[#This Row],[II Trimestre ]]+Tabla3[[#This Row],[III Trimestre ]]+Tabla3[[#This Row],[IV Trimestre ]])/3</f>
        <v>1</v>
      </c>
      <c r="AV102" s="67">
        <f t="shared" si="16"/>
        <v>0.66666666666666663</v>
      </c>
      <c r="AW102" s="67">
        <f>+(AV102/AU102)</f>
        <v>0.66666666666666663</v>
      </c>
      <c r="AX102" s="69"/>
    </row>
    <row r="103" spans="2:50" ht="146.25" customHeight="1" x14ac:dyDescent="0.25">
      <c r="B103" s="69">
        <v>519</v>
      </c>
      <c r="C103" s="69" t="s">
        <v>370</v>
      </c>
      <c r="D103" s="69" t="s">
        <v>371</v>
      </c>
      <c r="E103" s="69" t="s">
        <v>372</v>
      </c>
      <c r="F103" s="69" t="s">
        <v>373</v>
      </c>
      <c r="G103" s="69" t="s">
        <v>1135</v>
      </c>
      <c r="H103" s="69" t="s">
        <v>1136</v>
      </c>
      <c r="I103" s="69" t="s">
        <v>1137</v>
      </c>
      <c r="J103" s="69" t="s">
        <v>395</v>
      </c>
      <c r="K103" s="69" t="s">
        <v>1123</v>
      </c>
      <c r="L103" s="69" t="s">
        <v>1192</v>
      </c>
      <c r="M103" s="69" t="s">
        <v>1193</v>
      </c>
      <c r="N103" s="69" t="s">
        <v>369</v>
      </c>
      <c r="O103" s="69" t="s">
        <v>1165</v>
      </c>
      <c r="P103" s="138">
        <v>90</v>
      </c>
      <c r="Q103" s="69" t="s">
        <v>1194</v>
      </c>
      <c r="R103" s="69" t="s">
        <v>1195</v>
      </c>
      <c r="S103" s="69" t="s">
        <v>968</v>
      </c>
      <c r="T103" s="69" t="s">
        <v>1196</v>
      </c>
      <c r="U103" s="69" t="s">
        <v>1174</v>
      </c>
      <c r="V103" s="69" t="s">
        <v>1158</v>
      </c>
      <c r="W103" s="201">
        <v>44317</v>
      </c>
      <c r="X103" s="201">
        <v>44560</v>
      </c>
      <c r="Y103" s="67">
        <v>0</v>
      </c>
      <c r="Z103" s="69" t="s">
        <v>369</v>
      </c>
      <c r="AA103" s="78">
        <v>1</v>
      </c>
      <c r="AB103" s="202" t="s">
        <v>1159</v>
      </c>
      <c r="AC103" s="78">
        <v>1</v>
      </c>
      <c r="AD103" s="202" t="s">
        <v>1159</v>
      </c>
      <c r="AE103" s="78">
        <v>1</v>
      </c>
      <c r="AF103" s="202" t="s">
        <v>1159</v>
      </c>
      <c r="AG103" s="67" t="s">
        <v>1147</v>
      </c>
      <c r="AH103" s="67"/>
      <c r="AI103" s="67"/>
      <c r="AJ103" s="69"/>
      <c r="AK103" s="225">
        <v>1</v>
      </c>
      <c r="AL103" s="78">
        <f>+AK103/Tabla3[[#This Row],[II Trimestre ]]</f>
        <v>1</v>
      </c>
      <c r="AM103" s="229" t="s">
        <v>1197</v>
      </c>
      <c r="AN103" s="230">
        <v>0.98499999999999999</v>
      </c>
      <c r="AO103" s="78">
        <f>+(AN103/Tabla3[[#This Row],[III Trimestre ]])*100%</f>
        <v>0.98499999999999999</v>
      </c>
      <c r="AP103" s="108" t="s">
        <v>1198</v>
      </c>
      <c r="AQ103" s="83">
        <v>1</v>
      </c>
      <c r="AR103" s="200">
        <f>(+Tabla2[[#This Row],[IV seguimiento ( octubre a diciembre)]]/Tabla3[[#This Row],[IV Trimestre ]])</f>
        <v>1</v>
      </c>
      <c r="AS103" s="81" t="s">
        <v>1199</v>
      </c>
      <c r="AT103" s="56"/>
      <c r="AU103" s="78">
        <f>+(Tabla3[[#This Row],[I Trimestre ]]+Tabla3[[#This Row],[II Trimestre ]]+Tabla3[[#This Row],[III Trimestre ]]+Tabla3[[#This Row],[IV Trimestre ]])/3</f>
        <v>1</v>
      </c>
      <c r="AV103" s="67">
        <f t="shared" si="16"/>
        <v>0.995</v>
      </c>
      <c r="AW103" s="67">
        <f>+(AV103/AU103)</f>
        <v>0.995</v>
      </c>
      <c r="AX103" s="69" t="s">
        <v>389</v>
      </c>
    </row>
    <row r="104" spans="2:50" ht="146.25" customHeight="1" x14ac:dyDescent="0.25">
      <c r="B104" s="69">
        <v>519</v>
      </c>
      <c r="C104" s="69" t="s">
        <v>370</v>
      </c>
      <c r="D104" s="69" t="s">
        <v>371</v>
      </c>
      <c r="E104" s="69" t="s">
        <v>372</v>
      </c>
      <c r="F104" s="69" t="s">
        <v>373</v>
      </c>
      <c r="G104" s="101" t="s">
        <v>1135</v>
      </c>
      <c r="H104" s="69" t="s">
        <v>1136</v>
      </c>
      <c r="I104" s="69" t="s">
        <v>1137</v>
      </c>
      <c r="J104" s="69" t="s">
        <v>395</v>
      </c>
      <c r="K104" s="69" t="s">
        <v>1123</v>
      </c>
      <c r="L104" s="69" t="s">
        <v>1192</v>
      </c>
      <c r="M104" s="69"/>
      <c r="N104" s="69" t="s">
        <v>369</v>
      </c>
      <c r="O104" s="69" t="s">
        <v>1165</v>
      </c>
      <c r="P104" s="138">
        <v>91</v>
      </c>
      <c r="Q104" s="69" t="s">
        <v>1200</v>
      </c>
      <c r="R104" s="69" t="s">
        <v>1201</v>
      </c>
      <c r="S104" s="69" t="s">
        <v>380</v>
      </c>
      <c r="T104" s="69" t="s">
        <v>1202</v>
      </c>
      <c r="U104" s="69" t="s">
        <v>1203</v>
      </c>
      <c r="V104" s="101" t="s">
        <v>1204</v>
      </c>
      <c r="W104" s="197">
        <v>44470</v>
      </c>
      <c r="X104" s="197">
        <v>44560</v>
      </c>
      <c r="Y104" s="78">
        <v>0</v>
      </c>
      <c r="Z104" s="69" t="s">
        <v>369</v>
      </c>
      <c r="AA104" s="78">
        <v>0</v>
      </c>
      <c r="AB104" s="69" t="s">
        <v>369</v>
      </c>
      <c r="AC104" s="78">
        <v>0</v>
      </c>
      <c r="AD104" s="69" t="s">
        <v>369</v>
      </c>
      <c r="AE104" s="78">
        <v>1</v>
      </c>
      <c r="AF104" s="69" t="s">
        <v>1205</v>
      </c>
      <c r="AG104" s="67" t="s">
        <v>1147</v>
      </c>
      <c r="AH104" s="67"/>
      <c r="AI104" s="67"/>
      <c r="AJ104" s="69"/>
      <c r="AK104" s="231"/>
      <c r="AL104" s="78">
        <v>0</v>
      </c>
      <c r="AM104" s="226" t="s">
        <v>1206</v>
      </c>
      <c r="AN104" s="232">
        <v>0</v>
      </c>
      <c r="AO104" s="78"/>
      <c r="AP104" s="109" t="s">
        <v>1207</v>
      </c>
      <c r="AQ104" s="83">
        <v>0.95</v>
      </c>
      <c r="AR104" s="200">
        <f>(+Tabla2[[#This Row],[IV seguimiento ( octubre a diciembre)]]/Tabla3[[#This Row],[IV Trimestre ]])</f>
        <v>0.95</v>
      </c>
      <c r="AS104" s="84" t="s">
        <v>1208</v>
      </c>
      <c r="AT104" s="55"/>
      <c r="AU104" s="78">
        <f>+Tabla3[[#This Row],[IV Trimestre ]]</f>
        <v>1</v>
      </c>
      <c r="AV104" s="67">
        <f>+(AH104+AK104+AN104+AQ104)</f>
        <v>0.95</v>
      </c>
      <c r="AW104" s="67">
        <f t="shared" si="11"/>
        <v>0.95</v>
      </c>
      <c r="AX104" s="69"/>
    </row>
    <row r="105" spans="2:50" ht="146.25" customHeight="1" x14ac:dyDescent="0.25">
      <c r="B105" s="69">
        <v>519</v>
      </c>
      <c r="C105" s="69" t="s">
        <v>370</v>
      </c>
      <c r="D105" s="69" t="s">
        <v>371</v>
      </c>
      <c r="E105" s="69" t="s">
        <v>372</v>
      </c>
      <c r="F105" s="69" t="s">
        <v>373</v>
      </c>
      <c r="G105" s="101" t="s">
        <v>1135</v>
      </c>
      <c r="H105" s="101" t="s">
        <v>1136</v>
      </c>
      <c r="I105" s="101" t="s">
        <v>1137</v>
      </c>
      <c r="J105" s="101" t="s">
        <v>395</v>
      </c>
      <c r="K105" s="69" t="s">
        <v>1123</v>
      </c>
      <c r="L105" s="101" t="s">
        <v>1138</v>
      </c>
      <c r="M105" s="101" t="s">
        <v>369</v>
      </c>
      <c r="N105" s="101" t="s">
        <v>369</v>
      </c>
      <c r="O105" s="101" t="s">
        <v>1165</v>
      </c>
      <c r="P105" s="138">
        <v>92</v>
      </c>
      <c r="Q105" s="101" t="s">
        <v>1209</v>
      </c>
      <c r="R105" s="101" t="s">
        <v>1210</v>
      </c>
      <c r="S105" s="101" t="s">
        <v>968</v>
      </c>
      <c r="T105" s="101" t="s">
        <v>1211</v>
      </c>
      <c r="U105" s="101" t="s">
        <v>1212</v>
      </c>
      <c r="V105" s="101" t="s">
        <v>1158</v>
      </c>
      <c r="W105" s="203">
        <v>44197</v>
      </c>
      <c r="X105" s="203">
        <v>44560</v>
      </c>
      <c r="Y105" s="220">
        <v>1</v>
      </c>
      <c r="Z105" s="101" t="s">
        <v>1213</v>
      </c>
      <c r="AA105" s="220">
        <v>1</v>
      </c>
      <c r="AB105" s="101" t="s">
        <v>1213</v>
      </c>
      <c r="AC105" s="220">
        <v>1</v>
      </c>
      <c r="AD105" s="101" t="s">
        <v>1213</v>
      </c>
      <c r="AE105" s="220">
        <v>1</v>
      </c>
      <c r="AF105" s="101" t="s">
        <v>1213</v>
      </c>
      <c r="AG105" s="101" t="s">
        <v>1147</v>
      </c>
      <c r="AH105" s="208">
        <v>1</v>
      </c>
      <c r="AI105" s="67">
        <f>+AH105/Y105</f>
        <v>1</v>
      </c>
      <c r="AJ105" s="101" t="s">
        <v>1214</v>
      </c>
      <c r="AK105" s="215">
        <v>1</v>
      </c>
      <c r="AL105" s="78">
        <f>+AK105/Tabla3[[#This Row],[II Trimestre ]]</f>
        <v>1</v>
      </c>
      <c r="AM105" s="233" t="s">
        <v>1215</v>
      </c>
      <c r="AN105" s="215">
        <v>1</v>
      </c>
      <c r="AO105" s="78">
        <f>+(AN105/Tabla3[[#This Row],[III Trimestre ]])*100%</f>
        <v>1</v>
      </c>
      <c r="AP105" s="110" t="s">
        <v>1216</v>
      </c>
      <c r="AQ105" s="214">
        <v>1</v>
      </c>
      <c r="AR105" s="200">
        <f>(+Tabla2[[#This Row],[IV seguimiento ( octubre a diciembre)]]/Tabla3[[#This Row],[IV Trimestre ]])</f>
        <v>1</v>
      </c>
      <c r="AS105" s="82" t="s">
        <v>1217</v>
      </c>
      <c r="AT105" s="55"/>
      <c r="AU105" s="78">
        <f>+(Tabla3[[#This Row],[I Trimestre ]]+Tabla3[[#This Row],[II Trimestre ]]+Tabla3[[#This Row],[III Trimestre ]]+Tabla3[[#This Row],[IV Trimestre ]])/4</f>
        <v>1</v>
      </c>
      <c r="AV105" s="67">
        <f t="shared" ref="AV105" si="17">+(AH105+AK105+AN105+AQ105)/4</f>
        <v>1</v>
      </c>
      <c r="AW105" s="67">
        <f t="shared" si="11"/>
        <v>1</v>
      </c>
      <c r="AX105" s="69" t="s">
        <v>389</v>
      </c>
    </row>
    <row r="106" spans="2:50" ht="146.25" customHeight="1" x14ac:dyDescent="0.25">
      <c r="B106" s="205">
        <v>519</v>
      </c>
      <c r="C106" s="69" t="s">
        <v>370</v>
      </c>
      <c r="D106" s="69" t="s">
        <v>371</v>
      </c>
      <c r="E106" s="69" t="s">
        <v>372</v>
      </c>
      <c r="F106" s="69" t="s">
        <v>373</v>
      </c>
      <c r="G106" s="102" t="s">
        <v>1135</v>
      </c>
      <c r="H106" s="102" t="s">
        <v>1218</v>
      </c>
      <c r="I106" s="102" t="s">
        <v>1137</v>
      </c>
      <c r="J106" s="102" t="s">
        <v>395</v>
      </c>
      <c r="K106" s="69" t="s">
        <v>1123</v>
      </c>
      <c r="L106" s="102" t="s">
        <v>1138</v>
      </c>
      <c r="M106" s="102" t="s">
        <v>369</v>
      </c>
      <c r="N106" s="102" t="s">
        <v>369</v>
      </c>
      <c r="O106" s="102" t="s">
        <v>1165</v>
      </c>
      <c r="P106" s="138">
        <v>93</v>
      </c>
      <c r="Q106" s="102" t="s">
        <v>1219</v>
      </c>
      <c r="R106" s="102" t="s">
        <v>1220</v>
      </c>
      <c r="S106" s="102" t="s">
        <v>968</v>
      </c>
      <c r="T106" s="101" t="s">
        <v>1221</v>
      </c>
      <c r="U106" s="102" t="s">
        <v>1169</v>
      </c>
      <c r="V106" s="102" t="s">
        <v>1158</v>
      </c>
      <c r="W106" s="203">
        <v>44287</v>
      </c>
      <c r="X106" s="203">
        <v>44560</v>
      </c>
      <c r="Y106" s="215">
        <v>0</v>
      </c>
      <c r="Z106" s="102" t="s">
        <v>369</v>
      </c>
      <c r="AA106" s="215">
        <v>1</v>
      </c>
      <c r="AB106" s="102" t="s">
        <v>1222</v>
      </c>
      <c r="AC106" s="215">
        <v>1</v>
      </c>
      <c r="AD106" s="102" t="s">
        <v>1222</v>
      </c>
      <c r="AE106" s="215">
        <v>1</v>
      </c>
      <c r="AF106" s="102" t="s">
        <v>1222</v>
      </c>
      <c r="AG106" s="101" t="s">
        <v>1147</v>
      </c>
      <c r="AH106" s="209"/>
      <c r="AI106" s="209"/>
      <c r="AJ106" s="102"/>
      <c r="AK106" s="215">
        <v>1</v>
      </c>
      <c r="AL106" s="78">
        <f>+AK106/Tabla3[[#This Row],[II Trimestre ]]</f>
        <v>1</v>
      </c>
      <c r="AM106" s="234" t="s">
        <v>1223</v>
      </c>
      <c r="AN106" s="215">
        <v>1</v>
      </c>
      <c r="AO106" s="78">
        <f>+(AN106/Tabla3[[#This Row],[III Trimestre ]])*100%</f>
        <v>1</v>
      </c>
      <c r="AP106" s="110" t="s">
        <v>1224</v>
      </c>
      <c r="AQ106" s="235">
        <v>1</v>
      </c>
      <c r="AR106" s="200">
        <f>(+Tabla2[[#This Row],[IV seguimiento ( octubre a diciembre)]]/Tabla3[[#This Row],[IV Trimestre ]])</f>
        <v>1</v>
      </c>
      <c r="AS106" s="85" t="s">
        <v>1225</v>
      </c>
      <c r="AT106" s="55"/>
      <c r="AU106" s="78">
        <f>+(Tabla3[[#This Row],[I Trimestre ]]+Tabla3[[#This Row],[II Trimestre ]]+Tabla3[[#This Row],[III Trimestre ]]+Tabla3[[#This Row],[IV Trimestre ]])/3</f>
        <v>1</v>
      </c>
      <c r="AV106" s="67">
        <f>+(AH106+AK106+AN106+AQ106)/3</f>
        <v>1</v>
      </c>
      <c r="AW106" s="67">
        <f t="shared" si="11"/>
        <v>1</v>
      </c>
      <c r="AX106" s="69" t="s">
        <v>389</v>
      </c>
    </row>
    <row r="107" spans="2:50" ht="120" customHeight="1" x14ac:dyDescent="0.25">
      <c r="B107" s="69">
        <v>513</v>
      </c>
      <c r="C107" s="69" t="s">
        <v>370</v>
      </c>
      <c r="D107" s="69" t="s">
        <v>371</v>
      </c>
      <c r="E107" s="69" t="s">
        <v>372</v>
      </c>
      <c r="F107" s="69" t="s">
        <v>373</v>
      </c>
      <c r="G107" s="69" t="s">
        <v>1120</v>
      </c>
      <c r="H107" s="69" t="s">
        <v>1226</v>
      </c>
      <c r="I107" s="69" t="s">
        <v>1227</v>
      </c>
      <c r="J107" s="69" t="s">
        <v>395</v>
      </c>
      <c r="K107" s="69" t="s">
        <v>1123</v>
      </c>
      <c r="L107" s="69" t="s">
        <v>1228</v>
      </c>
      <c r="M107" s="69" t="s">
        <v>1229</v>
      </c>
      <c r="N107" s="69" t="s">
        <v>369</v>
      </c>
      <c r="O107" s="69" t="s">
        <v>1230</v>
      </c>
      <c r="P107" s="138">
        <v>94</v>
      </c>
      <c r="Q107" s="69" t="s">
        <v>1231</v>
      </c>
      <c r="R107" s="69" t="s">
        <v>1232</v>
      </c>
      <c r="S107" s="69" t="s">
        <v>380</v>
      </c>
      <c r="T107" s="69" t="s">
        <v>1233</v>
      </c>
      <c r="U107" s="69" t="s">
        <v>1234</v>
      </c>
      <c r="V107" s="69" t="s">
        <v>1235</v>
      </c>
      <c r="W107" s="197">
        <v>44287</v>
      </c>
      <c r="X107" s="197">
        <v>44560</v>
      </c>
      <c r="Y107" s="198">
        <v>0</v>
      </c>
      <c r="Z107" s="67" t="s">
        <v>369</v>
      </c>
      <c r="AA107" s="198">
        <v>1</v>
      </c>
      <c r="AB107" s="67" t="s">
        <v>1236</v>
      </c>
      <c r="AC107" s="198">
        <v>0</v>
      </c>
      <c r="AD107" s="67" t="s">
        <v>369</v>
      </c>
      <c r="AE107" s="198">
        <v>1</v>
      </c>
      <c r="AF107" s="67" t="s">
        <v>1237</v>
      </c>
      <c r="AG107" s="67" t="s">
        <v>1238</v>
      </c>
      <c r="AH107" s="69"/>
      <c r="AI107" s="199"/>
      <c r="AJ107" s="69"/>
      <c r="AK107" s="138">
        <v>1</v>
      </c>
      <c r="AL107" s="78">
        <f>+AK107/Tabla3[[#This Row],[II Trimestre ]]</f>
        <v>1</v>
      </c>
      <c r="AM107" s="69" t="s">
        <v>1239</v>
      </c>
      <c r="AN107" s="69"/>
      <c r="AO107" s="78"/>
      <c r="AP107" s="69"/>
      <c r="AQ107" s="58">
        <v>1</v>
      </c>
      <c r="AR107" s="200">
        <f>(+Tabla2[[#This Row],[IV seguimiento ( octubre a diciembre)]]/Tabla3[[#This Row],[IV Trimestre ]])</f>
        <v>1</v>
      </c>
      <c r="AS107" s="81" t="s">
        <v>1240</v>
      </c>
      <c r="AT107" s="55"/>
      <c r="AU107" s="138">
        <f>+Tabla3[[#This Row],[I Trimestre ]]+Tabla3[[#This Row],[II Trimestre ]]+Tabla3[[#This Row],[III Trimestre ]]+Tabla3[[#This Row],[IV Trimestre ]]</f>
        <v>2</v>
      </c>
      <c r="AV107" s="138">
        <f t="shared" ref="AV107:AV108" si="18">+AH107+AK107+AN107+AQ107</f>
        <v>2</v>
      </c>
      <c r="AW107" s="67">
        <f t="shared" si="11"/>
        <v>1</v>
      </c>
      <c r="AX107" s="69" t="s">
        <v>389</v>
      </c>
    </row>
    <row r="108" spans="2:50" ht="120" customHeight="1" x14ac:dyDescent="0.25">
      <c r="B108" s="69">
        <v>513</v>
      </c>
      <c r="C108" s="69" t="s">
        <v>370</v>
      </c>
      <c r="D108" s="69" t="s">
        <v>371</v>
      </c>
      <c r="E108" s="69" t="s">
        <v>372</v>
      </c>
      <c r="F108" s="69" t="s">
        <v>373</v>
      </c>
      <c r="G108" s="69" t="s">
        <v>1120</v>
      </c>
      <c r="H108" s="69" t="s">
        <v>1226</v>
      </c>
      <c r="I108" s="69" t="s">
        <v>1227</v>
      </c>
      <c r="J108" s="69" t="s">
        <v>395</v>
      </c>
      <c r="K108" s="69" t="s">
        <v>1123</v>
      </c>
      <c r="L108" s="69" t="s">
        <v>1228</v>
      </c>
      <c r="M108" s="69" t="s">
        <v>1241</v>
      </c>
      <c r="N108" s="69" t="s">
        <v>369</v>
      </c>
      <c r="O108" s="69" t="s">
        <v>1242</v>
      </c>
      <c r="P108" s="138">
        <v>95</v>
      </c>
      <c r="Q108" s="69" t="s">
        <v>1243</v>
      </c>
      <c r="R108" s="69" t="s">
        <v>1244</v>
      </c>
      <c r="S108" s="69" t="s">
        <v>380</v>
      </c>
      <c r="T108" s="69" t="s">
        <v>1245</v>
      </c>
      <c r="U108" s="69" t="s">
        <v>1246</v>
      </c>
      <c r="V108" s="69" t="s">
        <v>1235</v>
      </c>
      <c r="W108" s="197">
        <v>44200</v>
      </c>
      <c r="X108" s="197">
        <v>44560</v>
      </c>
      <c r="Y108" s="198">
        <v>1</v>
      </c>
      <c r="Z108" s="67" t="s">
        <v>1247</v>
      </c>
      <c r="AA108" s="198">
        <v>1</v>
      </c>
      <c r="AB108" s="67" t="s">
        <v>1247</v>
      </c>
      <c r="AC108" s="198">
        <v>1</v>
      </c>
      <c r="AD108" s="67" t="s">
        <v>1247</v>
      </c>
      <c r="AE108" s="198">
        <v>1</v>
      </c>
      <c r="AF108" s="67" t="s">
        <v>1247</v>
      </c>
      <c r="AG108" s="67" t="s">
        <v>1238</v>
      </c>
      <c r="AH108" s="69">
        <v>1</v>
      </c>
      <c r="AI108" s="78">
        <f t="shared" ref="AI108:AI111" si="19">+AH108/Y108</f>
        <v>1</v>
      </c>
      <c r="AJ108" s="69" t="s">
        <v>1248</v>
      </c>
      <c r="AK108" s="69">
        <v>1</v>
      </c>
      <c r="AL108" s="78">
        <f>+AK108/Tabla3[[#This Row],[II Trimestre ]]</f>
        <v>1</v>
      </c>
      <c r="AM108" s="105" t="s">
        <v>1249</v>
      </c>
      <c r="AN108" s="69">
        <v>1</v>
      </c>
      <c r="AO108" s="78">
        <f>+(AN108/Tabla3[[#This Row],[III Trimestre ]])*100%</f>
        <v>1</v>
      </c>
      <c r="AP108" s="105" t="s">
        <v>1250</v>
      </c>
      <c r="AQ108" s="58">
        <v>1</v>
      </c>
      <c r="AR108" s="200">
        <f>(+Tabla2[[#This Row],[IV seguimiento ( octubre a diciembre)]]/Tabla3[[#This Row],[IV Trimestre ]])</f>
        <v>1</v>
      </c>
      <c r="AS108" s="81" t="s">
        <v>1251</v>
      </c>
      <c r="AT108" s="55"/>
      <c r="AU108" s="138">
        <f>+Tabla3[[#This Row],[I Trimestre ]]+Tabla3[[#This Row],[II Trimestre ]]+Tabla3[[#This Row],[III Trimestre ]]+Tabla3[[#This Row],[IV Trimestre ]]</f>
        <v>4</v>
      </c>
      <c r="AV108" s="138">
        <f t="shared" si="18"/>
        <v>4</v>
      </c>
      <c r="AW108" s="67">
        <f t="shared" si="11"/>
        <v>1</v>
      </c>
      <c r="AX108" s="69" t="s">
        <v>389</v>
      </c>
    </row>
    <row r="109" spans="2:50" ht="261" customHeight="1" x14ac:dyDescent="0.25">
      <c r="B109" s="69" t="s">
        <v>1252</v>
      </c>
      <c r="C109" s="69" t="s">
        <v>370</v>
      </c>
      <c r="D109" s="69" t="s">
        <v>371</v>
      </c>
      <c r="E109" s="69" t="s">
        <v>372</v>
      </c>
      <c r="F109" s="69" t="s">
        <v>1253</v>
      </c>
      <c r="G109" s="69" t="s">
        <v>1254</v>
      </c>
      <c r="H109" s="69" t="s">
        <v>749</v>
      </c>
      <c r="I109" s="69" t="s">
        <v>1255</v>
      </c>
      <c r="J109" s="69" t="s">
        <v>395</v>
      </c>
      <c r="K109" s="69" t="s">
        <v>1123</v>
      </c>
      <c r="L109" s="69" t="s">
        <v>903</v>
      </c>
      <c r="M109" s="69" t="s">
        <v>369</v>
      </c>
      <c r="N109" s="69" t="s">
        <v>369</v>
      </c>
      <c r="O109" s="69" t="s">
        <v>1256</v>
      </c>
      <c r="P109" s="138">
        <v>96</v>
      </c>
      <c r="Q109" s="69" t="s">
        <v>1257</v>
      </c>
      <c r="R109" s="69" t="s">
        <v>1258</v>
      </c>
      <c r="S109" s="69" t="s">
        <v>401</v>
      </c>
      <c r="T109" s="69" t="s">
        <v>1259</v>
      </c>
      <c r="U109" s="69" t="s">
        <v>1260</v>
      </c>
      <c r="V109" s="69" t="s">
        <v>1261</v>
      </c>
      <c r="W109" s="197">
        <v>44197</v>
      </c>
      <c r="X109" s="197">
        <v>44561</v>
      </c>
      <c r="Y109" s="67">
        <v>1</v>
      </c>
      <c r="Z109" s="67" t="s">
        <v>1262</v>
      </c>
      <c r="AA109" s="67">
        <v>1</v>
      </c>
      <c r="AB109" s="67" t="s">
        <v>1262</v>
      </c>
      <c r="AC109" s="67">
        <v>1</v>
      </c>
      <c r="AD109" s="67" t="s">
        <v>1262</v>
      </c>
      <c r="AE109" s="67">
        <v>1</v>
      </c>
      <c r="AF109" s="67" t="s">
        <v>1262</v>
      </c>
      <c r="AG109" s="67" t="s">
        <v>68</v>
      </c>
      <c r="AH109" s="67">
        <v>1</v>
      </c>
      <c r="AI109" s="78">
        <f t="shared" si="19"/>
        <v>1</v>
      </c>
      <c r="AJ109" s="69" t="s">
        <v>1263</v>
      </c>
      <c r="AK109" s="67">
        <v>1</v>
      </c>
      <c r="AL109" s="78">
        <f>+AK109/Tabla3[[#This Row],[II Trimestre ]]</f>
        <v>1</v>
      </c>
      <c r="AM109" s="69" t="s">
        <v>1264</v>
      </c>
      <c r="AN109" s="67">
        <v>1</v>
      </c>
      <c r="AO109" s="78">
        <f>+(AN109/Tabla3[[#This Row],[III Trimestre ]])*100%</f>
        <v>1</v>
      </c>
      <c r="AP109" s="69" t="s">
        <v>1265</v>
      </c>
      <c r="AQ109" s="83">
        <v>1</v>
      </c>
      <c r="AR109" s="200">
        <f>(+Tabla2[[#This Row],[IV seguimiento ( octubre a diciembre)]]/Tabla3[[#This Row],[IV Trimestre ]])</f>
        <v>1</v>
      </c>
      <c r="AS109" s="58" t="s">
        <v>1266</v>
      </c>
      <c r="AT109" s="55"/>
      <c r="AU109" s="78">
        <f>+(Tabla3[[#This Row],[I Trimestre ]]+Tabla3[[#This Row],[II Trimestre ]]+Tabla3[[#This Row],[III Trimestre ]]+Tabla3[[#This Row],[IV Trimestre ]])/4</f>
        <v>1</v>
      </c>
      <c r="AV109" s="67">
        <f>+(AH109+AK109+AN109+AQ109)/4</f>
        <v>1</v>
      </c>
      <c r="AW109" s="67">
        <f>+(AV109/AU109)</f>
        <v>1</v>
      </c>
      <c r="AX109" s="69" t="s">
        <v>389</v>
      </c>
    </row>
    <row r="110" spans="2:50" ht="120" customHeight="1" x14ac:dyDescent="0.25">
      <c r="B110" s="69" t="s">
        <v>369</v>
      </c>
      <c r="C110" s="69" t="s">
        <v>370</v>
      </c>
      <c r="D110" s="69" t="s">
        <v>371</v>
      </c>
      <c r="E110" s="69" t="s">
        <v>372</v>
      </c>
      <c r="F110" s="69" t="s">
        <v>373</v>
      </c>
      <c r="G110" s="69" t="s">
        <v>369</v>
      </c>
      <c r="H110" s="69" t="s">
        <v>456</v>
      </c>
      <c r="I110" s="69" t="s">
        <v>1267</v>
      </c>
      <c r="J110" s="69" t="s">
        <v>369</v>
      </c>
      <c r="K110" s="69" t="s">
        <v>369</v>
      </c>
      <c r="L110" s="69" t="s">
        <v>369</v>
      </c>
      <c r="M110" s="69" t="s">
        <v>369</v>
      </c>
      <c r="N110" s="69" t="s">
        <v>369</v>
      </c>
      <c r="O110" s="69" t="s">
        <v>1268</v>
      </c>
      <c r="P110" s="138">
        <v>97</v>
      </c>
      <c r="Q110" s="69" t="s">
        <v>1269</v>
      </c>
      <c r="R110" s="69" t="s">
        <v>1270</v>
      </c>
      <c r="S110" s="69" t="s">
        <v>380</v>
      </c>
      <c r="T110" s="69" t="s">
        <v>1271</v>
      </c>
      <c r="U110" s="69" t="s">
        <v>1272</v>
      </c>
      <c r="V110" s="69" t="s">
        <v>1273</v>
      </c>
      <c r="W110" s="197">
        <v>44197</v>
      </c>
      <c r="X110" s="197">
        <v>44561</v>
      </c>
      <c r="Y110" s="198">
        <v>3</v>
      </c>
      <c r="Z110" s="67" t="s">
        <v>1274</v>
      </c>
      <c r="AA110" s="198">
        <v>3</v>
      </c>
      <c r="AB110" s="67" t="s">
        <v>1274</v>
      </c>
      <c r="AC110" s="198">
        <v>3</v>
      </c>
      <c r="AD110" s="67" t="s">
        <v>1274</v>
      </c>
      <c r="AE110" s="198">
        <v>3</v>
      </c>
      <c r="AF110" s="67" t="s">
        <v>1274</v>
      </c>
      <c r="AG110" s="67" t="s">
        <v>68</v>
      </c>
      <c r="AH110" s="69">
        <v>3</v>
      </c>
      <c r="AI110" s="78">
        <f t="shared" si="19"/>
        <v>1</v>
      </c>
      <c r="AJ110" s="69" t="s">
        <v>1275</v>
      </c>
      <c r="AK110" s="69">
        <v>3</v>
      </c>
      <c r="AL110" s="78">
        <f>+AK110/Tabla3[[#This Row],[II Trimestre ]]</f>
        <v>1</v>
      </c>
      <c r="AM110" s="69" t="s">
        <v>1276</v>
      </c>
      <c r="AN110" s="138">
        <v>3</v>
      </c>
      <c r="AO110" s="78">
        <f>+(AN110/Tabla3[[#This Row],[III Trimestre ]])*100%</f>
        <v>1</v>
      </c>
      <c r="AP110" s="69" t="s">
        <v>1277</v>
      </c>
      <c r="AQ110" s="58">
        <v>3</v>
      </c>
      <c r="AR110" s="200">
        <f>(+Tabla2[[#This Row],[IV seguimiento ( octubre a diciembre)]]/Tabla3[[#This Row],[IV Trimestre ]])</f>
        <v>1</v>
      </c>
      <c r="AS110" s="58" t="s">
        <v>1278</v>
      </c>
      <c r="AT110" s="55"/>
      <c r="AU110" s="138">
        <f>+Tabla3[[#This Row],[I Trimestre ]]+Tabla3[[#This Row],[II Trimestre ]]+Tabla3[[#This Row],[III Trimestre ]]+Tabla3[[#This Row],[IV Trimestre ]]</f>
        <v>12</v>
      </c>
      <c r="AV110" s="138">
        <f>+AH110+AK110+AN110+AQ110</f>
        <v>12</v>
      </c>
      <c r="AW110" s="67">
        <f>+(AV110/AU110)</f>
        <v>1</v>
      </c>
      <c r="AX110" s="69" t="s">
        <v>389</v>
      </c>
    </row>
    <row r="111" spans="2:50" ht="135.75" customHeight="1" x14ac:dyDescent="0.25">
      <c r="B111" s="69">
        <v>513</v>
      </c>
      <c r="C111" s="69" t="s">
        <v>370</v>
      </c>
      <c r="D111" s="69" t="s">
        <v>371</v>
      </c>
      <c r="E111" s="69" t="s">
        <v>1279</v>
      </c>
      <c r="F111" s="69" t="s">
        <v>1253</v>
      </c>
      <c r="G111" s="69" t="s">
        <v>1280</v>
      </c>
      <c r="H111" s="69" t="s">
        <v>904</v>
      </c>
      <c r="I111" s="69" t="s">
        <v>1281</v>
      </c>
      <c r="J111" s="69" t="s">
        <v>395</v>
      </c>
      <c r="K111" s="69" t="s">
        <v>1123</v>
      </c>
      <c r="L111" s="69" t="s">
        <v>1282</v>
      </c>
      <c r="M111" s="69" t="s">
        <v>369</v>
      </c>
      <c r="N111" s="69" t="s">
        <v>369</v>
      </c>
      <c r="O111" s="69" t="s">
        <v>1283</v>
      </c>
      <c r="P111" s="138">
        <v>98</v>
      </c>
      <c r="Q111" s="69" t="s">
        <v>1284</v>
      </c>
      <c r="R111" s="69" t="s">
        <v>1285</v>
      </c>
      <c r="S111" s="69" t="s">
        <v>380</v>
      </c>
      <c r="T111" s="69" t="s">
        <v>1286</v>
      </c>
      <c r="U111" s="69" t="s">
        <v>1287</v>
      </c>
      <c r="V111" s="69" t="s">
        <v>1288</v>
      </c>
      <c r="W111" s="197">
        <v>44197</v>
      </c>
      <c r="X111" s="197">
        <v>44561</v>
      </c>
      <c r="Y111" s="67">
        <v>0.25</v>
      </c>
      <c r="Z111" s="67" t="s">
        <v>1289</v>
      </c>
      <c r="AA111" s="67">
        <v>0.25</v>
      </c>
      <c r="AB111" s="67" t="s">
        <v>1289</v>
      </c>
      <c r="AC111" s="67">
        <v>0.25</v>
      </c>
      <c r="AD111" s="67" t="s">
        <v>1289</v>
      </c>
      <c r="AE111" s="67">
        <v>0.25</v>
      </c>
      <c r="AF111" s="67" t="s">
        <v>1289</v>
      </c>
      <c r="AG111" s="67" t="s">
        <v>1290</v>
      </c>
      <c r="AH111" s="67">
        <v>0.25</v>
      </c>
      <c r="AI111" s="78">
        <f t="shared" si="19"/>
        <v>1</v>
      </c>
      <c r="AJ111" s="69" t="s">
        <v>1291</v>
      </c>
      <c r="AK111" s="78">
        <v>0.25</v>
      </c>
      <c r="AL111" s="78">
        <f>+AK111/Tabla3[[#This Row],[II Trimestre ]]</f>
        <v>1</v>
      </c>
      <c r="AM111" s="117" t="s">
        <v>1292</v>
      </c>
      <c r="AN111" s="67">
        <v>0.25</v>
      </c>
      <c r="AO111" s="78">
        <f>+(AN111/Tabla3[[#This Row],[III Trimestre ]])*100%</f>
        <v>1</v>
      </c>
      <c r="AP111" s="69" t="s">
        <v>1293</v>
      </c>
      <c r="AQ111" s="79">
        <v>0.25</v>
      </c>
      <c r="AR111" s="200">
        <f>(+Tabla2[[#This Row],[IV seguimiento ( octubre a diciembre)]]/Tabla3[[#This Row],[IV Trimestre ]])</f>
        <v>1</v>
      </c>
      <c r="AS111" s="58" t="s">
        <v>1294</v>
      </c>
      <c r="AT111" s="55"/>
      <c r="AU111" s="78">
        <f>+(Tabla3[[#This Row],[I Trimestre ]]+Tabla3[[#This Row],[II Trimestre ]]+Tabla3[[#This Row],[III Trimestre ]]+Tabla3[[#This Row],[IV Trimestre ]])</f>
        <v>1</v>
      </c>
      <c r="AV111" s="67">
        <f>+(AH111+AK111+AN111+AQ111)</f>
        <v>1</v>
      </c>
      <c r="AW111" s="67">
        <f>+(AV111/AU111)</f>
        <v>1</v>
      </c>
      <c r="AX111" s="69" t="s">
        <v>389</v>
      </c>
    </row>
    <row r="112" spans="2:50" ht="120" customHeight="1" x14ac:dyDescent="0.25">
      <c r="B112" s="69">
        <v>513</v>
      </c>
      <c r="C112" s="69" t="s">
        <v>370</v>
      </c>
      <c r="D112" s="69" t="s">
        <v>371</v>
      </c>
      <c r="E112" s="69" t="s">
        <v>1279</v>
      </c>
      <c r="F112" s="69" t="s">
        <v>1253</v>
      </c>
      <c r="G112" s="69" t="s">
        <v>1280</v>
      </c>
      <c r="H112" s="69" t="s">
        <v>1295</v>
      </c>
      <c r="I112" s="69" t="s">
        <v>1281</v>
      </c>
      <c r="J112" s="69" t="s">
        <v>395</v>
      </c>
      <c r="K112" s="69" t="s">
        <v>1123</v>
      </c>
      <c r="L112" s="69" t="s">
        <v>1282</v>
      </c>
      <c r="M112" s="69" t="s">
        <v>369</v>
      </c>
      <c r="N112" s="69" t="s">
        <v>369</v>
      </c>
      <c r="O112" s="69" t="s">
        <v>1296</v>
      </c>
      <c r="P112" s="138">
        <v>99</v>
      </c>
      <c r="Q112" s="69" t="s">
        <v>1297</v>
      </c>
      <c r="R112" s="69" t="s">
        <v>1298</v>
      </c>
      <c r="S112" s="69" t="s">
        <v>380</v>
      </c>
      <c r="T112" s="69" t="s">
        <v>1299</v>
      </c>
      <c r="U112" s="69" t="s">
        <v>1300</v>
      </c>
      <c r="V112" s="69" t="s">
        <v>1301</v>
      </c>
      <c r="W112" s="197">
        <v>44348</v>
      </c>
      <c r="X112" s="197">
        <v>44561</v>
      </c>
      <c r="Y112" s="198">
        <v>0</v>
      </c>
      <c r="Z112" s="67" t="s">
        <v>369</v>
      </c>
      <c r="AA112" s="198">
        <v>1</v>
      </c>
      <c r="AB112" s="67" t="s">
        <v>1302</v>
      </c>
      <c r="AC112" s="198">
        <v>0</v>
      </c>
      <c r="AD112" s="67" t="s">
        <v>369</v>
      </c>
      <c r="AE112" s="198">
        <v>1</v>
      </c>
      <c r="AF112" s="67" t="s">
        <v>1302</v>
      </c>
      <c r="AG112" s="67" t="s">
        <v>1290</v>
      </c>
      <c r="AH112" s="69"/>
      <c r="AI112" s="199"/>
      <c r="AJ112" s="69"/>
      <c r="AK112" s="69">
        <v>1</v>
      </c>
      <c r="AL112" s="78">
        <f>+AK112/Tabla3[[#This Row],[II Trimestre ]]</f>
        <v>1</v>
      </c>
      <c r="AM112" s="236" t="s">
        <v>1303</v>
      </c>
      <c r="AN112" s="69"/>
      <c r="AO112" s="78"/>
      <c r="AP112" s="69"/>
      <c r="AQ112" s="58">
        <v>1</v>
      </c>
      <c r="AR112" s="200">
        <f>(+Tabla2[[#This Row],[IV seguimiento ( octubre a diciembre)]]/Tabla3[[#This Row],[IV Trimestre ]])</f>
        <v>1</v>
      </c>
      <c r="AS112" s="58" t="s">
        <v>1304</v>
      </c>
      <c r="AT112" s="55"/>
      <c r="AU112" s="138">
        <f>+Tabla3[[#This Row],[I Trimestre ]]+Tabla3[[#This Row],[II Trimestre ]]+Tabla3[[#This Row],[III Trimestre ]]+Tabla3[[#This Row],[IV Trimestre ]]</f>
        <v>2</v>
      </c>
      <c r="AV112" s="138">
        <f>+AH112+AK112+AN112+AQ112</f>
        <v>2</v>
      </c>
      <c r="AW112" s="67">
        <f>+(AV112/AU112)</f>
        <v>1</v>
      </c>
      <c r="AX112" s="69" t="s">
        <v>389</v>
      </c>
    </row>
    <row r="113" spans="2:50" ht="120" customHeight="1" x14ac:dyDescent="0.25">
      <c r="B113" s="69">
        <v>513</v>
      </c>
      <c r="C113" s="69" t="s">
        <v>370</v>
      </c>
      <c r="D113" s="69" t="s">
        <v>371</v>
      </c>
      <c r="E113" s="69" t="s">
        <v>1279</v>
      </c>
      <c r="F113" s="69" t="s">
        <v>1253</v>
      </c>
      <c r="G113" s="69" t="s">
        <v>1280</v>
      </c>
      <c r="H113" s="69" t="s">
        <v>904</v>
      </c>
      <c r="I113" s="69" t="s">
        <v>1281</v>
      </c>
      <c r="J113" s="69" t="s">
        <v>395</v>
      </c>
      <c r="K113" s="69" t="s">
        <v>1123</v>
      </c>
      <c r="L113" s="69" t="s">
        <v>1282</v>
      </c>
      <c r="M113" s="69" t="s">
        <v>369</v>
      </c>
      <c r="N113" s="69" t="s">
        <v>369</v>
      </c>
      <c r="O113" s="69" t="s">
        <v>1305</v>
      </c>
      <c r="P113" s="138">
        <v>100</v>
      </c>
      <c r="Q113" s="69" t="s">
        <v>1306</v>
      </c>
      <c r="R113" s="69" t="s">
        <v>1307</v>
      </c>
      <c r="S113" s="69" t="s">
        <v>380</v>
      </c>
      <c r="T113" s="69" t="s">
        <v>1308</v>
      </c>
      <c r="U113" s="69" t="s">
        <v>1309</v>
      </c>
      <c r="V113" s="69" t="s">
        <v>1310</v>
      </c>
      <c r="W113" s="197">
        <v>44197</v>
      </c>
      <c r="X113" s="197">
        <v>44561</v>
      </c>
      <c r="Y113" s="67">
        <v>0.25</v>
      </c>
      <c r="Z113" s="67" t="s">
        <v>1311</v>
      </c>
      <c r="AA113" s="67">
        <v>0.25</v>
      </c>
      <c r="AB113" s="67" t="s">
        <v>1311</v>
      </c>
      <c r="AC113" s="67">
        <v>0.25</v>
      </c>
      <c r="AD113" s="67" t="s">
        <v>1311</v>
      </c>
      <c r="AE113" s="67">
        <v>0.25</v>
      </c>
      <c r="AF113" s="67" t="s">
        <v>1311</v>
      </c>
      <c r="AG113" s="67" t="s">
        <v>1290</v>
      </c>
      <c r="AH113" s="67">
        <v>0.25</v>
      </c>
      <c r="AI113" s="78">
        <f t="shared" ref="AI113:AI121" si="20">+AH113/Y113</f>
        <v>1</v>
      </c>
      <c r="AJ113" s="69" t="s">
        <v>1312</v>
      </c>
      <c r="AK113" s="67">
        <v>0.25</v>
      </c>
      <c r="AL113" s="78">
        <f>+AK113/Tabla3[[#This Row],[II Trimestre ]]</f>
        <v>1</v>
      </c>
      <c r="AM113" s="236" t="s">
        <v>1313</v>
      </c>
      <c r="AN113" s="67">
        <v>0.25</v>
      </c>
      <c r="AO113" s="78">
        <f>+(AN113/Tabla3[[#This Row],[III Trimestre ]])*100%</f>
        <v>1</v>
      </c>
      <c r="AP113" s="69" t="s">
        <v>1314</v>
      </c>
      <c r="AQ113" s="83">
        <v>0.25</v>
      </c>
      <c r="AR113" s="200">
        <f>(+Tabla2[[#This Row],[IV seguimiento ( octubre a diciembre)]]/Tabla3[[#This Row],[IV Trimestre ]])</f>
        <v>1</v>
      </c>
      <c r="AS113" s="58" t="s">
        <v>1315</v>
      </c>
      <c r="AT113" s="55"/>
      <c r="AU113" s="78">
        <f>+(Tabla3[[#This Row],[I Trimestre ]]+Tabla3[[#This Row],[II Trimestre ]]+Tabla3[[#This Row],[III Trimestre ]]+Tabla3[[#This Row],[IV Trimestre ]])</f>
        <v>1</v>
      </c>
      <c r="AV113" s="67">
        <f>+(AH113+AK113+AN113+AQ113)</f>
        <v>1</v>
      </c>
      <c r="AW113" s="67">
        <f>+(AV113/AU113)</f>
        <v>1</v>
      </c>
      <c r="AX113" s="69" t="s">
        <v>389</v>
      </c>
    </row>
    <row r="114" spans="2:50" ht="120" customHeight="1" x14ac:dyDescent="0.25">
      <c r="B114" s="69" t="s">
        <v>369</v>
      </c>
      <c r="C114" s="69" t="s">
        <v>370</v>
      </c>
      <c r="D114" s="69" t="s">
        <v>371</v>
      </c>
      <c r="E114" s="69" t="s">
        <v>372</v>
      </c>
      <c r="F114" s="69" t="s">
        <v>1253</v>
      </c>
      <c r="G114" s="69" t="s">
        <v>369</v>
      </c>
      <c r="H114" s="69" t="s">
        <v>456</v>
      </c>
      <c r="I114" s="69" t="s">
        <v>1316</v>
      </c>
      <c r="J114" s="69" t="s">
        <v>1317</v>
      </c>
      <c r="K114" s="69" t="s">
        <v>1123</v>
      </c>
      <c r="L114" s="69" t="s">
        <v>1163</v>
      </c>
      <c r="M114" s="69" t="s">
        <v>1318</v>
      </c>
      <c r="N114" s="69" t="s">
        <v>369</v>
      </c>
      <c r="O114" s="69" t="s">
        <v>1319</v>
      </c>
      <c r="P114" s="138">
        <v>101</v>
      </c>
      <c r="Q114" s="69" t="s">
        <v>1320</v>
      </c>
      <c r="R114" s="69" t="s">
        <v>1319</v>
      </c>
      <c r="S114" s="69" t="s">
        <v>380</v>
      </c>
      <c r="T114" s="69" t="s">
        <v>1321</v>
      </c>
      <c r="U114" s="69" t="s">
        <v>1322</v>
      </c>
      <c r="V114" s="69" t="s">
        <v>1323</v>
      </c>
      <c r="W114" s="197">
        <v>44287</v>
      </c>
      <c r="X114" s="197">
        <v>44377</v>
      </c>
      <c r="Y114" s="198">
        <v>1</v>
      </c>
      <c r="Z114" s="67" t="s">
        <v>369</v>
      </c>
      <c r="AA114" s="198">
        <v>1</v>
      </c>
      <c r="AB114" s="67" t="s">
        <v>1324</v>
      </c>
      <c r="AC114" s="198">
        <v>0</v>
      </c>
      <c r="AD114" s="67" t="s">
        <v>369</v>
      </c>
      <c r="AE114" s="198">
        <v>0</v>
      </c>
      <c r="AF114" s="67" t="s">
        <v>369</v>
      </c>
      <c r="AG114" s="67" t="s">
        <v>1325</v>
      </c>
      <c r="AH114" s="69">
        <v>1</v>
      </c>
      <c r="AI114" s="78">
        <f t="shared" si="20"/>
        <v>1</v>
      </c>
      <c r="AJ114" s="69" t="s">
        <v>1326</v>
      </c>
      <c r="AK114" s="69">
        <v>1</v>
      </c>
      <c r="AL114" s="78">
        <f>+AK114/Tabla3[[#This Row],[II Trimestre ]]</f>
        <v>1</v>
      </c>
      <c r="AM114" s="69" t="s">
        <v>1327</v>
      </c>
      <c r="AN114" s="69"/>
      <c r="AO114" s="78"/>
      <c r="AP114" s="69" t="s">
        <v>1326</v>
      </c>
      <c r="AQ114" s="58">
        <v>0</v>
      </c>
      <c r="AR114" s="200">
        <v>0</v>
      </c>
      <c r="AS114" s="58"/>
      <c r="AT114" s="55"/>
      <c r="AU114" s="138">
        <f>+Tabla3[[#This Row],[I Trimestre ]]+Tabla3[[#This Row],[II Trimestre ]]+Tabla3[[#This Row],[III Trimestre ]]+Tabla3[[#This Row],[IV Trimestre ]]</f>
        <v>2</v>
      </c>
      <c r="AV114" s="138">
        <f t="shared" ref="AV114:AV125" si="21">+AH114+AK114+AN114+AQ114</f>
        <v>2</v>
      </c>
      <c r="AW114" s="67">
        <f t="shared" si="11"/>
        <v>1</v>
      </c>
      <c r="AX114" s="69" t="s">
        <v>389</v>
      </c>
    </row>
    <row r="115" spans="2:50" ht="180" customHeight="1" x14ac:dyDescent="0.25">
      <c r="B115" s="69">
        <v>62</v>
      </c>
      <c r="C115" s="69" t="s">
        <v>370</v>
      </c>
      <c r="D115" s="69" t="s">
        <v>371</v>
      </c>
      <c r="E115" s="69" t="s">
        <v>1279</v>
      </c>
      <c r="F115" s="69" t="s">
        <v>1253</v>
      </c>
      <c r="G115" s="69" t="s">
        <v>1328</v>
      </c>
      <c r="H115" s="69" t="s">
        <v>904</v>
      </c>
      <c r="I115" s="69" t="s">
        <v>1329</v>
      </c>
      <c r="J115" s="69" t="s">
        <v>1317</v>
      </c>
      <c r="K115" s="69" t="s">
        <v>369</v>
      </c>
      <c r="L115" s="69" t="s">
        <v>369</v>
      </c>
      <c r="M115" s="69" t="s">
        <v>369</v>
      </c>
      <c r="N115" s="69" t="s">
        <v>369</v>
      </c>
      <c r="O115" s="69" t="s">
        <v>1330</v>
      </c>
      <c r="P115" s="138">
        <v>102</v>
      </c>
      <c r="Q115" s="69" t="s">
        <v>1331</v>
      </c>
      <c r="R115" s="69" t="s">
        <v>1332</v>
      </c>
      <c r="S115" s="69" t="s">
        <v>380</v>
      </c>
      <c r="T115" s="69" t="s">
        <v>1333</v>
      </c>
      <c r="U115" s="69" t="s">
        <v>1334</v>
      </c>
      <c r="V115" s="69" t="s">
        <v>1335</v>
      </c>
      <c r="W115" s="201">
        <v>44197</v>
      </c>
      <c r="X115" s="201">
        <v>44561</v>
      </c>
      <c r="Y115" s="138">
        <v>3</v>
      </c>
      <c r="Z115" s="69" t="s">
        <v>1336</v>
      </c>
      <c r="AA115" s="138">
        <v>3</v>
      </c>
      <c r="AB115" s="69" t="s">
        <v>1336</v>
      </c>
      <c r="AC115" s="138">
        <v>3</v>
      </c>
      <c r="AD115" s="69" t="s">
        <v>1336</v>
      </c>
      <c r="AE115" s="138">
        <v>3</v>
      </c>
      <c r="AF115" s="69" t="s">
        <v>1336</v>
      </c>
      <c r="AG115" s="67" t="s">
        <v>1337</v>
      </c>
      <c r="AH115" s="69">
        <v>3</v>
      </c>
      <c r="AI115" s="78">
        <f t="shared" si="20"/>
        <v>1</v>
      </c>
      <c r="AJ115" s="69" t="s">
        <v>1338</v>
      </c>
      <c r="AK115" s="69">
        <v>3</v>
      </c>
      <c r="AL115" s="78">
        <f>+AK115/Tabla3[[#This Row],[II Trimestre ]]</f>
        <v>1</v>
      </c>
      <c r="AM115" s="69" t="s">
        <v>1339</v>
      </c>
      <c r="AN115" s="237">
        <v>3</v>
      </c>
      <c r="AO115" s="78">
        <f>+(AN115/Tabla3[[#This Row],[III Trimestre ]])*100%</f>
        <v>1</v>
      </c>
      <c r="AP115" s="69" t="s">
        <v>1340</v>
      </c>
      <c r="AQ115" s="58">
        <v>3</v>
      </c>
      <c r="AR115" s="200">
        <f>(+Tabla2[[#This Row],[IV seguimiento ( octubre a diciembre)]]/Tabla3[[#This Row],[IV Trimestre ]])</f>
        <v>1</v>
      </c>
      <c r="AS115" s="58" t="s">
        <v>1341</v>
      </c>
      <c r="AT115" s="55"/>
      <c r="AU115" s="138">
        <f>+Tabla3[[#This Row],[I Trimestre ]]+Tabla3[[#This Row],[II Trimestre ]]+Tabla3[[#This Row],[III Trimestre ]]+Tabla3[[#This Row],[IV Trimestre ]]</f>
        <v>12</v>
      </c>
      <c r="AV115" s="138">
        <f t="shared" si="21"/>
        <v>12</v>
      </c>
      <c r="AW115" s="67">
        <f t="shared" si="11"/>
        <v>1</v>
      </c>
      <c r="AX115" s="69" t="s">
        <v>389</v>
      </c>
    </row>
    <row r="116" spans="2:50" ht="180" customHeight="1" x14ac:dyDescent="0.25">
      <c r="B116" s="69">
        <v>62</v>
      </c>
      <c r="C116" s="69" t="s">
        <v>370</v>
      </c>
      <c r="D116" s="69" t="s">
        <v>371</v>
      </c>
      <c r="E116" s="69" t="s">
        <v>1279</v>
      </c>
      <c r="F116" s="69" t="s">
        <v>1253</v>
      </c>
      <c r="G116" s="69" t="s">
        <v>1328</v>
      </c>
      <c r="H116" s="69" t="s">
        <v>749</v>
      </c>
      <c r="I116" s="69" t="s">
        <v>1329</v>
      </c>
      <c r="J116" s="69" t="s">
        <v>1317</v>
      </c>
      <c r="K116" s="69" t="s">
        <v>1342</v>
      </c>
      <c r="L116" s="69" t="s">
        <v>903</v>
      </c>
      <c r="M116" s="69" t="s">
        <v>369</v>
      </c>
      <c r="N116" s="69" t="s">
        <v>369</v>
      </c>
      <c r="O116" s="69" t="s">
        <v>1343</v>
      </c>
      <c r="P116" s="138">
        <v>103</v>
      </c>
      <c r="Q116" s="69" t="s">
        <v>1344</v>
      </c>
      <c r="R116" s="69" t="s">
        <v>1345</v>
      </c>
      <c r="S116" s="69" t="s">
        <v>380</v>
      </c>
      <c r="T116" s="69" t="s">
        <v>1346</v>
      </c>
      <c r="U116" s="69" t="s">
        <v>1347</v>
      </c>
      <c r="V116" s="69" t="s">
        <v>1348</v>
      </c>
      <c r="W116" s="201">
        <v>44197</v>
      </c>
      <c r="X116" s="201">
        <v>44561</v>
      </c>
      <c r="Y116" s="138">
        <v>1</v>
      </c>
      <c r="Z116" s="69" t="s">
        <v>1349</v>
      </c>
      <c r="AA116" s="138">
        <v>1</v>
      </c>
      <c r="AB116" s="202" t="s">
        <v>1349</v>
      </c>
      <c r="AC116" s="138">
        <v>1</v>
      </c>
      <c r="AD116" s="202" t="s">
        <v>1349</v>
      </c>
      <c r="AE116" s="138">
        <v>1</v>
      </c>
      <c r="AF116" s="202" t="s">
        <v>1349</v>
      </c>
      <c r="AG116" s="67" t="s">
        <v>1337</v>
      </c>
      <c r="AH116" s="69">
        <v>1</v>
      </c>
      <c r="AI116" s="78">
        <f t="shared" si="20"/>
        <v>1</v>
      </c>
      <c r="AJ116" s="69" t="s">
        <v>1350</v>
      </c>
      <c r="AK116" s="69">
        <v>1</v>
      </c>
      <c r="AL116" s="78">
        <f>+AK116/Tabla3[[#This Row],[II Trimestre ]]</f>
        <v>1</v>
      </c>
      <c r="AM116" s="69" t="s">
        <v>1351</v>
      </c>
      <c r="AN116" s="237">
        <v>1</v>
      </c>
      <c r="AO116" s="78">
        <f>+(AN116/Tabla3[[#This Row],[III Trimestre ]])*100%</f>
        <v>1</v>
      </c>
      <c r="AP116" s="69" t="s">
        <v>1352</v>
      </c>
      <c r="AQ116" s="58">
        <v>1</v>
      </c>
      <c r="AR116" s="200">
        <f>(+Tabla2[[#This Row],[IV seguimiento ( octubre a diciembre)]]/Tabla3[[#This Row],[IV Trimestre ]])</f>
        <v>1</v>
      </c>
      <c r="AS116" s="58" t="s">
        <v>1353</v>
      </c>
      <c r="AT116" s="56"/>
      <c r="AU116" s="138">
        <f>+Tabla3[[#This Row],[I Trimestre ]]+Tabla3[[#This Row],[II Trimestre ]]+Tabla3[[#This Row],[III Trimestre ]]+Tabla3[[#This Row],[IV Trimestre ]]</f>
        <v>4</v>
      </c>
      <c r="AV116" s="138">
        <f t="shared" si="21"/>
        <v>4</v>
      </c>
      <c r="AW116" s="67">
        <f t="shared" si="11"/>
        <v>1</v>
      </c>
      <c r="AX116" s="69" t="s">
        <v>389</v>
      </c>
    </row>
    <row r="117" spans="2:50" ht="180" customHeight="1" x14ac:dyDescent="0.25">
      <c r="B117" s="69">
        <v>62</v>
      </c>
      <c r="C117" s="69" t="s">
        <v>370</v>
      </c>
      <c r="D117" s="69" t="s">
        <v>371</v>
      </c>
      <c r="E117" s="69" t="s">
        <v>1279</v>
      </c>
      <c r="F117" s="69" t="s">
        <v>1253</v>
      </c>
      <c r="G117" s="69" t="s">
        <v>1328</v>
      </c>
      <c r="H117" s="69" t="s">
        <v>904</v>
      </c>
      <c r="I117" s="69" t="s">
        <v>1329</v>
      </c>
      <c r="J117" s="69" t="s">
        <v>1317</v>
      </c>
      <c r="K117" s="69" t="s">
        <v>1342</v>
      </c>
      <c r="L117" s="69" t="s">
        <v>1354</v>
      </c>
      <c r="M117" s="69" t="s">
        <v>369</v>
      </c>
      <c r="N117" s="69" t="s">
        <v>369</v>
      </c>
      <c r="O117" s="69" t="s">
        <v>1355</v>
      </c>
      <c r="P117" s="138">
        <v>104</v>
      </c>
      <c r="Q117" s="69" t="s">
        <v>1356</v>
      </c>
      <c r="R117" s="69" t="s">
        <v>1357</v>
      </c>
      <c r="S117" s="69" t="s">
        <v>401</v>
      </c>
      <c r="T117" s="69" t="s">
        <v>1358</v>
      </c>
      <c r="U117" s="69" t="s">
        <v>1359</v>
      </c>
      <c r="V117" s="69" t="s">
        <v>1360</v>
      </c>
      <c r="W117" s="197">
        <v>44197</v>
      </c>
      <c r="X117" s="197">
        <v>44561</v>
      </c>
      <c r="Y117" s="67">
        <v>1</v>
      </c>
      <c r="Z117" s="67" t="s">
        <v>1361</v>
      </c>
      <c r="AA117" s="67">
        <v>1</v>
      </c>
      <c r="AB117" s="67" t="s">
        <v>1361</v>
      </c>
      <c r="AC117" s="67">
        <v>1</v>
      </c>
      <c r="AD117" s="67" t="s">
        <v>1361</v>
      </c>
      <c r="AE117" s="67">
        <v>1</v>
      </c>
      <c r="AF117" s="67" t="s">
        <v>1361</v>
      </c>
      <c r="AG117" s="67" t="s">
        <v>1337</v>
      </c>
      <c r="AH117" s="67">
        <v>0.53</v>
      </c>
      <c r="AI117" s="78">
        <f t="shared" si="20"/>
        <v>0.53</v>
      </c>
      <c r="AJ117" s="69" t="s">
        <v>1362</v>
      </c>
      <c r="AK117" s="67">
        <v>0.96</v>
      </c>
      <c r="AL117" s="78">
        <f>+AK117/Tabla3[[#This Row],[II Trimestre ]]</f>
        <v>0.96</v>
      </c>
      <c r="AM117" s="69" t="s">
        <v>1363</v>
      </c>
      <c r="AN117" s="238">
        <v>0.86</v>
      </c>
      <c r="AO117" s="78">
        <f>+(AN117/Tabla3[[#This Row],[III Trimestre ]])*100%</f>
        <v>0.86</v>
      </c>
      <c r="AP117" s="69" t="s">
        <v>1364</v>
      </c>
      <c r="AQ117" s="83">
        <v>1</v>
      </c>
      <c r="AR117" s="200">
        <f>(+Tabla2[[#This Row],[IV seguimiento ( octubre a diciembre)]]/Tabla3[[#This Row],[IV Trimestre ]])</f>
        <v>1</v>
      </c>
      <c r="AS117" s="58" t="s">
        <v>1365</v>
      </c>
      <c r="AT117" s="55"/>
      <c r="AU117" s="78">
        <f>+(Tabla3[[#This Row],[I Trimestre ]]+Tabla3[[#This Row],[II Trimestre ]]+Tabla3[[#This Row],[III Trimestre ]]+Tabla3[[#This Row],[IV Trimestre ]])/4</f>
        <v>1</v>
      </c>
      <c r="AV117" s="200">
        <f>+(Tabla2[[#This Row],[IV seguimiento ( octubre a diciembre)]]+Tabla2[[#This Row],[III seguimiento ( julio a septiembre)]]+Tabla1[[#This Row],[II seguimiento ( abril a junio)]]+Tabla1[[#This Row],[I seguimiento ( enero a marzo)]])/4</f>
        <v>0.83749999999999991</v>
      </c>
      <c r="AW117" s="67">
        <f t="shared" si="11"/>
        <v>0.83749999999999991</v>
      </c>
      <c r="AX117" s="69"/>
    </row>
    <row r="118" spans="2:50" ht="230.25" customHeight="1" x14ac:dyDescent="0.25">
      <c r="B118" s="69">
        <v>412</v>
      </c>
      <c r="C118" s="69" t="s">
        <v>370</v>
      </c>
      <c r="D118" s="69" t="s">
        <v>371</v>
      </c>
      <c r="E118" s="69" t="s">
        <v>977</v>
      </c>
      <c r="F118" s="69" t="s">
        <v>978</v>
      </c>
      <c r="G118" s="69" t="s">
        <v>1366</v>
      </c>
      <c r="H118" s="69"/>
      <c r="I118" s="69" t="s">
        <v>1367</v>
      </c>
      <c r="J118" s="69" t="s">
        <v>395</v>
      </c>
      <c r="K118" s="69" t="s">
        <v>1368</v>
      </c>
      <c r="L118" s="69" t="s">
        <v>1369</v>
      </c>
      <c r="M118" s="69" t="s">
        <v>369</v>
      </c>
      <c r="N118" s="69" t="s">
        <v>369</v>
      </c>
      <c r="O118" s="69" t="s">
        <v>1370</v>
      </c>
      <c r="P118" s="138">
        <v>105</v>
      </c>
      <c r="Q118" s="69" t="s">
        <v>1371</v>
      </c>
      <c r="R118" s="69" t="s">
        <v>1372</v>
      </c>
      <c r="S118" s="69" t="s">
        <v>803</v>
      </c>
      <c r="T118" s="69" t="s">
        <v>1373</v>
      </c>
      <c r="U118" s="69" t="s">
        <v>1374</v>
      </c>
      <c r="V118" s="69" t="s">
        <v>1375</v>
      </c>
      <c r="W118" s="201">
        <v>44228</v>
      </c>
      <c r="X118" s="201">
        <v>44560</v>
      </c>
      <c r="Y118" s="78">
        <v>0.25</v>
      </c>
      <c r="Z118" s="69" t="s">
        <v>1376</v>
      </c>
      <c r="AA118" s="78">
        <v>0.5</v>
      </c>
      <c r="AB118" s="69" t="s">
        <v>1377</v>
      </c>
      <c r="AC118" s="78">
        <v>0.75</v>
      </c>
      <c r="AD118" s="69" t="s">
        <v>1378</v>
      </c>
      <c r="AE118" s="78">
        <v>1</v>
      </c>
      <c r="AF118" s="69" t="s">
        <v>1379</v>
      </c>
      <c r="AG118" s="67" t="s">
        <v>1380</v>
      </c>
      <c r="AH118" s="67">
        <v>0</v>
      </c>
      <c r="AI118" s="78">
        <f t="shared" si="20"/>
        <v>0</v>
      </c>
      <c r="AJ118" s="239" t="s">
        <v>1381</v>
      </c>
      <c r="AK118" s="240">
        <v>0.5</v>
      </c>
      <c r="AL118" s="78">
        <f>+AK118/Tabla3[[#This Row],[II Trimestre ]]</f>
        <v>1</v>
      </c>
      <c r="AM118" s="224" t="s">
        <v>1382</v>
      </c>
      <c r="AN118" s="67">
        <v>0</v>
      </c>
      <c r="AO118" s="78">
        <f>+(AN118/Tabla3[[#This Row],[III Trimestre ]])*100%</f>
        <v>0</v>
      </c>
      <c r="AP118" s="107" t="s">
        <v>1383</v>
      </c>
      <c r="AQ118" s="83">
        <v>1</v>
      </c>
      <c r="AR118" s="200">
        <f>(+Tabla2[[#This Row],[IV seguimiento ( octubre a diciembre)]]/Tabla3[[#This Row],[IV Trimestre ]])</f>
        <v>1</v>
      </c>
      <c r="AS118" s="81" t="s">
        <v>1384</v>
      </c>
      <c r="AT118" s="55"/>
      <c r="AU118" s="78">
        <f>+Tabla3[[#This Row],[IV Trimestre ]]</f>
        <v>1</v>
      </c>
      <c r="AV118" s="200">
        <f>+Tabla2[[#This Row],[IV seguimiento ( octubre a diciembre)]]</f>
        <v>1</v>
      </c>
      <c r="AW118" s="67">
        <f t="shared" si="11"/>
        <v>1</v>
      </c>
      <c r="AX118" s="69" t="s">
        <v>389</v>
      </c>
    </row>
    <row r="119" spans="2:50" ht="120" customHeight="1" x14ac:dyDescent="0.25">
      <c r="B119" s="69">
        <v>412</v>
      </c>
      <c r="C119" s="69" t="s">
        <v>370</v>
      </c>
      <c r="D119" s="69" t="s">
        <v>371</v>
      </c>
      <c r="E119" s="69" t="s">
        <v>977</v>
      </c>
      <c r="F119" s="69" t="s">
        <v>978</v>
      </c>
      <c r="G119" s="69" t="s">
        <v>1366</v>
      </c>
      <c r="H119" s="69"/>
      <c r="I119" s="69" t="s">
        <v>1367</v>
      </c>
      <c r="J119" s="69" t="s">
        <v>395</v>
      </c>
      <c r="K119" s="69" t="s">
        <v>1368</v>
      </c>
      <c r="L119" s="69" t="s">
        <v>1369</v>
      </c>
      <c r="M119" s="69" t="s">
        <v>369</v>
      </c>
      <c r="N119" s="69" t="s">
        <v>369</v>
      </c>
      <c r="O119" s="69" t="s">
        <v>1385</v>
      </c>
      <c r="P119" s="138">
        <v>106</v>
      </c>
      <c r="Q119" s="69" t="s">
        <v>1386</v>
      </c>
      <c r="R119" s="69" t="s">
        <v>1387</v>
      </c>
      <c r="S119" s="69" t="s">
        <v>803</v>
      </c>
      <c r="T119" s="69" t="s">
        <v>1388</v>
      </c>
      <c r="U119" s="69" t="s">
        <v>1389</v>
      </c>
      <c r="V119" s="69" t="s">
        <v>1390</v>
      </c>
      <c r="W119" s="201">
        <v>44228</v>
      </c>
      <c r="X119" s="201">
        <v>44560</v>
      </c>
      <c r="Y119" s="78">
        <v>0.25</v>
      </c>
      <c r="Z119" s="69" t="s">
        <v>1391</v>
      </c>
      <c r="AA119" s="78">
        <v>0.5</v>
      </c>
      <c r="AB119" s="202" t="s">
        <v>1391</v>
      </c>
      <c r="AC119" s="78">
        <v>0.75</v>
      </c>
      <c r="AD119" s="202" t="s">
        <v>1391</v>
      </c>
      <c r="AE119" s="78">
        <v>1</v>
      </c>
      <c r="AF119" s="202" t="s">
        <v>1391</v>
      </c>
      <c r="AG119" s="67" t="s">
        <v>1380</v>
      </c>
      <c r="AH119" s="67">
        <v>0.25</v>
      </c>
      <c r="AI119" s="78">
        <f t="shared" si="20"/>
        <v>1</v>
      </c>
      <c r="AJ119" s="239" t="s">
        <v>1392</v>
      </c>
      <c r="AK119" s="67">
        <v>0.5</v>
      </c>
      <c r="AL119" s="78">
        <f>+AK119/Tabla3[[#This Row],[II Trimestre ]]</f>
        <v>1</v>
      </c>
      <c r="AM119" s="241" t="s">
        <v>1393</v>
      </c>
      <c r="AN119" s="67">
        <v>0.75</v>
      </c>
      <c r="AO119" s="78">
        <f>+(AN119/Tabla3[[#This Row],[III Trimestre ]])*100%</f>
        <v>1</v>
      </c>
      <c r="AP119" s="108" t="s">
        <v>1394</v>
      </c>
      <c r="AQ119" s="83">
        <v>1</v>
      </c>
      <c r="AR119" s="200">
        <f>(+Tabla2[[#This Row],[IV seguimiento ( octubre a diciembre)]]/Tabla3[[#This Row],[IV Trimestre ]])</f>
        <v>1</v>
      </c>
      <c r="AS119" s="58" t="s">
        <v>1395</v>
      </c>
      <c r="AT119" s="56"/>
      <c r="AU119" s="78">
        <f>+Tabla3[[#This Row],[IV Trimestre ]]</f>
        <v>1</v>
      </c>
      <c r="AV119" s="200">
        <f>+Tabla2[[#This Row],[IV seguimiento ( octubre a diciembre)]]</f>
        <v>1</v>
      </c>
      <c r="AW119" s="67">
        <f t="shared" si="11"/>
        <v>1</v>
      </c>
      <c r="AX119" s="69" t="s">
        <v>389</v>
      </c>
    </row>
    <row r="120" spans="2:50" ht="305.25" customHeight="1" x14ac:dyDescent="0.25">
      <c r="B120" s="69">
        <v>412</v>
      </c>
      <c r="C120" s="69" t="s">
        <v>370</v>
      </c>
      <c r="D120" s="69" t="s">
        <v>371</v>
      </c>
      <c r="E120" s="69" t="s">
        <v>977</v>
      </c>
      <c r="F120" s="69" t="s">
        <v>978</v>
      </c>
      <c r="G120" s="69" t="s">
        <v>1366</v>
      </c>
      <c r="H120" s="69"/>
      <c r="I120" s="69" t="s">
        <v>1367</v>
      </c>
      <c r="J120" s="69" t="s">
        <v>395</v>
      </c>
      <c r="K120" s="69" t="s">
        <v>1368</v>
      </c>
      <c r="L120" s="69" t="s">
        <v>1369</v>
      </c>
      <c r="M120" s="69" t="s">
        <v>369</v>
      </c>
      <c r="N120" s="69" t="s">
        <v>369</v>
      </c>
      <c r="O120" s="69" t="s">
        <v>1396</v>
      </c>
      <c r="P120" s="138">
        <v>107</v>
      </c>
      <c r="Q120" s="69" t="s">
        <v>1397</v>
      </c>
      <c r="R120" s="69" t="s">
        <v>1398</v>
      </c>
      <c r="S120" s="69" t="s">
        <v>803</v>
      </c>
      <c r="T120" s="69" t="s">
        <v>1399</v>
      </c>
      <c r="U120" s="69" t="s">
        <v>1400</v>
      </c>
      <c r="V120" s="69" t="s">
        <v>1401</v>
      </c>
      <c r="W120" s="197">
        <v>44256</v>
      </c>
      <c r="X120" s="197">
        <v>44560</v>
      </c>
      <c r="Y120" s="67">
        <v>0.25</v>
      </c>
      <c r="Z120" s="67" t="s">
        <v>1402</v>
      </c>
      <c r="AA120" s="78">
        <v>0.5</v>
      </c>
      <c r="AB120" s="67" t="s">
        <v>1403</v>
      </c>
      <c r="AC120" s="78">
        <v>0.75</v>
      </c>
      <c r="AD120" s="67" t="s">
        <v>1403</v>
      </c>
      <c r="AE120" s="78">
        <v>1</v>
      </c>
      <c r="AF120" s="67" t="s">
        <v>1403</v>
      </c>
      <c r="AG120" s="67" t="s">
        <v>1380</v>
      </c>
      <c r="AH120" s="67">
        <v>0.25</v>
      </c>
      <c r="AI120" s="78">
        <f t="shared" si="20"/>
        <v>1</v>
      </c>
      <c r="AJ120" s="110" t="s">
        <v>1404</v>
      </c>
      <c r="AK120" s="67">
        <v>0.5</v>
      </c>
      <c r="AL120" s="78">
        <f>+AK120/Tabla3[[#This Row],[II Trimestre ]]</f>
        <v>1</v>
      </c>
      <c r="AM120" s="242" t="s">
        <v>1405</v>
      </c>
      <c r="AN120" s="67">
        <v>0.75</v>
      </c>
      <c r="AO120" s="78">
        <f>+(AN120/Tabla3[[#This Row],[III Trimestre ]])*100%</f>
        <v>1</v>
      </c>
      <c r="AP120" s="108" t="s">
        <v>1406</v>
      </c>
      <c r="AQ120" s="83">
        <v>1</v>
      </c>
      <c r="AR120" s="200">
        <f>(+Tabla2[[#This Row],[IV seguimiento ( octubre a diciembre)]]/Tabla3[[#This Row],[IV Trimestre ]])</f>
        <v>1</v>
      </c>
      <c r="AS120" s="58" t="s">
        <v>1407</v>
      </c>
      <c r="AT120" s="55"/>
      <c r="AU120" s="78">
        <f>+Tabla3[[#This Row],[IV Trimestre ]]</f>
        <v>1</v>
      </c>
      <c r="AV120" s="200">
        <f>+Tabla2[[#This Row],[IV seguimiento ( octubre a diciembre)]]</f>
        <v>1</v>
      </c>
      <c r="AW120" s="67">
        <f t="shared" si="11"/>
        <v>1</v>
      </c>
      <c r="AX120" s="69" t="s">
        <v>389</v>
      </c>
    </row>
    <row r="121" spans="2:50" s="111" customFormat="1" ht="299.25" x14ac:dyDescent="0.25">
      <c r="B121" s="243">
        <v>513</v>
      </c>
      <c r="C121" s="69" t="s">
        <v>370</v>
      </c>
      <c r="D121" s="69" t="s">
        <v>371</v>
      </c>
      <c r="E121" s="69" t="s">
        <v>372</v>
      </c>
      <c r="F121" s="69" t="s">
        <v>373</v>
      </c>
      <c r="G121" s="112" t="s">
        <v>369</v>
      </c>
      <c r="H121" s="112" t="s">
        <v>114</v>
      </c>
      <c r="I121" s="112" t="s">
        <v>394</v>
      </c>
      <c r="J121" s="112" t="s">
        <v>395</v>
      </c>
      <c r="K121" s="69" t="s">
        <v>1368</v>
      </c>
      <c r="L121" s="112" t="s">
        <v>1408</v>
      </c>
      <c r="M121" s="112" t="s">
        <v>1409</v>
      </c>
      <c r="N121" s="112" t="s">
        <v>369</v>
      </c>
      <c r="O121" s="112" t="s">
        <v>1410</v>
      </c>
      <c r="P121" s="138">
        <v>108</v>
      </c>
      <c r="Q121" s="112" t="s">
        <v>1411</v>
      </c>
      <c r="R121" s="112" t="s">
        <v>1412</v>
      </c>
      <c r="S121" s="69" t="s">
        <v>803</v>
      </c>
      <c r="T121" s="112" t="s">
        <v>1413</v>
      </c>
      <c r="U121" s="112" t="s">
        <v>1414</v>
      </c>
      <c r="V121" s="112" t="s">
        <v>1415</v>
      </c>
      <c r="W121" s="244">
        <v>44228</v>
      </c>
      <c r="X121" s="244">
        <v>44499</v>
      </c>
      <c r="Y121" s="67">
        <v>0.25</v>
      </c>
      <c r="Z121" s="112" t="s">
        <v>1416</v>
      </c>
      <c r="AA121" s="78">
        <v>0.5</v>
      </c>
      <c r="AB121" s="112" t="s">
        <v>1416</v>
      </c>
      <c r="AC121" s="78">
        <v>0.75</v>
      </c>
      <c r="AD121" s="112" t="s">
        <v>1416</v>
      </c>
      <c r="AE121" s="78">
        <v>1</v>
      </c>
      <c r="AF121" s="112" t="s">
        <v>369</v>
      </c>
      <c r="AG121" s="113" t="s">
        <v>1417</v>
      </c>
      <c r="AH121" s="245">
        <v>0.25</v>
      </c>
      <c r="AI121" s="78">
        <f t="shared" si="20"/>
        <v>1</v>
      </c>
      <c r="AJ121" s="106" t="s">
        <v>1418</v>
      </c>
      <c r="AK121" s="246">
        <v>0.5</v>
      </c>
      <c r="AL121" s="78">
        <f>+AK121/Tabla3[[#This Row],[II Trimestre ]]</f>
        <v>1</v>
      </c>
      <c r="AM121" s="112" t="s">
        <v>1419</v>
      </c>
      <c r="AN121" s="246">
        <v>0.75</v>
      </c>
      <c r="AO121" s="78">
        <f>+(AN121/Tabla3[[#This Row],[III Trimestre ]])*100%</f>
        <v>1</v>
      </c>
      <c r="AP121" s="114" t="s">
        <v>1420</v>
      </c>
      <c r="AQ121" s="247">
        <v>1</v>
      </c>
      <c r="AR121" s="200">
        <f>(+Tabla2[[#This Row],[IV seguimiento ( octubre a diciembre)]]/Tabla3[[#This Row],[IV Trimestre ]])</f>
        <v>1</v>
      </c>
      <c r="AS121" s="75" t="s">
        <v>1421</v>
      </c>
      <c r="AT121" s="248"/>
      <c r="AU121" s="78">
        <f>+Tabla3[[#This Row],[IV Trimestre ]]</f>
        <v>1</v>
      </c>
      <c r="AV121" s="200">
        <f>+Tabla2[[#This Row],[IV seguimiento ( octubre a diciembre)]]</f>
        <v>1</v>
      </c>
      <c r="AW121" s="67">
        <f t="shared" si="11"/>
        <v>1</v>
      </c>
      <c r="AX121" s="69" t="s">
        <v>389</v>
      </c>
    </row>
    <row r="122" spans="2:50" ht="157.5" customHeight="1" x14ac:dyDescent="0.25">
      <c r="B122" s="69">
        <v>62</v>
      </c>
      <c r="C122" s="69" t="s">
        <v>370</v>
      </c>
      <c r="D122" s="69" t="s">
        <v>371</v>
      </c>
      <c r="E122" s="69" t="s">
        <v>372</v>
      </c>
      <c r="F122" s="69" t="s">
        <v>373</v>
      </c>
      <c r="G122" s="69" t="s">
        <v>1422</v>
      </c>
      <c r="H122" s="69" t="s">
        <v>1136</v>
      </c>
      <c r="I122" s="69" t="s">
        <v>1137</v>
      </c>
      <c r="J122" s="69" t="s">
        <v>395</v>
      </c>
      <c r="K122" s="69" t="s">
        <v>1123</v>
      </c>
      <c r="L122" s="69" t="s">
        <v>1228</v>
      </c>
      <c r="M122" s="69" t="s">
        <v>1139</v>
      </c>
      <c r="N122" s="69" t="s">
        <v>369</v>
      </c>
      <c r="O122" s="69" t="s">
        <v>1423</v>
      </c>
      <c r="P122" s="138">
        <v>109</v>
      </c>
      <c r="Q122" s="69" t="s">
        <v>1424</v>
      </c>
      <c r="R122" s="69" t="s">
        <v>1425</v>
      </c>
      <c r="S122" s="69" t="s">
        <v>803</v>
      </c>
      <c r="T122" s="69" t="s">
        <v>1426</v>
      </c>
      <c r="U122" s="69" t="s">
        <v>1427</v>
      </c>
      <c r="V122" s="69" t="s">
        <v>1144</v>
      </c>
      <c r="W122" s="201">
        <v>44287</v>
      </c>
      <c r="X122" s="201">
        <v>44438</v>
      </c>
      <c r="Y122" s="78">
        <v>0</v>
      </c>
      <c r="Z122" s="69" t="s">
        <v>369</v>
      </c>
      <c r="AA122" s="78">
        <v>0.5</v>
      </c>
      <c r="AB122" s="202" t="s">
        <v>1428</v>
      </c>
      <c r="AC122" s="78">
        <v>1</v>
      </c>
      <c r="AD122" s="202" t="s">
        <v>1429</v>
      </c>
      <c r="AE122" s="78">
        <v>0</v>
      </c>
      <c r="AF122" s="202" t="s">
        <v>369</v>
      </c>
      <c r="AG122" s="67" t="s">
        <v>1147</v>
      </c>
      <c r="AH122" s="67"/>
      <c r="AI122" s="67"/>
      <c r="AJ122" s="69"/>
      <c r="AK122" s="78">
        <v>0.5</v>
      </c>
      <c r="AL122" s="78">
        <f>+AK122/Tabla3[[#This Row],[II Trimestre ]]</f>
        <v>1</v>
      </c>
      <c r="AM122" s="249" t="s">
        <v>1430</v>
      </c>
      <c r="AN122" s="78">
        <v>1</v>
      </c>
      <c r="AO122" s="78">
        <f>+(AN122/Tabla3[[#This Row],[III Trimestre ]])*100%</f>
        <v>1</v>
      </c>
      <c r="AP122" s="107" t="s">
        <v>1431</v>
      </c>
      <c r="AQ122" s="83">
        <v>0</v>
      </c>
      <c r="AR122" s="200">
        <v>0</v>
      </c>
      <c r="AS122" s="58"/>
      <c r="AT122" s="56"/>
      <c r="AU122" s="78">
        <f>+Tabla3[[#This Row],[III Trimestre ]]</f>
        <v>1</v>
      </c>
      <c r="AV122" s="138">
        <f>+Tabla2[[#This Row],[III seguimiento ( julio a septiembre)]]</f>
        <v>1</v>
      </c>
      <c r="AW122" s="67">
        <f t="shared" si="11"/>
        <v>1</v>
      </c>
      <c r="AX122" s="69" t="s">
        <v>389</v>
      </c>
    </row>
    <row r="123" spans="2:50" s="89" customFormat="1" ht="131.25" customHeight="1" x14ac:dyDescent="0.25">
      <c r="B123" s="69" t="s">
        <v>919</v>
      </c>
      <c r="C123" s="69" t="s">
        <v>370</v>
      </c>
      <c r="D123" s="69" t="s">
        <v>371</v>
      </c>
      <c r="E123" s="69" t="s">
        <v>372</v>
      </c>
      <c r="F123" s="69" t="s">
        <v>373</v>
      </c>
      <c r="G123" s="69" t="s">
        <v>919</v>
      </c>
      <c r="H123" s="69" t="s">
        <v>919</v>
      </c>
      <c r="I123" s="69" t="s">
        <v>55</v>
      </c>
      <c r="J123" s="69" t="s">
        <v>395</v>
      </c>
      <c r="K123" s="69" t="s">
        <v>1123</v>
      </c>
      <c r="L123" s="69" t="s">
        <v>919</v>
      </c>
      <c r="M123" s="69" t="s">
        <v>369</v>
      </c>
      <c r="N123" s="69" t="s">
        <v>369</v>
      </c>
      <c r="O123" s="69" t="s">
        <v>1432</v>
      </c>
      <c r="P123" s="138">
        <v>110</v>
      </c>
      <c r="Q123" s="69" t="s">
        <v>1433</v>
      </c>
      <c r="R123" s="69" t="s">
        <v>1434</v>
      </c>
      <c r="S123" s="112" t="s">
        <v>968</v>
      </c>
      <c r="T123" s="69" t="s">
        <v>1435</v>
      </c>
      <c r="U123" s="69" t="s">
        <v>1436</v>
      </c>
      <c r="V123" s="69" t="s">
        <v>1437</v>
      </c>
      <c r="W123" s="197">
        <v>44197</v>
      </c>
      <c r="X123" s="197">
        <v>44561</v>
      </c>
      <c r="Y123" s="67">
        <v>0.2</v>
      </c>
      <c r="Z123" s="67" t="s">
        <v>1438</v>
      </c>
      <c r="AA123" s="67">
        <v>0.2</v>
      </c>
      <c r="AB123" s="67" t="s">
        <v>1438</v>
      </c>
      <c r="AC123" s="67">
        <v>0.2</v>
      </c>
      <c r="AD123" s="67" t="s">
        <v>1438</v>
      </c>
      <c r="AE123" s="67">
        <v>0.2</v>
      </c>
      <c r="AF123" s="67" t="s">
        <v>1438</v>
      </c>
      <c r="AG123" s="67" t="s">
        <v>1439</v>
      </c>
      <c r="AH123" s="67">
        <v>0.32600000000000001</v>
      </c>
      <c r="AI123" s="78">
        <v>1</v>
      </c>
      <c r="AJ123" s="69" t="s">
        <v>1440</v>
      </c>
      <c r="AK123" s="67">
        <v>0.2712</v>
      </c>
      <c r="AL123" s="78">
        <v>1</v>
      </c>
      <c r="AM123" s="250" t="s">
        <v>1441</v>
      </c>
      <c r="AN123" s="67">
        <v>0.3</v>
      </c>
      <c r="AO123" s="78">
        <v>1</v>
      </c>
      <c r="AP123" s="69" t="s">
        <v>1442</v>
      </c>
      <c r="AQ123" s="83">
        <v>0.32319999999999999</v>
      </c>
      <c r="AR123" s="200">
        <v>1</v>
      </c>
      <c r="AS123" s="86" t="s">
        <v>1443</v>
      </c>
      <c r="AT123" s="55"/>
      <c r="AU123" s="78">
        <f>+(Tabla3[[#This Row],[I Trimestre ]]+Tabla3[[#This Row],[II Trimestre ]]+Tabla3[[#This Row],[III Trimestre ]]+Tabla3[[#This Row],[IV Trimestre ]])</f>
        <v>0.8</v>
      </c>
      <c r="AV123" s="200">
        <f>+AH123+AK123+AN123+AQ123</f>
        <v>1.2203999999999999</v>
      </c>
      <c r="AW123" s="67">
        <v>1</v>
      </c>
      <c r="AX123" s="69" t="s">
        <v>389</v>
      </c>
    </row>
    <row r="124" spans="2:50" s="89" customFormat="1" ht="221.25" customHeight="1" x14ac:dyDescent="0.25">
      <c r="B124" s="69" t="s">
        <v>919</v>
      </c>
      <c r="C124" s="69" t="s">
        <v>370</v>
      </c>
      <c r="D124" s="69" t="s">
        <v>371</v>
      </c>
      <c r="E124" s="69" t="s">
        <v>372</v>
      </c>
      <c r="F124" s="69" t="s">
        <v>373</v>
      </c>
      <c r="G124" s="69" t="s">
        <v>919</v>
      </c>
      <c r="H124" s="69" t="s">
        <v>919</v>
      </c>
      <c r="I124" s="69" t="s">
        <v>55</v>
      </c>
      <c r="J124" s="69" t="s">
        <v>395</v>
      </c>
      <c r="K124" s="69" t="s">
        <v>1123</v>
      </c>
      <c r="L124" s="69" t="s">
        <v>919</v>
      </c>
      <c r="M124" s="69" t="s">
        <v>369</v>
      </c>
      <c r="N124" s="69" t="s">
        <v>369</v>
      </c>
      <c r="O124" s="69" t="s">
        <v>1444</v>
      </c>
      <c r="P124" s="138">
        <v>111</v>
      </c>
      <c r="Q124" s="69" t="s">
        <v>1445</v>
      </c>
      <c r="R124" s="69" t="s">
        <v>1446</v>
      </c>
      <c r="S124" s="69" t="s">
        <v>968</v>
      </c>
      <c r="T124" s="69" t="s">
        <v>1447</v>
      </c>
      <c r="U124" s="69" t="s">
        <v>1448</v>
      </c>
      <c r="V124" s="69" t="s">
        <v>1449</v>
      </c>
      <c r="W124" s="197">
        <v>44197</v>
      </c>
      <c r="X124" s="197">
        <v>44561</v>
      </c>
      <c r="Y124" s="67">
        <v>1</v>
      </c>
      <c r="Z124" s="67" t="s">
        <v>1438</v>
      </c>
      <c r="AA124" s="67">
        <v>1</v>
      </c>
      <c r="AB124" s="67" t="s">
        <v>1438</v>
      </c>
      <c r="AC124" s="67">
        <v>1</v>
      </c>
      <c r="AD124" s="67" t="s">
        <v>1438</v>
      </c>
      <c r="AE124" s="67">
        <v>1</v>
      </c>
      <c r="AF124" s="67" t="s">
        <v>1438</v>
      </c>
      <c r="AG124" s="67" t="s">
        <v>1439</v>
      </c>
      <c r="AH124" s="67">
        <v>0.8387</v>
      </c>
      <c r="AI124" s="78">
        <f t="shared" ref="AI124:AI125" si="22">+AH124/Y124</f>
        <v>0.8387</v>
      </c>
      <c r="AJ124" s="69" t="s">
        <v>1450</v>
      </c>
      <c r="AK124" s="67">
        <v>1</v>
      </c>
      <c r="AL124" s="78">
        <f>+AK124/Tabla3[[#This Row],[II Trimestre ]]</f>
        <v>1</v>
      </c>
      <c r="AM124" s="69" t="s">
        <v>1451</v>
      </c>
      <c r="AN124" s="67">
        <v>1</v>
      </c>
      <c r="AO124" s="78">
        <f>+(AN124/Tabla3[[#This Row],[III Trimestre ]])*100%</f>
        <v>1</v>
      </c>
      <c r="AP124" s="69" t="s">
        <v>1452</v>
      </c>
      <c r="AQ124" s="83">
        <v>0.68</v>
      </c>
      <c r="AR124" s="200">
        <f>(+Tabla2[[#This Row],[IV seguimiento ( octubre a diciembre)]]/Tabla3[[#This Row],[IV Trimestre ]])</f>
        <v>0.68</v>
      </c>
      <c r="AS124" s="58" t="s">
        <v>1453</v>
      </c>
      <c r="AT124" s="55"/>
      <c r="AU124" s="78">
        <v>0.8</v>
      </c>
      <c r="AV124" s="200">
        <f>+(Tabla2[[#This Row],[IV seguimiento ( octubre a diciembre)]]+Tabla2[[#This Row],[III seguimiento ( julio a septiembre)]]+Tabla1[[#This Row],[II seguimiento ( abril a junio)]]+Tabla1[[#This Row],[I seguimiento ( enero a marzo)]])/4</f>
        <v>0.87967499999999998</v>
      </c>
      <c r="AW124" s="67">
        <v>1</v>
      </c>
      <c r="AX124" s="69" t="s">
        <v>389</v>
      </c>
    </row>
    <row r="125" spans="2:50" s="89" customFormat="1" ht="221.25" customHeight="1" x14ac:dyDescent="0.25">
      <c r="B125" s="69" t="s">
        <v>919</v>
      </c>
      <c r="C125" s="69" t="s">
        <v>370</v>
      </c>
      <c r="D125" s="69" t="s">
        <v>371</v>
      </c>
      <c r="E125" s="69" t="s">
        <v>372</v>
      </c>
      <c r="F125" s="69" t="s">
        <v>373</v>
      </c>
      <c r="G125" s="69" t="s">
        <v>919</v>
      </c>
      <c r="H125" s="69" t="s">
        <v>919</v>
      </c>
      <c r="I125" s="69" t="s">
        <v>55</v>
      </c>
      <c r="J125" s="69" t="s">
        <v>395</v>
      </c>
      <c r="K125" s="69" t="s">
        <v>1123</v>
      </c>
      <c r="L125" s="69" t="s">
        <v>919</v>
      </c>
      <c r="M125" s="69" t="s">
        <v>369</v>
      </c>
      <c r="N125" s="69" t="s">
        <v>369</v>
      </c>
      <c r="O125" s="69" t="s">
        <v>1454</v>
      </c>
      <c r="P125" s="138">
        <v>112</v>
      </c>
      <c r="Q125" s="69" t="s">
        <v>1455</v>
      </c>
      <c r="R125" s="69" t="s">
        <v>1456</v>
      </c>
      <c r="S125" s="69" t="s">
        <v>380</v>
      </c>
      <c r="T125" s="69" t="s">
        <v>1457</v>
      </c>
      <c r="U125" s="69" t="s">
        <v>1458</v>
      </c>
      <c r="V125" s="69" t="s">
        <v>1459</v>
      </c>
      <c r="W125" s="197">
        <v>44228</v>
      </c>
      <c r="X125" s="197">
        <v>44530</v>
      </c>
      <c r="Y125" s="198">
        <v>2</v>
      </c>
      <c r="Z125" s="67" t="s">
        <v>1460</v>
      </c>
      <c r="AA125" s="198">
        <v>3</v>
      </c>
      <c r="AB125" s="67" t="s">
        <v>1461</v>
      </c>
      <c r="AC125" s="198">
        <v>3</v>
      </c>
      <c r="AD125" s="67" t="s">
        <v>1460</v>
      </c>
      <c r="AE125" s="198">
        <v>2</v>
      </c>
      <c r="AF125" s="67" t="s">
        <v>1460</v>
      </c>
      <c r="AG125" s="67" t="s">
        <v>1439</v>
      </c>
      <c r="AH125" s="198">
        <v>2</v>
      </c>
      <c r="AI125" s="78">
        <f t="shared" si="22"/>
        <v>1</v>
      </c>
      <c r="AJ125" s="69" t="s">
        <v>1462</v>
      </c>
      <c r="AK125" s="69">
        <v>3</v>
      </c>
      <c r="AL125" s="78">
        <f>+AK125/Tabla3[[#This Row],[II Trimestre ]]</f>
        <v>1</v>
      </c>
      <c r="AM125" s="69" t="s">
        <v>1463</v>
      </c>
      <c r="AN125" s="69">
        <v>2</v>
      </c>
      <c r="AO125" s="78">
        <f>+(AN125/Tabla3[[#This Row],[III Trimestre ]])*100%</f>
        <v>0.66666666666666663</v>
      </c>
      <c r="AP125" s="69" t="s">
        <v>1464</v>
      </c>
      <c r="AQ125" s="58">
        <v>3</v>
      </c>
      <c r="AR125" s="200">
        <v>1</v>
      </c>
      <c r="AS125" s="58" t="s">
        <v>1465</v>
      </c>
      <c r="AT125" s="55"/>
      <c r="AU125" s="138">
        <f>+Tabla3[[#This Row],[I Trimestre ]]+Tabla3[[#This Row],[II Trimestre ]]+Tabla3[[#This Row],[III Trimestre ]]+Tabla3[[#This Row],[IV Trimestre ]]</f>
        <v>10</v>
      </c>
      <c r="AV125" s="138">
        <f t="shared" si="21"/>
        <v>10</v>
      </c>
      <c r="AW125" s="67">
        <f t="shared" si="11"/>
        <v>1</v>
      </c>
      <c r="AX125" s="69" t="s">
        <v>389</v>
      </c>
    </row>
    <row r="126" spans="2:50" s="115" customFormat="1" ht="165" customHeight="1" x14ac:dyDescent="0.25">
      <c r="B126" s="69" t="s">
        <v>369</v>
      </c>
      <c r="C126" s="69" t="s">
        <v>370</v>
      </c>
      <c r="D126" s="69" t="s">
        <v>371</v>
      </c>
      <c r="E126" s="69" t="s">
        <v>372</v>
      </c>
      <c r="F126" s="69" t="s">
        <v>373</v>
      </c>
      <c r="G126" s="69" t="s">
        <v>369</v>
      </c>
      <c r="H126" s="69" t="s">
        <v>1466</v>
      </c>
      <c r="I126" s="69" t="s">
        <v>1467</v>
      </c>
      <c r="J126" s="69" t="s">
        <v>395</v>
      </c>
      <c r="K126" s="69" t="s">
        <v>1368</v>
      </c>
      <c r="L126" s="69" t="s">
        <v>299</v>
      </c>
      <c r="M126" s="69" t="s">
        <v>166</v>
      </c>
      <c r="N126" s="69" t="s">
        <v>369</v>
      </c>
      <c r="O126" s="69" t="s">
        <v>1468</v>
      </c>
      <c r="P126" s="138">
        <v>113</v>
      </c>
      <c r="Q126" s="69" t="s">
        <v>1469</v>
      </c>
      <c r="R126" s="69" t="s">
        <v>1470</v>
      </c>
      <c r="S126" s="69" t="s">
        <v>380</v>
      </c>
      <c r="T126" s="69" t="s">
        <v>1471</v>
      </c>
      <c r="U126" s="69" t="s">
        <v>1472</v>
      </c>
      <c r="V126" s="69" t="s">
        <v>1473</v>
      </c>
      <c r="W126" s="197">
        <v>44287</v>
      </c>
      <c r="X126" s="197">
        <v>44499</v>
      </c>
      <c r="Y126" s="198">
        <v>0</v>
      </c>
      <c r="Z126" s="67" t="s">
        <v>369</v>
      </c>
      <c r="AA126" s="198">
        <v>1</v>
      </c>
      <c r="AB126" s="67" t="s">
        <v>1474</v>
      </c>
      <c r="AC126" s="198">
        <v>1</v>
      </c>
      <c r="AD126" s="67" t="s">
        <v>1474</v>
      </c>
      <c r="AE126" s="198">
        <v>1</v>
      </c>
      <c r="AF126" s="67" t="s">
        <v>1474</v>
      </c>
      <c r="AG126" s="67" t="s">
        <v>1417</v>
      </c>
      <c r="AH126" s="138"/>
      <c r="AI126" s="78"/>
      <c r="AJ126" s="116"/>
      <c r="AK126" s="116">
        <v>1</v>
      </c>
      <c r="AL126" s="78">
        <f>+AK126/Tabla3[[#This Row],[II Trimestre ]]</f>
        <v>1</v>
      </c>
      <c r="AM126" s="116" t="s">
        <v>1475</v>
      </c>
      <c r="AN126" s="116">
        <v>1</v>
      </c>
      <c r="AO126" s="78">
        <f>+(AN126/Tabla3[[#This Row],[III Trimestre ]])*100%</f>
        <v>1</v>
      </c>
      <c r="AP126" s="116" t="s">
        <v>1476</v>
      </c>
      <c r="AQ126" s="90">
        <v>1</v>
      </c>
      <c r="AR126" s="200">
        <f>(+Tabla2[[#This Row],[IV seguimiento ( octubre a diciembre)]]/Tabla3[[#This Row],[IV Trimestre ]])</f>
        <v>1</v>
      </c>
      <c r="AS126" s="77" t="s">
        <v>1477</v>
      </c>
      <c r="AT126" s="251"/>
      <c r="AU126" s="138">
        <f>+Tabla3[[#This Row],[I Trimestre ]]+Tabla3[[#This Row],[II Trimestre ]]+Tabla3[[#This Row],[III Trimestre ]]+Tabla3[[#This Row],[IV Trimestre ]]</f>
        <v>3</v>
      </c>
      <c r="AV126" s="198">
        <f>+Tabla2[[#This Row],[IV seguimiento ( octubre a diciembre)]]+Tabla2[[#This Row],[III seguimiento ( julio a septiembre)]]+Tabla1[[#This Row],[II seguimiento ( abril a junio)]]+Tabla1[[#This Row],[I seguimiento ( enero a marzo)]]</f>
        <v>3</v>
      </c>
      <c r="AW126" s="67">
        <f t="shared" si="11"/>
        <v>1</v>
      </c>
      <c r="AX126" s="69" t="s">
        <v>389</v>
      </c>
    </row>
    <row r="127" spans="2:50" s="115" customFormat="1" ht="153.94999999999999" customHeight="1" x14ac:dyDescent="0.25">
      <c r="B127" s="69" t="s">
        <v>369</v>
      </c>
      <c r="C127" s="69" t="s">
        <v>370</v>
      </c>
      <c r="D127" s="69" t="s">
        <v>371</v>
      </c>
      <c r="E127" s="69" t="s">
        <v>977</v>
      </c>
      <c r="F127" s="69" t="s">
        <v>978</v>
      </c>
      <c r="G127" s="69" t="s">
        <v>369</v>
      </c>
      <c r="H127" s="69" t="s">
        <v>1478</v>
      </c>
      <c r="I127" s="69" t="s">
        <v>1479</v>
      </c>
      <c r="J127" s="69" t="s">
        <v>395</v>
      </c>
      <c r="K127" s="69" t="s">
        <v>1368</v>
      </c>
      <c r="L127" s="69" t="s">
        <v>1480</v>
      </c>
      <c r="M127" s="69" t="s">
        <v>369</v>
      </c>
      <c r="N127" s="69" t="s">
        <v>369</v>
      </c>
      <c r="O127" s="69" t="s">
        <v>1481</v>
      </c>
      <c r="P127" s="138">
        <v>114</v>
      </c>
      <c r="Q127" s="69" t="s">
        <v>1482</v>
      </c>
      <c r="R127" s="69" t="s">
        <v>1483</v>
      </c>
      <c r="S127" s="69" t="s">
        <v>968</v>
      </c>
      <c r="T127" s="69" t="s">
        <v>1484</v>
      </c>
      <c r="U127" s="69" t="s">
        <v>1485</v>
      </c>
      <c r="V127" s="69" t="s">
        <v>1486</v>
      </c>
      <c r="W127" s="197">
        <v>44197</v>
      </c>
      <c r="X127" s="197">
        <v>44560</v>
      </c>
      <c r="Y127" s="67">
        <v>1</v>
      </c>
      <c r="Z127" s="67" t="s">
        <v>1487</v>
      </c>
      <c r="AA127" s="67">
        <v>1</v>
      </c>
      <c r="AB127" s="67" t="s">
        <v>1487</v>
      </c>
      <c r="AC127" s="67">
        <v>1</v>
      </c>
      <c r="AD127" s="67" t="s">
        <v>1487</v>
      </c>
      <c r="AE127" s="67">
        <v>1</v>
      </c>
      <c r="AF127" s="67" t="s">
        <v>1487</v>
      </c>
      <c r="AG127" s="67" t="s">
        <v>1417</v>
      </c>
      <c r="AH127" s="245">
        <v>1</v>
      </c>
      <c r="AI127" s="78">
        <f t="shared" ref="AI127:AI128" si="23">+AH127/Y127</f>
        <v>1</v>
      </c>
      <c r="AJ127" s="106" t="s">
        <v>1488</v>
      </c>
      <c r="AK127" s="245">
        <v>1</v>
      </c>
      <c r="AL127" s="78">
        <f>+AK127/Tabla3[[#This Row],[II Trimestre ]]</f>
        <v>1</v>
      </c>
      <c r="AM127" s="116" t="s">
        <v>1489</v>
      </c>
      <c r="AN127" s="245">
        <v>1</v>
      </c>
      <c r="AO127" s="78">
        <f>+(AN127/Tabla3[[#This Row],[III Trimestre ]])*100%</f>
        <v>1</v>
      </c>
      <c r="AP127" s="116" t="s">
        <v>1490</v>
      </c>
      <c r="AQ127" s="252">
        <v>1</v>
      </c>
      <c r="AR127" s="200">
        <f>(+Tabla2[[#This Row],[IV seguimiento ( octubre a diciembre)]]/Tabla3[[#This Row],[IV Trimestre ]])</f>
        <v>1</v>
      </c>
      <c r="AS127" s="90" t="s">
        <v>1491</v>
      </c>
      <c r="AT127" s="251"/>
      <c r="AU127" s="78">
        <f>+(Tabla3[[#This Row],[I Trimestre ]]+Tabla3[[#This Row],[II Trimestre ]]+Tabla3[[#This Row],[III Trimestre ]]+Tabla3[[#This Row],[IV Trimestre ]])/4</f>
        <v>1</v>
      </c>
      <c r="AV127" s="67">
        <v>1</v>
      </c>
      <c r="AW127" s="67">
        <f t="shared" si="11"/>
        <v>1</v>
      </c>
      <c r="AX127" s="69" t="s">
        <v>389</v>
      </c>
    </row>
    <row r="128" spans="2:50" s="115" customFormat="1" ht="179.25" customHeight="1" x14ac:dyDescent="0.25">
      <c r="B128" s="69" t="s">
        <v>369</v>
      </c>
      <c r="C128" s="69" t="s">
        <v>370</v>
      </c>
      <c r="D128" s="69" t="s">
        <v>371</v>
      </c>
      <c r="E128" s="69" t="s">
        <v>977</v>
      </c>
      <c r="F128" s="69" t="s">
        <v>373</v>
      </c>
      <c r="G128" s="69" t="s">
        <v>369</v>
      </c>
      <c r="H128" s="69" t="s">
        <v>1492</v>
      </c>
      <c r="I128" s="69" t="s">
        <v>394</v>
      </c>
      <c r="J128" s="69" t="s">
        <v>395</v>
      </c>
      <c r="K128" s="69" t="s">
        <v>1368</v>
      </c>
      <c r="L128" s="69" t="s">
        <v>1493</v>
      </c>
      <c r="M128" s="69" t="s">
        <v>30</v>
      </c>
      <c r="N128" s="69" t="s">
        <v>369</v>
      </c>
      <c r="O128" s="69" t="s">
        <v>1494</v>
      </c>
      <c r="P128" s="138">
        <v>115</v>
      </c>
      <c r="Q128" s="69" t="s">
        <v>1495</v>
      </c>
      <c r="R128" s="69" t="s">
        <v>1496</v>
      </c>
      <c r="S128" s="69" t="s">
        <v>380</v>
      </c>
      <c r="T128" s="69" t="s">
        <v>1497</v>
      </c>
      <c r="U128" s="69" t="s">
        <v>1498</v>
      </c>
      <c r="V128" s="69" t="s">
        <v>1499</v>
      </c>
      <c r="W128" s="197">
        <v>44228</v>
      </c>
      <c r="X128" s="197">
        <v>44561</v>
      </c>
      <c r="Y128" s="67">
        <v>0.18</v>
      </c>
      <c r="Z128" s="67" t="s">
        <v>1500</v>
      </c>
      <c r="AA128" s="67">
        <v>0.27</v>
      </c>
      <c r="AB128" s="67" t="s">
        <v>1500</v>
      </c>
      <c r="AC128" s="67">
        <v>0.27</v>
      </c>
      <c r="AD128" s="67" t="s">
        <v>1500</v>
      </c>
      <c r="AE128" s="67">
        <v>0.28000000000000003</v>
      </c>
      <c r="AF128" s="67" t="s">
        <v>1500</v>
      </c>
      <c r="AG128" s="67" t="s">
        <v>1417</v>
      </c>
      <c r="AH128" s="245">
        <v>0.18</v>
      </c>
      <c r="AI128" s="78">
        <f t="shared" si="23"/>
        <v>1</v>
      </c>
      <c r="AJ128" s="116" t="s">
        <v>1501</v>
      </c>
      <c r="AK128" s="245">
        <v>0.27</v>
      </c>
      <c r="AL128" s="78">
        <f>+AK128/Tabla3[[#This Row],[II Trimestre ]]</f>
        <v>1</v>
      </c>
      <c r="AM128" s="116" t="s">
        <v>1502</v>
      </c>
      <c r="AN128" s="245">
        <v>0.27</v>
      </c>
      <c r="AO128" s="78">
        <f>+(AN128/Tabla3[[#This Row],[III Trimestre ]])*100%</f>
        <v>1</v>
      </c>
      <c r="AP128" s="116" t="s">
        <v>1503</v>
      </c>
      <c r="AQ128" s="252">
        <v>0.28000000000000003</v>
      </c>
      <c r="AR128" s="200">
        <f>(+Tabla2[[#This Row],[IV seguimiento ( octubre a diciembre)]]/Tabla3[[#This Row],[IV Trimestre ]])</f>
        <v>1</v>
      </c>
      <c r="AS128" s="76" t="s">
        <v>1504</v>
      </c>
      <c r="AT128" s="251"/>
      <c r="AU128" s="78">
        <f>+(Tabla3[[#This Row],[I Trimestre ]]+Tabla3[[#This Row],[II Trimestre ]]+Tabla3[[#This Row],[III Trimestre ]]+Tabla3[[#This Row],[IV Trimestre ]])</f>
        <v>1</v>
      </c>
      <c r="AV128" s="67">
        <f>+Tabla2[[#This Row],[IV seguimiento ( octubre a diciembre)]]+Tabla2[[#This Row],[III seguimiento ( julio a septiembre)]]+Tabla1[[#This Row],[II seguimiento ( abril a junio)]]+Tabla1[[#This Row],[I seguimiento ( enero a marzo)]]</f>
        <v>1</v>
      </c>
      <c r="AW128" s="67">
        <f t="shared" si="11"/>
        <v>1</v>
      </c>
      <c r="AX128" s="69" t="s">
        <v>389</v>
      </c>
    </row>
    <row r="129" spans="2:50" s="115" customFormat="1" ht="218.25" customHeight="1" x14ac:dyDescent="0.25">
      <c r="B129" s="69" t="s">
        <v>369</v>
      </c>
      <c r="C129" s="69" t="s">
        <v>370</v>
      </c>
      <c r="D129" s="69" t="s">
        <v>371</v>
      </c>
      <c r="E129" s="69" t="s">
        <v>372</v>
      </c>
      <c r="F129" s="69" t="s">
        <v>391</v>
      </c>
      <c r="G129" s="69" t="s">
        <v>369</v>
      </c>
      <c r="H129" s="69" t="s">
        <v>1505</v>
      </c>
      <c r="I129" s="69" t="s">
        <v>369</v>
      </c>
      <c r="J129" s="69" t="s">
        <v>1506</v>
      </c>
      <c r="K129" s="69" t="s">
        <v>1368</v>
      </c>
      <c r="L129" s="69" t="s">
        <v>1493</v>
      </c>
      <c r="M129" s="69" t="s">
        <v>1507</v>
      </c>
      <c r="N129" s="69" t="s">
        <v>369</v>
      </c>
      <c r="O129" s="69" t="s">
        <v>1508</v>
      </c>
      <c r="P129" s="138">
        <v>116</v>
      </c>
      <c r="Q129" s="69" t="s">
        <v>1509</v>
      </c>
      <c r="R129" s="69" t="s">
        <v>1510</v>
      </c>
      <c r="S129" s="69" t="s">
        <v>758</v>
      </c>
      <c r="T129" s="69" t="s">
        <v>1511</v>
      </c>
      <c r="U129" s="69" t="s">
        <v>1512</v>
      </c>
      <c r="V129" s="69" t="s">
        <v>1513</v>
      </c>
      <c r="W129" s="197">
        <v>44287</v>
      </c>
      <c r="X129" s="197">
        <v>44561</v>
      </c>
      <c r="Y129" s="67">
        <v>0</v>
      </c>
      <c r="Z129" s="67" t="s">
        <v>369</v>
      </c>
      <c r="AA129" s="67">
        <v>0.33</v>
      </c>
      <c r="AB129" s="67" t="s">
        <v>1514</v>
      </c>
      <c r="AC129" s="67">
        <v>0.66</v>
      </c>
      <c r="AD129" s="67" t="s">
        <v>1514</v>
      </c>
      <c r="AE129" s="67">
        <v>1</v>
      </c>
      <c r="AF129" s="67" t="s">
        <v>1514</v>
      </c>
      <c r="AG129" s="67" t="s">
        <v>1417</v>
      </c>
      <c r="AH129" s="245"/>
      <c r="AI129" s="116"/>
      <c r="AJ129" s="116"/>
      <c r="AK129" s="245">
        <v>0.33</v>
      </c>
      <c r="AL129" s="78">
        <f>+AK129/Tabla3[[#This Row],[II Trimestre ]]</f>
        <v>1</v>
      </c>
      <c r="AM129" s="117" t="s">
        <v>1515</v>
      </c>
      <c r="AN129" s="245">
        <v>0.66</v>
      </c>
      <c r="AO129" s="78">
        <f>+(AN129/Tabla3[[#This Row],[III Trimestre ]])*100%</f>
        <v>1</v>
      </c>
      <c r="AP129" s="116" t="s">
        <v>1516</v>
      </c>
      <c r="AQ129" s="252">
        <v>1</v>
      </c>
      <c r="AR129" s="200">
        <f>(+Tabla2[[#This Row],[IV seguimiento ( octubre a diciembre)]]/Tabla3[[#This Row],[IV Trimestre ]])</f>
        <v>1</v>
      </c>
      <c r="AS129" s="90" t="s">
        <v>1517</v>
      </c>
      <c r="AT129" s="251"/>
      <c r="AU129" s="78">
        <f>+Tabla3[[#This Row],[IV Trimestre ]]</f>
        <v>1</v>
      </c>
      <c r="AV129" s="67">
        <f>+Tabla2[[#This Row],[IV seguimiento ( octubre a diciembre)]]</f>
        <v>1</v>
      </c>
      <c r="AW129" s="67">
        <f t="shared" si="11"/>
        <v>1</v>
      </c>
      <c r="AX129" s="69" t="s">
        <v>389</v>
      </c>
    </row>
    <row r="130" spans="2:50" s="115" customFormat="1" ht="213.75" customHeight="1" x14ac:dyDescent="0.25">
      <c r="B130" s="69" t="s">
        <v>369</v>
      </c>
      <c r="C130" s="69" t="s">
        <v>370</v>
      </c>
      <c r="D130" s="69" t="s">
        <v>371</v>
      </c>
      <c r="E130" s="69" t="s">
        <v>977</v>
      </c>
      <c r="F130" s="69" t="s">
        <v>391</v>
      </c>
      <c r="G130" s="69" t="s">
        <v>369</v>
      </c>
      <c r="H130" s="69" t="s">
        <v>749</v>
      </c>
      <c r="I130" s="69" t="s">
        <v>394</v>
      </c>
      <c r="J130" s="69" t="s">
        <v>395</v>
      </c>
      <c r="K130" s="69" t="s">
        <v>1368</v>
      </c>
      <c r="L130" s="69" t="s">
        <v>1493</v>
      </c>
      <c r="M130" s="69" t="s">
        <v>369</v>
      </c>
      <c r="N130" s="69" t="s">
        <v>369</v>
      </c>
      <c r="O130" s="69" t="s">
        <v>1518</v>
      </c>
      <c r="P130" s="138">
        <v>117</v>
      </c>
      <c r="Q130" s="69" t="s">
        <v>1519</v>
      </c>
      <c r="R130" s="69" t="s">
        <v>1520</v>
      </c>
      <c r="S130" s="69" t="s">
        <v>758</v>
      </c>
      <c r="T130" s="69" t="s">
        <v>1521</v>
      </c>
      <c r="U130" s="69" t="s">
        <v>1522</v>
      </c>
      <c r="V130" s="69" t="s">
        <v>1523</v>
      </c>
      <c r="W130" s="197">
        <v>44211</v>
      </c>
      <c r="X130" s="197">
        <v>44561</v>
      </c>
      <c r="Y130" s="67">
        <v>0.25</v>
      </c>
      <c r="Z130" s="67" t="s">
        <v>1524</v>
      </c>
      <c r="AA130" s="67">
        <v>0.5</v>
      </c>
      <c r="AB130" s="67" t="s">
        <v>1524</v>
      </c>
      <c r="AC130" s="67">
        <v>0.75</v>
      </c>
      <c r="AD130" s="67" t="s">
        <v>1524</v>
      </c>
      <c r="AE130" s="67">
        <v>1</v>
      </c>
      <c r="AF130" s="67" t="s">
        <v>1524</v>
      </c>
      <c r="AG130" s="67" t="s">
        <v>1417</v>
      </c>
      <c r="AH130" s="245">
        <v>0.25</v>
      </c>
      <c r="AI130" s="78">
        <f t="shared" ref="AI130:AI131" si="24">+AH130/Y130</f>
        <v>1</v>
      </c>
      <c r="AJ130" s="106" t="s">
        <v>1525</v>
      </c>
      <c r="AK130" s="245">
        <v>0.5</v>
      </c>
      <c r="AL130" s="78">
        <f>+AK130/Tabla3[[#This Row],[II Trimestre ]]</f>
        <v>1</v>
      </c>
      <c r="AM130" s="117" t="s">
        <v>1526</v>
      </c>
      <c r="AN130" s="245">
        <v>0.75</v>
      </c>
      <c r="AO130" s="78">
        <f>+(AN130/Tabla3[[#This Row],[III Trimestre ]])*100%</f>
        <v>1</v>
      </c>
      <c r="AP130" s="117" t="s">
        <v>1527</v>
      </c>
      <c r="AQ130" s="252">
        <v>1</v>
      </c>
      <c r="AR130" s="200">
        <f>(+Tabla2[[#This Row],[IV seguimiento ( octubre a diciembre)]]/Tabla3[[#This Row],[IV Trimestre ]])</f>
        <v>1</v>
      </c>
      <c r="AS130" s="91" t="s">
        <v>1528</v>
      </c>
      <c r="AT130" s="251"/>
      <c r="AU130" s="78">
        <f>+Tabla3[[#This Row],[IV Trimestre ]]</f>
        <v>1</v>
      </c>
      <c r="AV130" s="67">
        <f>+Tabla2[[#This Row],[IV seguimiento ( octubre a diciembre)]]</f>
        <v>1</v>
      </c>
      <c r="AW130" s="67">
        <f t="shared" si="11"/>
        <v>1</v>
      </c>
      <c r="AX130" s="69" t="s">
        <v>389</v>
      </c>
    </row>
    <row r="131" spans="2:50" s="115" customFormat="1" ht="223.5" customHeight="1" x14ac:dyDescent="0.25">
      <c r="B131" s="69" t="s">
        <v>369</v>
      </c>
      <c r="C131" s="69" t="s">
        <v>370</v>
      </c>
      <c r="D131" s="69" t="s">
        <v>371</v>
      </c>
      <c r="E131" s="69" t="s">
        <v>977</v>
      </c>
      <c r="F131" s="69" t="s">
        <v>391</v>
      </c>
      <c r="G131" s="69" t="s">
        <v>369</v>
      </c>
      <c r="H131" s="69" t="s">
        <v>749</v>
      </c>
      <c r="I131" s="69" t="s">
        <v>394</v>
      </c>
      <c r="J131" s="69" t="s">
        <v>395</v>
      </c>
      <c r="K131" s="69" t="s">
        <v>1368</v>
      </c>
      <c r="L131" s="69" t="s">
        <v>1493</v>
      </c>
      <c r="M131" s="69" t="s">
        <v>369</v>
      </c>
      <c r="N131" s="69" t="s">
        <v>369</v>
      </c>
      <c r="O131" s="69" t="s">
        <v>1529</v>
      </c>
      <c r="P131" s="138">
        <v>118</v>
      </c>
      <c r="Q131" s="69" t="s">
        <v>1530</v>
      </c>
      <c r="R131" s="69" t="s">
        <v>1531</v>
      </c>
      <c r="S131" s="69" t="s">
        <v>758</v>
      </c>
      <c r="T131" s="69" t="s">
        <v>1532</v>
      </c>
      <c r="U131" s="69" t="s">
        <v>1533</v>
      </c>
      <c r="V131" s="69" t="s">
        <v>1523</v>
      </c>
      <c r="W131" s="197">
        <v>44211</v>
      </c>
      <c r="X131" s="197">
        <v>44561</v>
      </c>
      <c r="Y131" s="67">
        <v>0.25</v>
      </c>
      <c r="Z131" s="67" t="s">
        <v>1534</v>
      </c>
      <c r="AA131" s="67">
        <v>0.5</v>
      </c>
      <c r="AB131" s="67" t="s">
        <v>1534</v>
      </c>
      <c r="AC131" s="67">
        <v>0.75</v>
      </c>
      <c r="AD131" s="67" t="s">
        <v>1534</v>
      </c>
      <c r="AE131" s="67">
        <v>1</v>
      </c>
      <c r="AF131" s="67" t="s">
        <v>1534</v>
      </c>
      <c r="AG131" s="67" t="s">
        <v>1417</v>
      </c>
      <c r="AH131" s="245">
        <v>0.25</v>
      </c>
      <c r="AI131" s="78">
        <f t="shared" si="24"/>
        <v>1</v>
      </c>
      <c r="AJ131" s="106" t="s">
        <v>1535</v>
      </c>
      <c r="AK131" s="245">
        <v>0.5</v>
      </c>
      <c r="AL131" s="78">
        <f>+AK131/Tabla3[[#This Row],[II Trimestre ]]</f>
        <v>1</v>
      </c>
      <c r="AM131" s="236" t="s">
        <v>1536</v>
      </c>
      <c r="AN131" s="245">
        <v>0.75</v>
      </c>
      <c r="AO131" s="78">
        <f>+(AN131/Tabla3[[#This Row],[III Trimestre ]])*100%</f>
        <v>1</v>
      </c>
      <c r="AP131" s="117" t="s">
        <v>1537</v>
      </c>
      <c r="AQ131" s="252">
        <v>1</v>
      </c>
      <c r="AR131" s="200">
        <f>(+Tabla2[[#This Row],[IV seguimiento ( octubre a diciembre)]]/Tabla3[[#This Row],[IV Trimestre ]])</f>
        <v>1</v>
      </c>
      <c r="AS131" s="91" t="s">
        <v>1538</v>
      </c>
      <c r="AT131" s="251"/>
      <c r="AU131" s="78">
        <f>+Tabla3[[#This Row],[IV Trimestre ]]</f>
        <v>1</v>
      </c>
      <c r="AV131" s="67">
        <f>+Tabla2[[#This Row],[IV seguimiento ( octubre a diciembre)]]</f>
        <v>1</v>
      </c>
      <c r="AW131" s="67">
        <f t="shared" si="11"/>
        <v>1</v>
      </c>
      <c r="AX131" s="69" t="s">
        <v>389</v>
      </c>
    </row>
    <row r="132" spans="2:50" s="115" customFormat="1" ht="198.75" customHeight="1" x14ac:dyDescent="0.25">
      <c r="B132" s="69" t="s">
        <v>369</v>
      </c>
      <c r="C132" s="69" t="s">
        <v>370</v>
      </c>
      <c r="D132" s="69" t="s">
        <v>371</v>
      </c>
      <c r="E132" s="69" t="s">
        <v>372</v>
      </c>
      <c r="F132" s="69" t="s">
        <v>373</v>
      </c>
      <c r="G132" s="69" t="s">
        <v>369</v>
      </c>
      <c r="H132" s="69" t="s">
        <v>114</v>
      </c>
      <c r="I132" s="69" t="s">
        <v>394</v>
      </c>
      <c r="J132" s="69" t="s">
        <v>395</v>
      </c>
      <c r="K132" s="69" t="s">
        <v>1368</v>
      </c>
      <c r="L132" s="69" t="s">
        <v>369</v>
      </c>
      <c r="M132" s="69" t="s">
        <v>1539</v>
      </c>
      <c r="N132" s="69" t="s">
        <v>369</v>
      </c>
      <c r="O132" s="69" t="s">
        <v>1540</v>
      </c>
      <c r="P132" s="138">
        <v>119</v>
      </c>
      <c r="Q132" s="69" t="s">
        <v>1541</v>
      </c>
      <c r="R132" s="69" t="s">
        <v>1542</v>
      </c>
      <c r="S132" s="69" t="s">
        <v>758</v>
      </c>
      <c r="T132" s="69" t="s">
        <v>1543</v>
      </c>
      <c r="U132" s="69" t="s">
        <v>1544</v>
      </c>
      <c r="V132" s="69" t="s">
        <v>1545</v>
      </c>
      <c r="W132" s="197">
        <v>44378</v>
      </c>
      <c r="X132" s="197">
        <v>44561</v>
      </c>
      <c r="Y132" s="67">
        <v>0</v>
      </c>
      <c r="Z132" s="67" t="s">
        <v>369</v>
      </c>
      <c r="AA132" s="67">
        <v>0</v>
      </c>
      <c r="AB132" s="67" t="s">
        <v>369</v>
      </c>
      <c r="AC132" s="67">
        <v>0.5</v>
      </c>
      <c r="AD132" s="67" t="s">
        <v>1546</v>
      </c>
      <c r="AE132" s="67">
        <v>1</v>
      </c>
      <c r="AF132" s="67" t="s">
        <v>1547</v>
      </c>
      <c r="AG132" s="67" t="s">
        <v>1417</v>
      </c>
      <c r="AH132" s="245"/>
      <c r="AI132" s="245"/>
      <c r="AJ132" s="116"/>
      <c r="AK132" s="245">
        <v>0.25</v>
      </c>
      <c r="AL132" s="78">
        <v>0.25</v>
      </c>
      <c r="AM132" s="253" t="s">
        <v>1548</v>
      </c>
      <c r="AN132" s="245">
        <v>0.5</v>
      </c>
      <c r="AO132" s="78">
        <f>+(AN132/Tabla3[[#This Row],[III Trimestre ]])*100%</f>
        <v>1</v>
      </c>
      <c r="AP132" s="114" t="s">
        <v>1420</v>
      </c>
      <c r="AQ132" s="252">
        <v>1</v>
      </c>
      <c r="AR132" s="200">
        <v>1</v>
      </c>
      <c r="AS132" s="75" t="s">
        <v>1549</v>
      </c>
      <c r="AT132" s="251"/>
      <c r="AU132" s="78">
        <f>+Tabla3[[#This Row],[IV Trimestre ]]</f>
        <v>1</v>
      </c>
      <c r="AV132" s="67">
        <f>+Tabla2[[#This Row],[IV seguimiento ( octubre a diciembre)]]</f>
        <v>1</v>
      </c>
      <c r="AW132" s="67">
        <f t="shared" si="11"/>
        <v>1</v>
      </c>
      <c r="AX132" s="69" t="s">
        <v>389</v>
      </c>
    </row>
    <row r="133" spans="2:50" s="115" customFormat="1" ht="146.25" customHeight="1" x14ac:dyDescent="0.25">
      <c r="B133" s="69" t="s">
        <v>369</v>
      </c>
      <c r="C133" s="69" t="s">
        <v>370</v>
      </c>
      <c r="D133" s="69" t="s">
        <v>371</v>
      </c>
      <c r="E133" s="69" t="s">
        <v>372</v>
      </c>
      <c r="F133" s="69" t="s">
        <v>373</v>
      </c>
      <c r="G133" s="69" t="s">
        <v>369</v>
      </c>
      <c r="H133" s="69" t="s">
        <v>106</v>
      </c>
      <c r="I133" s="69" t="s">
        <v>394</v>
      </c>
      <c r="J133" s="69" t="s">
        <v>395</v>
      </c>
      <c r="K133" s="69" t="s">
        <v>1368</v>
      </c>
      <c r="L133" s="69" t="s">
        <v>369</v>
      </c>
      <c r="M133" s="69" t="s">
        <v>369</v>
      </c>
      <c r="N133" s="69" t="s">
        <v>369</v>
      </c>
      <c r="O133" s="69" t="s">
        <v>1550</v>
      </c>
      <c r="P133" s="138">
        <v>120</v>
      </c>
      <c r="Q133" s="69" t="s">
        <v>1551</v>
      </c>
      <c r="R133" s="69" t="s">
        <v>1552</v>
      </c>
      <c r="S133" s="69" t="s">
        <v>758</v>
      </c>
      <c r="T133" s="69" t="s">
        <v>1553</v>
      </c>
      <c r="U133" s="69" t="s">
        <v>1554</v>
      </c>
      <c r="V133" s="69" t="s">
        <v>1555</v>
      </c>
      <c r="W133" s="197">
        <v>44470</v>
      </c>
      <c r="X133" s="197">
        <v>44561</v>
      </c>
      <c r="Y133" s="67">
        <v>0.25</v>
      </c>
      <c r="Z133" s="67" t="s">
        <v>1556</v>
      </c>
      <c r="AA133" s="67">
        <v>0.5</v>
      </c>
      <c r="AB133" s="67" t="s">
        <v>1557</v>
      </c>
      <c r="AC133" s="67">
        <v>0.75</v>
      </c>
      <c r="AD133" s="67" t="s">
        <v>1558</v>
      </c>
      <c r="AE133" s="67">
        <v>1</v>
      </c>
      <c r="AF133" s="67" t="s">
        <v>1559</v>
      </c>
      <c r="AG133" s="67" t="s">
        <v>1417</v>
      </c>
      <c r="AH133" s="245">
        <v>0.25</v>
      </c>
      <c r="AI133" s="78">
        <f t="shared" ref="AI133:AI135" si="25">+AH133/Y133</f>
        <v>1</v>
      </c>
      <c r="AJ133" s="106" t="s">
        <v>1560</v>
      </c>
      <c r="AK133" s="245">
        <v>0.35</v>
      </c>
      <c r="AL133" s="78">
        <f>+AK133/Tabla3[[#This Row],[II Trimestre ]]</f>
        <v>0.7</v>
      </c>
      <c r="AM133" s="236" t="s">
        <v>1561</v>
      </c>
      <c r="AN133" s="245">
        <v>0.8</v>
      </c>
      <c r="AO133" s="78">
        <v>1</v>
      </c>
      <c r="AP133" s="114" t="s">
        <v>1562</v>
      </c>
      <c r="AQ133" s="252">
        <v>1</v>
      </c>
      <c r="AR133" s="200">
        <f>(+Tabla2[[#This Row],[IV seguimiento ( octubre a diciembre)]]/Tabla3[[#This Row],[IV Trimestre ]])</f>
        <v>1</v>
      </c>
      <c r="AS133" s="76" t="s">
        <v>1563</v>
      </c>
      <c r="AT133" s="251"/>
      <c r="AU133" s="78">
        <f>+Tabla3[[#This Row],[IV Trimestre ]]</f>
        <v>1</v>
      </c>
      <c r="AV133" s="67">
        <f>+Tabla2[[#This Row],[IV seguimiento ( octubre a diciembre)]]</f>
        <v>1</v>
      </c>
      <c r="AW133" s="67">
        <f t="shared" si="11"/>
        <v>1</v>
      </c>
      <c r="AX133" s="69" t="s">
        <v>389</v>
      </c>
    </row>
    <row r="134" spans="2:50" s="115" customFormat="1" ht="179.25" customHeight="1" x14ac:dyDescent="0.25">
      <c r="B134" s="69" t="s">
        <v>369</v>
      </c>
      <c r="C134" s="69" t="s">
        <v>370</v>
      </c>
      <c r="D134" s="69" t="s">
        <v>371</v>
      </c>
      <c r="E134" s="69" t="s">
        <v>746</v>
      </c>
      <c r="F134" s="69" t="s">
        <v>747</v>
      </c>
      <c r="G134" s="69" t="s">
        <v>1564</v>
      </c>
      <c r="H134" s="69" t="s">
        <v>904</v>
      </c>
      <c r="I134" s="69" t="s">
        <v>1565</v>
      </c>
      <c r="J134" s="69" t="s">
        <v>395</v>
      </c>
      <c r="K134" s="69" t="s">
        <v>1368</v>
      </c>
      <c r="L134" s="69" t="s">
        <v>1566</v>
      </c>
      <c r="M134" s="69" t="s">
        <v>369</v>
      </c>
      <c r="N134" s="69" t="s">
        <v>369</v>
      </c>
      <c r="O134" s="69" t="s">
        <v>1567</v>
      </c>
      <c r="P134" s="138">
        <v>121</v>
      </c>
      <c r="Q134" s="69" t="s">
        <v>1568</v>
      </c>
      <c r="R134" s="69" t="s">
        <v>1569</v>
      </c>
      <c r="S134" s="69" t="s">
        <v>758</v>
      </c>
      <c r="T134" s="69" t="s">
        <v>1570</v>
      </c>
      <c r="U134" s="69" t="s">
        <v>1571</v>
      </c>
      <c r="V134" s="69" t="s">
        <v>1572</v>
      </c>
      <c r="W134" s="197">
        <v>44228</v>
      </c>
      <c r="X134" s="197">
        <v>44561</v>
      </c>
      <c r="Y134" s="67">
        <v>0.2</v>
      </c>
      <c r="Z134" s="67" t="s">
        <v>1573</v>
      </c>
      <c r="AA134" s="67">
        <v>0.4</v>
      </c>
      <c r="AB134" s="67" t="s">
        <v>1573</v>
      </c>
      <c r="AC134" s="67">
        <v>0.7</v>
      </c>
      <c r="AD134" s="67" t="s">
        <v>1574</v>
      </c>
      <c r="AE134" s="67">
        <v>1</v>
      </c>
      <c r="AF134" s="67" t="s">
        <v>1574</v>
      </c>
      <c r="AG134" s="67" t="s">
        <v>1417</v>
      </c>
      <c r="AH134" s="245">
        <v>0.2</v>
      </c>
      <c r="AI134" s="78">
        <f t="shared" si="25"/>
        <v>1</v>
      </c>
      <c r="AJ134" s="106" t="s">
        <v>1575</v>
      </c>
      <c r="AK134" s="245">
        <v>0.4</v>
      </c>
      <c r="AL134" s="78">
        <f>+AK134/Tabla3[[#This Row],[II Trimestre ]]</f>
        <v>1</v>
      </c>
      <c r="AM134" s="236" t="s">
        <v>1576</v>
      </c>
      <c r="AN134" s="245">
        <v>0.7</v>
      </c>
      <c r="AO134" s="78">
        <f>+(AN134/Tabla3[[#This Row],[III Trimestre ]])*100%</f>
        <v>1</v>
      </c>
      <c r="AP134" s="117" t="s">
        <v>1577</v>
      </c>
      <c r="AQ134" s="252">
        <v>1</v>
      </c>
      <c r="AR134" s="200">
        <f>(+Tabla2[[#This Row],[IV seguimiento ( octubre a diciembre)]]/Tabla3[[#This Row],[IV Trimestre ]])</f>
        <v>1</v>
      </c>
      <c r="AS134" s="91" t="s">
        <v>1578</v>
      </c>
      <c r="AT134" s="251"/>
      <c r="AU134" s="78">
        <f>+Tabla3[[#This Row],[IV Trimestre ]]</f>
        <v>1</v>
      </c>
      <c r="AV134" s="67">
        <f>+Tabla2[[#This Row],[IV seguimiento ( octubre a diciembre)]]</f>
        <v>1</v>
      </c>
      <c r="AW134" s="67">
        <f t="shared" si="11"/>
        <v>1</v>
      </c>
      <c r="AX134" s="69" t="s">
        <v>389</v>
      </c>
    </row>
    <row r="135" spans="2:50" s="115" customFormat="1" ht="141.75" customHeight="1" x14ac:dyDescent="0.25">
      <c r="B135" s="69" t="s">
        <v>369</v>
      </c>
      <c r="C135" s="69" t="s">
        <v>370</v>
      </c>
      <c r="D135" s="69" t="s">
        <v>371</v>
      </c>
      <c r="E135" s="69" t="s">
        <v>372</v>
      </c>
      <c r="F135" s="69" t="s">
        <v>373</v>
      </c>
      <c r="G135" s="69" t="s">
        <v>369</v>
      </c>
      <c r="H135" s="69" t="s">
        <v>122</v>
      </c>
      <c r="I135" s="69" t="s">
        <v>1579</v>
      </c>
      <c r="J135" s="69" t="s">
        <v>395</v>
      </c>
      <c r="K135" s="69" t="s">
        <v>1368</v>
      </c>
      <c r="L135" s="69" t="s">
        <v>369</v>
      </c>
      <c r="M135" s="69" t="s">
        <v>369</v>
      </c>
      <c r="N135" s="69" t="s">
        <v>369</v>
      </c>
      <c r="O135" s="69" t="s">
        <v>1580</v>
      </c>
      <c r="P135" s="138">
        <v>122</v>
      </c>
      <c r="Q135" s="69" t="s">
        <v>1581</v>
      </c>
      <c r="R135" s="69" t="s">
        <v>1582</v>
      </c>
      <c r="S135" s="69" t="s">
        <v>968</v>
      </c>
      <c r="T135" s="69" t="s">
        <v>1583</v>
      </c>
      <c r="U135" s="69" t="s">
        <v>1584</v>
      </c>
      <c r="V135" s="69" t="s">
        <v>1585</v>
      </c>
      <c r="W135" s="197">
        <v>44197</v>
      </c>
      <c r="X135" s="197">
        <v>44561</v>
      </c>
      <c r="Y135" s="67">
        <v>1</v>
      </c>
      <c r="Z135" s="67" t="s">
        <v>1586</v>
      </c>
      <c r="AA135" s="67">
        <v>1</v>
      </c>
      <c r="AB135" s="67" t="s">
        <v>1586</v>
      </c>
      <c r="AC135" s="67">
        <v>1</v>
      </c>
      <c r="AD135" s="67" t="s">
        <v>1586</v>
      </c>
      <c r="AE135" s="67">
        <v>1</v>
      </c>
      <c r="AF135" s="67" t="s">
        <v>1586</v>
      </c>
      <c r="AG135" s="67" t="s">
        <v>1417</v>
      </c>
      <c r="AH135" s="245">
        <v>1</v>
      </c>
      <c r="AI135" s="78">
        <f t="shared" si="25"/>
        <v>1</v>
      </c>
      <c r="AJ135" s="116" t="s">
        <v>1587</v>
      </c>
      <c r="AK135" s="245">
        <v>1</v>
      </c>
      <c r="AL135" s="78">
        <f>+AK135/Tabla3[[#This Row],[II Trimestre ]]</f>
        <v>1</v>
      </c>
      <c r="AM135" s="117" t="s">
        <v>1588</v>
      </c>
      <c r="AN135" s="245">
        <v>1</v>
      </c>
      <c r="AO135" s="78">
        <f>+(AN135/Tabla3[[#This Row],[III Trimestre ]])*100%</f>
        <v>1</v>
      </c>
      <c r="AP135" s="116" t="s">
        <v>1589</v>
      </c>
      <c r="AQ135" s="118">
        <v>1</v>
      </c>
      <c r="AR135" s="200">
        <f>(+Tabla2[[#This Row],[IV seguimiento ( octubre a diciembre)]]/Tabla3[[#This Row],[IV Trimestre ]])</f>
        <v>1</v>
      </c>
      <c r="AS135" s="90" t="s">
        <v>1590</v>
      </c>
      <c r="AT135" s="251"/>
      <c r="AU135" s="78">
        <f>+(Tabla3[[#This Row],[I Trimestre ]]+Tabla3[[#This Row],[II Trimestre ]]+Tabla3[[#This Row],[III Trimestre ]]+Tabla3[[#This Row],[IV Trimestre ]])/4</f>
        <v>1</v>
      </c>
      <c r="AV135" s="67">
        <f t="shared" ref="AV135" si="26">+(AH135+AK135+AN135+AQ135)/4</f>
        <v>1</v>
      </c>
      <c r="AW135" s="67">
        <f t="shared" si="11"/>
        <v>1</v>
      </c>
      <c r="AX135" s="69" t="s">
        <v>389</v>
      </c>
    </row>
    <row r="136" spans="2:50" s="115" customFormat="1" ht="242.25" x14ac:dyDescent="0.25">
      <c r="B136" s="69" t="s">
        <v>369</v>
      </c>
      <c r="C136" s="69" t="s">
        <v>370</v>
      </c>
      <c r="D136" s="69" t="s">
        <v>371</v>
      </c>
      <c r="E136" s="69" t="s">
        <v>977</v>
      </c>
      <c r="F136" s="69" t="s">
        <v>978</v>
      </c>
      <c r="G136" s="69" t="s">
        <v>369</v>
      </c>
      <c r="H136" s="119" t="s">
        <v>63</v>
      </c>
      <c r="I136" s="119" t="s">
        <v>1591</v>
      </c>
      <c r="J136" s="119" t="s">
        <v>1506</v>
      </c>
      <c r="K136" s="69" t="s">
        <v>1368</v>
      </c>
      <c r="L136" s="119" t="s">
        <v>1592</v>
      </c>
      <c r="M136" s="119" t="s">
        <v>1593</v>
      </c>
      <c r="N136" s="119" t="s">
        <v>369</v>
      </c>
      <c r="O136" s="119" t="s">
        <v>1594</v>
      </c>
      <c r="P136" s="138">
        <v>123</v>
      </c>
      <c r="Q136" s="119" t="s">
        <v>1595</v>
      </c>
      <c r="R136" s="119" t="s">
        <v>1596</v>
      </c>
      <c r="S136" s="119" t="s">
        <v>380</v>
      </c>
      <c r="T136" s="119" t="s">
        <v>1597</v>
      </c>
      <c r="U136" s="119" t="s">
        <v>1598</v>
      </c>
      <c r="V136" s="119" t="s">
        <v>1144</v>
      </c>
      <c r="W136" s="254">
        <v>44198</v>
      </c>
      <c r="X136" s="254">
        <v>44285</v>
      </c>
      <c r="Y136" s="255">
        <v>1</v>
      </c>
      <c r="Z136" s="119" t="s">
        <v>1599</v>
      </c>
      <c r="AA136" s="255">
        <v>0</v>
      </c>
      <c r="AB136" s="119" t="s">
        <v>369</v>
      </c>
      <c r="AC136" s="255">
        <v>0</v>
      </c>
      <c r="AD136" s="119" t="s">
        <v>369</v>
      </c>
      <c r="AE136" s="255">
        <v>0</v>
      </c>
      <c r="AF136" s="119" t="s">
        <v>369</v>
      </c>
      <c r="AG136" s="119" t="s">
        <v>1600</v>
      </c>
      <c r="AH136" s="245">
        <v>1</v>
      </c>
      <c r="AI136" s="67">
        <v>1</v>
      </c>
      <c r="AJ136" s="116" t="s">
        <v>1601</v>
      </c>
      <c r="AK136" s="245">
        <v>0</v>
      </c>
      <c r="AL136" s="78">
        <v>0</v>
      </c>
      <c r="AM136" s="116" t="s">
        <v>1602</v>
      </c>
      <c r="AN136" s="245"/>
      <c r="AO136" s="78"/>
      <c r="AP136" s="116"/>
      <c r="AQ136" s="252">
        <v>0</v>
      </c>
      <c r="AR136" s="200">
        <v>0</v>
      </c>
      <c r="AS136" s="90"/>
      <c r="AT136" s="251"/>
      <c r="AU136" s="69">
        <f>+(Tabla3[[#This Row],[I Trimestre ]]+Tabla3[[#This Row],[II Trimestre ]]+Tabla3[[#This Row],[III Trimestre ]]+Tabla3[[#This Row],[IV Trimestre ]])</f>
        <v>1</v>
      </c>
      <c r="AV136" s="67">
        <f>+(AH136+AK136+AN136+AQ136)</f>
        <v>1</v>
      </c>
      <c r="AW136" s="67">
        <f t="shared" si="11"/>
        <v>1</v>
      </c>
      <c r="AX136" s="69" t="s">
        <v>389</v>
      </c>
    </row>
    <row r="137" spans="2:50" s="115" customFormat="1" ht="242.25" x14ac:dyDescent="0.25">
      <c r="B137" s="69" t="s">
        <v>369</v>
      </c>
      <c r="C137" s="69" t="s">
        <v>370</v>
      </c>
      <c r="D137" s="69" t="s">
        <v>371</v>
      </c>
      <c r="E137" s="69" t="s">
        <v>977</v>
      </c>
      <c r="F137" s="69" t="s">
        <v>978</v>
      </c>
      <c r="G137" s="116" t="s">
        <v>1603</v>
      </c>
      <c r="H137" s="119" t="s">
        <v>63</v>
      </c>
      <c r="I137" s="119" t="s">
        <v>1591</v>
      </c>
      <c r="J137" s="119" t="s">
        <v>1506</v>
      </c>
      <c r="K137" s="69" t="s">
        <v>1368</v>
      </c>
      <c r="L137" s="119" t="s">
        <v>1592</v>
      </c>
      <c r="M137" s="119" t="s">
        <v>1593</v>
      </c>
      <c r="N137" s="119" t="s">
        <v>369</v>
      </c>
      <c r="O137" s="119" t="s">
        <v>1604</v>
      </c>
      <c r="P137" s="138">
        <v>124</v>
      </c>
      <c r="Q137" s="119" t="s">
        <v>1605</v>
      </c>
      <c r="R137" s="119" t="s">
        <v>1606</v>
      </c>
      <c r="S137" s="119" t="s">
        <v>380</v>
      </c>
      <c r="T137" s="119" t="s">
        <v>1607</v>
      </c>
      <c r="U137" s="119" t="s">
        <v>1608</v>
      </c>
      <c r="V137" s="119" t="s">
        <v>1144</v>
      </c>
      <c r="W137" s="254">
        <v>44287</v>
      </c>
      <c r="X137" s="254">
        <v>44561</v>
      </c>
      <c r="Y137" s="255">
        <v>0</v>
      </c>
      <c r="Z137" s="119" t="s">
        <v>369</v>
      </c>
      <c r="AA137" s="255">
        <v>1</v>
      </c>
      <c r="AB137" s="119" t="s">
        <v>1609</v>
      </c>
      <c r="AC137" s="255">
        <v>1</v>
      </c>
      <c r="AD137" s="119" t="s">
        <v>1610</v>
      </c>
      <c r="AE137" s="255">
        <v>1</v>
      </c>
      <c r="AF137" s="119" t="s">
        <v>1611</v>
      </c>
      <c r="AG137" s="119" t="s">
        <v>1600</v>
      </c>
      <c r="AH137" s="116"/>
      <c r="AI137" s="116"/>
      <c r="AJ137" s="116"/>
      <c r="AK137" s="116">
        <v>1</v>
      </c>
      <c r="AL137" s="78">
        <f>+AK137/Tabla3[[#This Row],[II Trimestre ]]</f>
        <v>1</v>
      </c>
      <c r="AM137" s="69" t="s">
        <v>1612</v>
      </c>
      <c r="AN137" s="116">
        <v>1</v>
      </c>
      <c r="AO137" s="78">
        <f>+(AN137/Tabla3[[#This Row],[III Trimestre ]])*100%</f>
        <v>1</v>
      </c>
      <c r="AP137" s="117" t="s">
        <v>1613</v>
      </c>
      <c r="AQ137" s="90">
        <v>1</v>
      </c>
      <c r="AR137" s="200">
        <f>(+Tabla2[[#This Row],[IV seguimiento ( octubre a diciembre)]]/Tabla3[[#This Row],[IV Trimestre ]])</f>
        <v>1</v>
      </c>
      <c r="AS137" s="92" t="s">
        <v>1614</v>
      </c>
      <c r="AT137" s="251"/>
      <c r="AU137" s="138">
        <f>+Tabla3[[#This Row],[I Trimestre ]]+Tabla3[[#This Row],[II Trimestre ]]+Tabla3[[#This Row],[III Trimestre ]]+Tabla3[[#This Row],[IV Trimestre ]]</f>
        <v>3</v>
      </c>
      <c r="AV137" s="138">
        <f t="shared" ref="AV137:AV145" si="27">+AH137+AK137+AN137+AQ137</f>
        <v>3</v>
      </c>
      <c r="AW137" s="67">
        <f t="shared" si="11"/>
        <v>1</v>
      </c>
      <c r="AX137" s="69" t="s">
        <v>389</v>
      </c>
    </row>
    <row r="138" spans="2:50" s="115" customFormat="1" ht="242.25" x14ac:dyDescent="0.25">
      <c r="B138" s="69" t="s">
        <v>369</v>
      </c>
      <c r="C138" s="69" t="s">
        <v>370</v>
      </c>
      <c r="D138" s="69" t="s">
        <v>371</v>
      </c>
      <c r="E138" s="69" t="s">
        <v>977</v>
      </c>
      <c r="F138" s="69" t="s">
        <v>978</v>
      </c>
      <c r="G138" s="116" t="s">
        <v>1603</v>
      </c>
      <c r="H138" s="119" t="s">
        <v>63</v>
      </c>
      <c r="I138" s="119" t="s">
        <v>1591</v>
      </c>
      <c r="J138" s="119" t="s">
        <v>1506</v>
      </c>
      <c r="K138" s="69" t="s">
        <v>1368</v>
      </c>
      <c r="L138" s="119" t="s">
        <v>1592</v>
      </c>
      <c r="M138" s="119" t="s">
        <v>1593</v>
      </c>
      <c r="N138" s="119" t="s">
        <v>369</v>
      </c>
      <c r="O138" s="119" t="s">
        <v>1615</v>
      </c>
      <c r="P138" s="138">
        <v>125</v>
      </c>
      <c r="Q138" s="119" t="s">
        <v>1616</v>
      </c>
      <c r="R138" s="119" t="s">
        <v>1617</v>
      </c>
      <c r="S138" s="119" t="s">
        <v>380</v>
      </c>
      <c r="T138" s="119" t="s">
        <v>1618</v>
      </c>
      <c r="U138" s="119" t="s">
        <v>1619</v>
      </c>
      <c r="V138" s="119" t="s">
        <v>1144</v>
      </c>
      <c r="W138" s="254">
        <v>44198</v>
      </c>
      <c r="X138" s="254">
        <v>44561</v>
      </c>
      <c r="Y138" s="255">
        <v>0</v>
      </c>
      <c r="Z138" s="119" t="s">
        <v>369</v>
      </c>
      <c r="AA138" s="255">
        <v>0</v>
      </c>
      <c r="AB138" s="119" t="s">
        <v>369</v>
      </c>
      <c r="AC138" s="255">
        <v>0</v>
      </c>
      <c r="AD138" s="119" t="s">
        <v>369</v>
      </c>
      <c r="AE138" s="255">
        <v>1</v>
      </c>
      <c r="AF138" s="119" t="s">
        <v>1620</v>
      </c>
      <c r="AG138" s="119" t="s">
        <v>1600</v>
      </c>
      <c r="AH138" s="116"/>
      <c r="AI138" s="116"/>
      <c r="AJ138" s="116"/>
      <c r="AK138" s="116">
        <v>0</v>
      </c>
      <c r="AL138" s="78">
        <v>0</v>
      </c>
      <c r="AM138" s="116" t="s">
        <v>1621</v>
      </c>
      <c r="AN138" s="116"/>
      <c r="AO138" s="78"/>
      <c r="AP138" s="116"/>
      <c r="AQ138" s="90">
        <v>1</v>
      </c>
      <c r="AR138" s="200">
        <f>(+Tabla2[[#This Row],[IV seguimiento ( octubre a diciembre)]]/Tabla3[[#This Row],[IV Trimestre ]])</f>
        <v>1</v>
      </c>
      <c r="AS138" s="92" t="s">
        <v>1622</v>
      </c>
      <c r="AT138" s="251"/>
      <c r="AU138" s="138">
        <f>+Tabla3[[#This Row],[I Trimestre ]]+Tabla3[[#This Row],[II Trimestre ]]+Tabla3[[#This Row],[III Trimestre ]]+Tabla3[[#This Row],[IV Trimestre ]]</f>
        <v>1</v>
      </c>
      <c r="AV138" s="138">
        <f t="shared" si="27"/>
        <v>1</v>
      </c>
      <c r="AW138" s="67">
        <f t="shared" si="11"/>
        <v>1</v>
      </c>
      <c r="AX138" s="69" t="s">
        <v>389</v>
      </c>
    </row>
    <row r="139" spans="2:50" s="115" customFormat="1" ht="242.25" x14ac:dyDescent="0.25">
      <c r="B139" s="69" t="s">
        <v>369</v>
      </c>
      <c r="C139" s="69" t="s">
        <v>370</v>
      </c>
      <c r="D139" s="69" t="s">
        <v>371</v>
      </c>
      <c r="E139" s="69" t="s">
        <v>977</v>
      </c>
      <c r="F139" s="69" t="s">
        <v>978</v>
      </c>
      <c r="G139" s="116" t="s">
        <v>1603</v>
      </c>
      <c r="H139" s="119" t="s">
        <v>1227</v>
      </c>
      <c r="I139" s="119" t="s">
        <v>1591</v>
      </c>
      <c r="J139" s="119" t="s">
        <v>1506</v>
      </c>
      <c r="K139" s="69" t="s">
        <v>1368</v>
      </c>
      <c r="L139" s="119" t="s">
        <v>1592</v>
      </c>
      <c r="M139" s="119" t="s">
        <v>1623</v>
      </c>
      <c r="N139" s="119" t="s">
        <v>369</v>
      </c>
      <c r="O139" s="119" t="s">
        <v>1624</v>
      </c>
      <c r="P139" s="138">
        <v>126</v>
      </c>
      <c r="Q139" s="119" t="s">
        <v>1625</v>
      </c>
      <c r="R139" s="119" t="s">
        <v>1626</v>
      </c>
      <c r="S139" s="119" t="s">
        <v>380</v>
      </c>
      <c r="T139" s="119" t="s">
        <v>1627</v>
      </c>
      <c r="U139" s="119" t="s">
        <v>1628</v>
      </c>
      <c r="V139" s="119" t="s">
        <v>1144</v>
      </c>
      <c r="W139" s="254">
        <v>44198</v>
      </c>
      <c r="X139" s="254">
        <v>44561</v>
      </c>
      <c r="Y139" s="255">
        <v>1</v>
      </c>
      <c r="Z139" s="119" t="s">
        <v>1629</v>
      </c>
      <c r="AA139" s="255">
        <v>1</v>
      </c>
      <c r="AB139" s="119" t="s">
        <v>1630</v>
      </c>
      <c r="AC139" s="255">
        <v>1</v>
      </c>
      <c r="AD139" s="119" t="s">
        <v>1631</v>
      </c>
      <c r="AE139" s="255">
        <v>1</v>
      </c>
      <c r="AF139" s="119" t="s">
        <v>1632</v>
      </c>
      <c r="AG139" s="119" t="s">
        <v>1600</v>
      </c>
      <c r="AH139" s="138">
        <v>1</v>
      </c>
      <c r="AI139" s="67">
        <f t="shared" ref="AI139:AI150" si="28">+AH139/Y139</f>
        <v>1</v>
      </c>
      <c r="AJ139" s="256" t="s">
        <v>1633</v>
      </c>
      <c r="AK139" s="116">
        <v>1</v>
      </c>
      <c r="AL139" s="78">
        <f>+AK139/Tabla3[[#This Row],[II Trimestre ]]</f>
        <v>1</v>
      </c>
      <c r="AM139" s="116" t="s">
        <v>1634</v>
      </c>
      <c r="AN139" s="116">
        <v>1</v>
      </c>
      <c r="AO139" s="78">
        <f>+(AN139/Tabla3[[#This Row],[III Trimestre ]])*100%</f>
        <v>1</v>
      </c>
      <c r="AP139" s="117" t="s">
        <v>1635</v>
      </c>
      <c r="AQ139" s="90">
        <v>1</v>
      </c>
      <c r="AR139" s="200">
        <f>(+Tabla2[[#This Row],[IV seguimiento ( octubre a diciembre)]]/Tabla3[[#This Row],[IV Trimestre ]])</f>
        <v>1</v>
      </c>
      <c r="AS139" s="92" t="s">
        <v>1636</v>
      </c>
      <c r="AT139" s="251"/>
      <c r="AU139" s="138">
        <f>+Tabla3[[#This Row],[I Trimestre ]]+Tabla3[[#This Row],[II Trimestre ]]+Tabla3[[#This Row],[III Trimestre ]]+Tabla3[[#This Row],[IV Trimestre ]]</f>
        <v>4</v>
      </c>
      <c r="AV139" s="138">
        <f t="shared" si="27"/>
        <v>4</v>
      </c>
      <c r="AW139" s="67">
        <f t="shared" si="11"/>
        <v>1</v>
      </c>
      <c r="AX139" s="69" t="s">
        <v>389</v>
      </c>
    </row>
    <row r="140" spans="2:50" s="115" customFormat="1" ht="242.25" x14ac:dyDescent="0.25">
      <c r="B140" s="69" t="s">
        <v>369</v>
      </c>
      <c r="C140" s="69" t="s">
        <v>370</v>
      </c>
      <c r="D140" s="69" t="s">
        <v>371</v>
      </c>
      <c r="E140" s="69" t="s">
        <v>372</v>
      </c>
      <c r="F140" s="69" t="s">
        <v>373</v>
      </c>
      <c r="G140" s="116" t="s">
        <v>369</v>
      </c>
      <c r="H140" s="119" t="s">
        <v>369</v>
      </c>
      <c r="I140" s="119" t="s">
        <v>1591</v>
      </c>
      <c r="J140" s="119" t="s">
        <v>1506</v>
      </c>
      <c r="K140" s="69" t="s">
        <v>1368</v>
      </c>
      <c r="L140" s="119" t="s">
        <v>1592</v>
      </c>
      <c r="M140" s="119" t="s">
        <v>1637</v>
      </c>
      <c r="N140" s="119" t="s">
        <v>369</v>
      </c>
      <c r="O140" s="119" t="s">
        <v>1638</v>
      </c>
      <c r="P140" s="138">
        <v>127</v>
      </c>
      <c r="Q140" s="119" t="s">
        <v>1639</v>
      </c>
      <c r="R140" s="119" t="s">
        <v>1640</v>
      </c>
      <c r="S140" s="119" t="s">
        <v>380</v>
      </c>
      <c r="T140" s="119" t="s">
        <v>1641</v>
      </c>
      <c r="U140" s="119" t="s">
        <v>1642</v>
      </c>
      <c r="V140" s="119" t="s">
        <v>1144</v>
      </c>
      <c r="W140" s="254">
        <v>44198</v>
      </c>
      <c r="X140" s="254">
        <v>44561</v>
      </c>
      <c r="Y140" s="255">
        <v>1</v>
      </c>
      <c r="Z140" s="119" t="s">
        <v>1643</v>
      </c>
      <c r="AA140" s="255">
        <v>1</v>
      </c>
      <c r="AB140" s="119" t="s">
        <v>1644</v>
      </c>
      <c r="AC140" s="255">
        <v>1</v>
      </c>
      <c r="AD140" s="119" t="s">
        <v>1645</v>
      </c>
      <c r="AE140" s="255">
        <v>1</v>
      </c>
      <c r="AF140" s="119" t="s">
        <v>1646</v>
      </c>
      <c r="AG140" s="119" t="s">
        <v>1600</v>
      </c>
      <c r="AH140" s="138">
        <v>1</v>
      </c>
      <c r="AI140" s="78">
        <f t="shared" si="28"/>
        <v>1</v>
      </c>
      <c r="AJ140" s="256" t="s">
        <v>1647</v>
      </c>
      <c r="AK140" s="116">
        <v>1</v>
      </c>
      <c r="AL140" s="78">
        <f>+AK140/Tabla3[[#This Row],[II Trimestre ]]</f>
        <v>1</v>
      </c>
      <c r="AM140" s="116" t="s">
        <v>1648</v>
      </c>
      <c r="AN140" s="116">
        <v>1</v>
      </c>
      <c r="AO140" s="78">
        <f>+(AN140/Tabla3[[#This Row],[III Trimestre ]])*100%</f>
        <v>1</v>
      </c>
      <c r="AP140" s="117" t="s">
        <v>1649</v>
      </c>
      <c r="AQ140" s="90">
        <v>1</v>
      </c>
      <c r="AR140" s="200">
        <f>(+Tabla2[[#This Row],[IV seguimiento ( octubre a diciembre)]]/Tabla3[[#This Row],[IV Trimestre ]])</f>
        <v>1</v>
      </c>
      <c r="AS140" s="88" t="s">
        <v>1650</v>
      </c>
      <c r="AT140" s="251"/>
      <c r="AU140" s="138">
        <f>+Tabla3[[#This Row],[I Trimestre ]]+Tabla3[[#This Row],[II Trimestre ]]+Tabla3[[#This Row],[III Trimestre ]]+Tabla3[[#This Row],[IV Trimestre ]]</f>
        <v>4</v>
      </c>
      <c r="AV140" s="138">
        <f t="shared" si="27"/>
        <v>4</v>
      </c>
      <c r="AW140" s="67">
        <f t="shared" si="11"/>
        <v>1</v>
      </c>
      <c r="AX140" s="69" t="s">
        <v>389</v>
      </c>
    </row>
    <row r="141" spans="2:50" s="115" customFormat="1" ht="293.25" x14ac:dyDescent="0.25">
      <c r="B141" s="69" t="s">
        <v>369</v>
      </c>
      <c r="C141" s="69" t="s">
        <v>370</v>
      </c>
      <c r="D141" s="69" t="s">
        <v>371</v>
      </c>
      <c r="E141" s="69" t="s">
        <v>372</v>
      </c>
      <c r="F141" s="69" t="s">
        <v>373</v>
      </c>
      <c r="G141" s="116" t="s">
        <v>369</v>
      </c>
      <c r="H141" s="119" t="s">
        <v>369</v>
      </c>
      <c r="I141" s="119" t="s">
        <v>1591</v>
      </c>
      <c r="J141" s="119" t="s">
        <v>1506</v>
      </c>
      <c r="K141" s="69" t="s">
        <v>1368</v>
      </c>
      <c r="L141" s="119" t="s">
        <v>1592</v>
      </c>
      <c r="M141" s="119" t="s">
        <v>1637</v>
      </c>
      <c r="N141" s="119" t="s">
        <v>369</v>
      </c>
      <c r="O141" s="119" t="s">
        <v>1651</v>
      </c>
      <c r="P141" s="138">
        <v>128</v>
      </c>
      <c r="Q141" s="119" t="s">
        <v>1652</v>
      </c>
      <c r="R141" s="119" t="s">
        <v>1653</v>
      </c>
      <c r="S141" s="119" t="s">
        <v>380</v>
      </c>
      <c r="T141" s="119" t="s">
        <v>1654</v>
      </c>
      <c r="U141" s="119" t="s">
        <v>1655</v>
      </c>
      <c r="V141" s="119" t="s">
        <v>1144</v>
      </c>
      <c r="W141" s="254">
        <v>44198</v>
      </c>
      <c r="X141" s="254">
        <v>44561</v>
      </c>
      <c r="Y141" s="255">
        <v>1</v>
      </c>
      <c r="Z141" s="119" t="s">
        <v>1656</v>
      </c>
      <c r="AA141" s="255">
        <v>1</v>
      </c>
      <c r="AB141" s="119" t="s">
        <v>1657</v>
      </c>
      <c r="AC141" s="255">
        <v>1</v>
      </c>
      <c r="AD141" s="119" t="s">
        <v>1658</v>
      </c>
      <c r="AE141" s="255">
        <v>1</v>
      </c>
      <c r="AF141" s="119" t="s">
        <v>1659</v>
      </c>
      <c r="AG141" s="119" t="s">
        <v>1600</v>
      </c>
      <c r="AH141" s="138">
        <v>1</v>
      </c>
      <c r="AI141" s="78">
        <f t="shared" si="28"/>
        <v>1</v>
      </c>
      <c r="AJ141" s="256" t="s">
        <v>1660</v>
      </c>
      <c r="AK141" s="116">
        <v>1</v>
      </c>
      <c r="AL141" s="78">
        <f>+AK141/Tabla3[[#This Row],[II Trimestre ]]</f>
        <v>1</v>
      </c>
      <c r="AM141" s="116" t="s">
        <v>1661</v>
      </c>
      <c r="AN141" s="116">
        <v>1</v>
      </c>
      <c r="AO141" s="78">
        <f>+(AN141/Tabla3[[#This Row],[III Trimestre ]])*100%</f>
        <v>1</v>
      </c>
      <c r="AP141" s="117" t="s">
        <v>1662</v>
      </c>
      <c r="AQ141" s="90">
        <v>1</v>
      </c>
      <c r="AR141" s="200">
        <f>(+Tabla2[[#This Row],[IV seguimiento ( octubre a diciembre)]]/Tabla3[[#This Row],[IV Trimestre ]])</f>
        <v>1</v>
      </c>
      <c r="AS141" s="93" t="s">
        <v>1663</v>
      </c>
      <c r="AT141" s="251"/>
      <c r="AU141" s="138">
        <f>+Tabla3[[#This Row],[I Trimestre ]]+Tabla3[[#This Row],[II Trimestre ]]+Tabla3[[#This Row],[III Trimestre ]]+Tabla3[[#This Row],[IV Trimestre ]]</f>
        <v>4</v>
      </c>
      <c r="AV141" s="138">
        <f t="shared" si="27"/>
        <v>4</v>
      </c>
      <c r="AW141" s="67">
        <f t="shared" si="11"/>
        <v>1</v>
      </c>
      <c r="AX141" s="69" t="s">
        <v>389</v>
      </c>
    </row>
    <row r="142" spans="2:50" s="115" customFormat="1" ht="242.25" x14ac:dyDescent="0.25">
      <c r="B142" s="69" t="s">
        <v>369</v>
      </c>
      <c r="C142" s="69" t="s">
        <v>370</v>
      </c>
      <c r="D142" s="69" t="s">
        <v>371</v>
      </c>
      <c r="E142" s="69" t="s">
        <v>977</v>
      </c>
      <c r="F142" s="69" t="s">
        <v>978</v>
      </c>
      <c r="G142" s="116" t="s">
        <v>1603</v>
      </c>
      <c r="H142" s="119" t="s">
        <v>369</v>
      </c>
      <c r="I142" s="119" t="s">
        <v>1591</v>
      </c>
      <c r="J142" s="119" t="s">
        <v>1506</v>
      </c>
      <c r="K142" s="69" t="s">
        <v>1368</v>
      </c>
      <c r="L142" s="119" t="s">
        <v>1592</v>
      </c>
      <c r="M142" s="119" t="s">
        <v>1637</v>
      </c>
      <c r="N142" s="119" t="s">
        <v>369</v>
      </c>
      <c r="O142" s="119" t="s">
        <v>1664</v>
      </c>
      <c r="P142" s="138">
        <v>129</v>
      </c>
      <c r="Q142" s="119" t="s">
        <v>1665</v>
      </c>
      <c r="R142" s="119" t="s">
        <v>1666</v>
      </c>
      <c r="S142" s="119" t="s">
        <v>380</v>
      </c>
      <c r="T142" s="119" t="s">
        <v>1667</v>
      </c>
      <c r="U142" s="119" t="s">
        <v>1668</v>
      </c>
      <c r="V142" s="119" t="s">
        <v>1144</v>
      </c>
      <c r="W142" s="254">
        <v>44198</v>
      </c>
      <c r="X142" s="254">
        <v>44561</v>
      </c>
      <c r="Y142" s="255">
        <v>3</v>
      </c>
      <c r="Z142" s="119" t="s">
        <v>1669</v>
      </c>
      <c r="AA142" s="255">
        <v>3</v>
      </c>
      <c r="AB142" s="119" t="s">
        <v>1669</v>
      </c>
      <c r="AC142" s="255">
        <v>3</v>
      </c>
      <c r="AD142" s="119" t="s">
        <v>1669</v>
      </c>
      <c r="AE142" s="255">
        <v>3</v>
      </c>
      <c r="AF142" s="119" t="s">
        <v>1669</v>
      </c>
      <c r="AG142" s="119" t="s">
        <v>1600</v>
      </c>
      <c r="AH142" s="138">
        <v>3</v>
      </c>
      <c r="AI142" s="78">
        <f t="shared" si="28"/>
        <v>1</v>
      </c>
      <c r="AJ142" s="116" t="s">
        <v>1670</v>
      </c>
      <c r="AK142" s="116">
        <v>3</v>
      </c>
      <c r="AL142" s="78">
        <f>+AK142/Tabla3[[#This Row],[II Trimestre ]]</f>
        <v>1</v>
      </c>
      <c r="AM142" s="116" t="s">
        <v>1671</v>
      </c>
      <c r="AN142" s="116">
        <v>3</v>
      </c>
      <c r="AO142" s="78">
        <f>+(AN142/Tabla3[[#This Row],[III Trimestre ]])*100%</f>
        <v>1</v>
      </c>
      <c r="AP142" s="117" t="s">
        <v>1672</v>
      </c>
      <c r="AQ142" s="90">
        <v>3</v>
      </c>
      <c r="AR142" s="200">
        <f>(+Tabla2[[#This Row],[IV seguimiento ( octubre a diciembre)]]/Tabla3[[#This Row],[IV Trimestre ]])</f>
        <v>1</v>
      </c>
      <c r="AS142" s="91" t="s">
        <v>1673</v>
      </c>
      <c r="AT142" s="251"/>
      <c r="AU142" s="138">
        <f>+Tabla3[[#This Row],[I Trimestre ]]+Tabla3[[#This Row],[II Trimestre ]]+Tabla3[[#This Row],[III Trimestre ]]+Tabla3[[#This Row],[IV Trimestre ]]</f>
        <v>12</v>
      </c>
      <c r="AV142" s="138">
        <f t="shared" si="27"/>
        <v>12</v>
      </c>
      <c r="AW142" s="67">
        <f t="shared" si="11"/>
        <v>1</v>
      </c>
      <c r="AX142" s="69" t="s">
        <v>389</v>
      </c>
    </row>
    <row r="143" spans="2:50" s="115" customFormat="1" ht="242.25" x14ac:dyDescent="0.25">
      <c r="B143" s="69" t="s">
        <v>369</v>
      </c>
      <c r="C143" s="69" t="s">
        <v>370</v>
      </c>
      <c r="D143" s="69" t="s">
        <v>371</v>
      </c>
      <c r="E143" s="69" t="s">
        <v>977</v>
      </c>
      <c r="F143" s="69" t="s">
        <v>978</v>
      </c>
      <c r="G143" s="116" t="s">
        <v>1603</v>
      </c>
      <c r="H143" s="119" t="s">
        <v>369</v>
      </c>
      <c r="I143" s="119" t="s">
        <v>1591</v>
      </c>
      <c r="J143" s="119" t="s">
        <v>1506</v>
      </c>
      <c r="K143" s="69" t="s">
        <v>1368</v>
      </c>
      <c r="L143" s="119" t="s">
        <v>1592</v>
      </c>
      <c r="M143" s="119" t="s">
        <v>1637</v>
      </c>
      <c r="N143" s="119" t="s">
        <v>369</v>
      </c>
      <c r="O143" s="119" t="s">
        <v>1674</v>
      </c>
      <c r="P143" s="138">
        <v>130</v>
      </c>
      <c r="Q143" s="119" t="s">
        <v>1675</v>
      </c>
      <c r="R143" s="119" t="s">
        <v>1676</v>
      </c>
      <c r="S143" s="119" t="s">
        <v>380</v>
      </c>
      <c r="T143" s="119" t="s">
        <v>1677</v>
      </c>
      <c r="U143" s="119" t="s">
        <v>1678</v>
      </c>
      <c r="V143" s="119" t="s">
        <v>1144</v>
      </c>
      <c r="W143" s="254">
        <v>44198</v>
      </c>
      <c r="X143" s="254">
        <v>44561</v>
      </c>
      <c r="Y143" s="255">
        <v>3</v>
      </c>
      <c r="Z143" s="119" t="s">
        <v>1679</v>
      </c>
      <c r="AA143" s="255">
        <v>3</v>
      </c>
      <c r="AB143" s="119" t="s">
        <v>1679</v>
      </c>
      <c r="AC143" s="255">
        <v>3</v>
      </c>
      <c r="AD143" s="119" t="s">
        <v>1679</v>
      </c>
      <c r="AE143" s="255">
        <v>3</v>
      </c>
      <c r="AF143" s="119" t="s">
        <v>1679</v>
      </c>
      <c r="AG143" s="119" t="s">
        <v>1600</v>
      </c>
      <c r="AH143" s="138">
        <v>3</v>
      </c>
      <c r="AI143" s="78">
        <f t="shared" si="28"/>
        <v>1</v>
      </c>
      <c r="AJ143" s="256" t="s">
        <v>1680</v>
      </c>
      <c r="AK143" s="116">
        <v>3</v>
      </c>
      <c r="AL143" s="78">
        <f>+AK143/Tabla3[[#This Row],[II Trimestre ]]</f>
        <v>1</v>
      </c>
      <c r="AM143" s="116" t="s">
        <v>1681</v>
      </c>
      <c r="AN143" s="116">
        <v>3</v>
      </c>
      <c r="AO143" s="78">
        <f>+(AN143/Tabla3[[#This Row],[III Trimestre ]])*100%</f>
        <v>1</v>
      </c>
      <c r="AP143" s="117" t="s">
        <v>1682</v>
      </c>
      <c r="AQ143" s="90">
        <v>3</v>
      </c>
      <c r="AR143" s="200">
        <f>(+Tabla2[[#This Row],[IV seguimiento ( octubre a diciembre)]]/Tabla3[[#This Row],[IV Trimestre ]])</f>
        <v>1</v>
      </c>
      <c r="AS143" s="91" t="s">
        <v>1683</v>
      </c>
      <c r="AT143" s="251"/>
      <c r="AU143" s="138">
        <f>+Tabla3[[#This Row],[I Trimestre ]]+Tabla3[[#This Row],[II Trimestre ]]+Tabla3[[#This Row],[III Trimestre ]]+Tabla3[[#This Row],[IV Trimestre ]]</f>
        <v>12</v>
      </c>
      <c r="AV143" s="138">
        <f t="shared" si="27"/>
        <v>12</v>
      </c>
      <c r="AW143" s="67">
        <f t="shared" si="11"/>
        <v>1</v>
      </c>
      <c r="AX143" s="69" t="s">
        <v>389</v>
      </c>
    </row>
    <row r="144" spans="2:50" s="115" customFormat="1" ht="242.25" x14ac:dyDescent="0.25">
      <c r="B144" s="69" t="s">
        <v>369</v>
      </c>
      <c r="C144" s="69" t="s">
        <v>370</v>
      </c>
      <c r="D144" s="69" t="s">
        <v>371</v>
      </c>
      <c r="E144" s="69" t="s">
        <v>977</v>
      </c>
      <c r="F144" s="69" t="s">
        <v>978</v>
      </c>
      <c r="G144" s="116" t="s">
        <v>1603</v>
      </c>
      <c r="H144" s="119" t="s">
        <v>1684</v>
      </c>
      <c r="I144" s="119" t="s">
        <v>1591</v>
      </c>
      <c r="J144" s="119" t="s">
        <v>1506</v>
      </c>
      <c r="K144" s="69" t="s">
        <v>1368</v>
      </c>
      <c r="L144" s="119" t="s">
        <v>1592</v>
      </c>
      <c r="M144" s="119" t="s">
        <v>1685</v>
      </c>
      <c r="N144" s="119" t="s">
        <v>369</v>
      </c>
      <c r="O144" s="119" t="s">
        <v>1686</v>
      </c>
      <c r="P144" s="138">
        <v>131</v>
      </c>
      <c r="Q144" s="119" t="s">
        <v>1687</v>
      </c>
      <c r="R144" s="119" t="s">
        <v>1688</v>
      </c>
      <c r="S144" s="119" t="s">
        <v>380</v>
      </c>
      <c r="T144" s="119" t="s">
        <v>1689</v>
      </c>
      <c r="U144" s="119" t="s">
        <v>1690</v>
      </c>
      <c r="V144" s="119" t="s">
        <v>1144</v>
      </c>
      <c r="W144" s="254">
        <v>44198</v>
      </c>
      <c r="X144" s="254">
        <v>44561</v>
      </c>
      <c r="Y144" s="255">
        <v>1</v>
      </c>
      <c r="Z144" s="119" t="s">
        <v>1691</v>
      </c>
      <c r="AA144" s="255">
        <v>1</v>
      </c>
      <c r="AB144" s="119" t="s">
        <v>1691</v>
      </c>
      <c r="AC144" s="255">
        <v>1</v>
      </c>
      <c r="AD144" s="119" t="s">
        <v>1691</v>
      </c>
      <c r="AE144" s="255">
        <v>1</v>
      </c>
      <c r="AF144" s="119" t="s">
        <v>1691</v>
      </c>
      <c r="AG144" s="119" t="s">
        <v>1600</v>
      </c>
      <c r="AH144" s="138">
        <v>1</v>
      </c>
      <c r="AI144" s="78">
        <f t="shared" si="28"/>
        <v>1</v>
      </c>
      <c r="AJ144" s="256" t="s">
        <v>1692</v>
      </c>
      <c r="AK144" s="116">
        <v>1</v>
      </c>
      <c r="AL144" s="78">
        <f>+AK144/Tabla3[[#This Row],[II Trimestre ]]</f>
        <v>1</v>
      </c>
      <c r="AM144" s="116" t="s">
        <v>1693</v>
      </c>
      <c r="AN144" s="116">
        <v>1</v>
      </c>
      <c r="AO144" s="78">
        <f>+(AN144/Tabla3[[#This Row],[III Trimestre ]])*100%</f>
        <v>1</v>
      </c>
      <c r="AP144" s="117" t="s">
        <v>1694</v>
      </c>
      <c r="AQ144" s="90">
        <v>1</v>
      </c>
      <c r="AR144" s="200">
        <f>(+Tabla2[[#This Row],[IV seguimiento ( octubre a diciembre)]]/Tabla3[[#This Row],[IV Trimestre ]])</f>
        <v>1</v>
      </c>
      <c r="AS144" s="93" t="s">
        <v>1695</v>
      </c>
      <c r="AT144" s="251"/>
      <c r="AU144" s="138">
        <f>+Tabla3[[#This Row],[I Trimestre ]]+Tabla3[[#This Row],[II Trimestre ]]+Tabla3[[#This Row],[III Trimestre ]]+Tabla3[[#This Row],[IV Trimestre ]]</f>
        <v>4</v>
      </c>
      <c r="AV144" s="138">
        <f t="shared" si="27"/>
        <v>4</v>
      </c>
      <c r="AW144" s="67">
        <f t="shared" ref="AW144:AW145" si="29">+(AV144/AU144)</f>
        <v>1</v>
      </c>
      <c r="AX144" s="69" t="s">
        <v>389</v>
      </c>
    </row>
    <row r="145" spans="2:50" s="115" customFormat="1" ht="280.5" x14ac:dyDescent="0.25">
      <c r="B145" s="69" t="s">
        <v>369</v>
      </c>
      <c r="C145" s="69" t="s">
        <v>370</v>
      </c>
      <c r="D145" s="69" t="s">
        <v>371</v>
      </c>
      <c r="E145" s="69" t="s">
        <v>977</v>
      </c>
      <c r="F145" s="69" t="s">
        <v>978</v>
      </c>
      <c r="G145" s="116" t="s">
        <v>1603</v>
      </c>
      <c r="H145" s="119" t="s">
        <v>1684</v>
      </c>
      <c r="I145" s="119" t="s">
        <v>1591</v>
      </c>
      <c r="J145" s="119" t="s">
        <v>1506</v>
      </c>
      <c r="K145" s="69" t="s">
        <v>1368</v>
      </c>
      <c r="L145" s="119" t="s">
        <v>1592</v>
      </c>
      <c r="M145" s="119" t="s">
        <v>1696</v>
      </c>
      <c r="N145" s="119" t="s">
        <v>369</v>
      </c>
      <c r="O145" s="119" t="s">
        <v>1697</v>
      </c>
      <c r="P145" s="138">
        <v>132</v>
      </c>
      <c r="Q145" s="119" t="s">
        <v>1698</v>
      </c>
      <c r="R145" s="119" t="s">
        <v>1699</v>
      </c>
      <c r="S145" s="119" t="s">
        <v>380</v>
      </c>
      <c r="T145" s="119" t="s">
        <v>1700</v>
      </c>
      <c r="U145" s="119" t="s">
        <v>1701</v>
      </c>
      <c r="V145" s="119" t="s">
        <v>1144</v>
      </c>
      <c r="W145" s="254">
        <v>44198</v>
      </c>
      <c r="X145" s="254">
        <v>44561</v>
      </c>
      <c r="Y145" s="255">
        <v>1</v>
      </c>
      <c r="Z145" s="119" t="s">
        <v>1702</v>
      </c>
      <c r="AA145" s="255">
        <v>1</v>
      </c>
      <c r="AB145" s="119" t="s">
        <v>1702</v>
      </c>
      <c r="AC145" s="255">
        <v>1</v>
      </c>
      <c r="AD145" s="119" t="s">
        <v>1702</v>
      </c>
      <c r="AE145" s="255">
        <v>1</v>
      </c>
      <c r="AF145" s="119" t="s">
        <v>1702</v>
      </c>
      <c r="AG145" s="119" t="s">
        <v>1600</v>
      </c>
      <c r="AH145" s="138">
        <v>1</v>
      </c>
      <c r="AI145" s="78">
        <f t="shared" si="28"/>
        <v>1</v>
      </c>
      <c r="AJ145" s="256" t="s">
        <v>1703</v>
      </c>
      <c r="AK145" s="116">
        <v>1</v>
      </c>
      <c r="AL145" s="78">
        <f>+AK145/Tabla3[[#This Row],[II Trimestre ]]</f>
        <v>1</v>
      </c>
      <c r="AM145" s="116" t="s">
        <v>1704</v>
      </c>
      <c r="AN145" s="116">
        <v>1</v>
      </c>
      <c r="AO145" s="78">
        <f>+(AN145/Tabla3[[#This Row],[III Trimestre ]])*100%</f>
        <v>1</v>
      </c>
      <c r="AP145" s="117" t="s">
        <v>1705</v>
      </c>
      <c r="AQ145" s="90">
        <v>1</v>
      </c>
      <c r="AR145" s="200">
        <f>(+Tabla2[[#This Row],[IV seguimiento ( octubre a diciembre)]]/Tabla3[[#This Row],[IV Trimestre ]])</f>
        <v>1</v>
      </c>
      <c r="AS145" s="93" t="s">
        <v>1706</v>
      </c>
      <c r="AT145" s="251"/>
      <c r="AU145" s="138">
        <f>+Tabla3[[#This Row],[I Trimestre ]]+Tabla3[[#This Row],[II Trimestre ]]+Tabla3[[#This Row],[III Trimestre ]]+Tabla3[[#This Row],[IV Trimestre ]]</f>
        <v>4</v>
      </c>
      <c r="AV145" s="138">
        <f t="shared" si="27"/>
        <v>4</v>
      </c>
      <c r="AW145" s="67">
        <f t="shared" si="29"/>
        <v>1</v>
      </c>
      <c r="AX145" s="69" t="s">
        <v>389</v>
      </c>
    </row>
    <row r="146" spans="2:50" s="115" customFormat="1" ht="178.5" x14ac:dyDescent="0.25">
      <c r="B146" s="69" t="s">
        <v>369</v>
      </c>
      <c r="C146" s="69" t="s">
        <v>370</v>
      </c>
      <c r="D146" s="69" t="s">
        <v>371</v>
      </c>
      <c r="E146" s="69" t="s">
        <v>372</v>
      </c>
      <c r="F146" s="69" t="s">
        <v>373</v>
      </c>
      <c r="G146" s="69" t="s">
        <v>1707</v>
      </c>
      <c r="H146" s="69" t="s">
        <v>114</v>
      </c>
      <c r="I146" s="69" t="s">
        <v>394</v>
      </c>
      <c r="J146" s="69" t="s">
        <v>395</v>
      </c>
      <c r="K146" s="69" t="s">
        <v>1368</v>
      </c>
      <c r="L146" s="69" t="s">
        <v>369</v>
      </c>
      <c r="M146" s="69" t="s">
        <v>1539</v>
      </c>
      <c r="N146" s="69" t="s">
        <v>369</v>
      </c>
      <c r="O146" s="69" t="s">
        <v>1708</v>
      </c>
      <c r="P146" s="138">
        <v>133</v>
      </c>
      <c r="Q146" s="69" t="s">
        <v>1709</v>
      </c>
      <c r="R146" s="69" t="s">
        <v>1710</v>
      </c>
      <c r="S146" s="69" t="s">
        <v>758</v>
      </c>
      <c r="T146" s="69" t="s">
        <v>1711</v>
      </c>
      <c r="U146" s="69" t="s">
        <v>1712</v>
      </c>
      <c r="V146" s="69" t="s">
        <v>1572</v>
      </c>
      <c r="W146" s="197">
        <v>44197</v>
      </c>
      <c r="X146" s="197">
        <v>44561</v>
      </c>
      <c r="Y146" s="67">
        <v>0.3</v>
      </c>
      <c r="Z146" s="67" t="s">
        <v>1713</v>
      </c>
      <c r="AA146" s="67">
        <v>0.8</v>
      </c>
      <c r="AB146" s="67" t="s">
        <v>1714</v>
      </c>
      <c r="AC146" s="67">
        <v>0</v>
      </c>
      <c r="AD146" s="67" t="s">
        <v>369</v>
      </c>
      <c r="AE146" s="67">
        <v>1</v>
      </c>
      <c r="AF146" s="67" t="s">
        <v>1715</v>
      </c>
      <c r="AG146" s="67" t="s">
        <v>1716</v>
      </c>
      <c r="AH146" s="245">
        <v>0.3</v>
      </c>
      <c r="AI146" s="78">
        <f t="shared" si="28"/>
        <v>1</v>
      </c>
      <c r="AJ146" s="116" t="s">
        <v>1717</v>
      </c>
      <c r="AK146" s="245">
        <v>0.8</v>
      </c>
      <c r="AL146" s="78">
        <f>+AK146/Tabla3[[#This Row],[II Trimestre ]]</f>
        <v>1</v>
      </c>
      <c r="AM146" s="116" t="s">
        <v>1718</v>
      </c>
      <c r="AN146" s="245"/>
      <c r="AO146" s="78"/>
      <c r="AP146" s="116"/>
      <c r="AQ146" s="252">
        <v>1</v>
      </c>
      <c r="AR146" s="200">
        <f>(+Tabla2[[#This Row],[IV seguimiento ( octubre a diciembre)]]/Tabla3[[#This Row],[IV Trimestre ]])</f>
        <v>1</v>
      </c>
      <c r="AS146" s="91" t="s">
        <v>1719</v>
      </c>
      <c r="AT146" s="251"/>
      <c r="AU146" s="78">
        <f>AE146</f>
        <v>1</v>
      </c>
      <c r="AV146" s="67">
        <f>+Tabla2[[#This Row],[IV seguimiento ( octubre a diciembre)]]</f>
        <v>1</v>
      </c>
      <c r="AW146" s="67">
        <f>+(AV146/AU146)</f>
        <v>1</v>
      </c>
      <c r="AX146" s="69" t="s">
        <v>389</v>
      </c>
    </row>
    <row r="147" spans="2:50" s="115" customFormat="1" ht="103.5" customHeight="1" x14ac:dyDescent="0.25">
      <c r="B147" s="257">
        <v>411</v>
      </c>
      <c r="C147" s="69" t="s">
        <v>370</v>
      </c>
      <c r="D147" s="69" t="s">
        <v>371</v>
      </c>
      <c r="E147" s="69" t="s">
        <v>412</v>
      </c>
      <c r="F147" s="69" t="s">
        <v>391</v>
      </c>
      <c r="G147" s="116" t="s">
        <v>413</v>
      </c>
      <c r="H147" s="69" t="s">
        <v>1720</v>
      </c>
      <c r="I147" s="69" t="s">
        <v>1721</v>
      </c>
      <c r="J147" s="69" t="s">
        <v>395</v>
      </c>
      <c r="K147" s="69" t="s">
        <v>1368</v>
      </c>
      <c r="L147" s="69" t="s">
        <v>1722</v>
      </c>
      <c r="M147" s="69" t="s">
        <v>369</v>
      </c>
      <c r="N147" s="69" t="s">
        <v>369</v>
      </c>
      <c r="O147" s="69" t="s">
        <v>1723</v>
      </c>
      <c r="P147" s="138">
        <v>134</v>
      </c>
      <c r="Q147" s="69" t="s">
        <v>1724</v>
      </c>
      <c r="R147" s="69" t="s">
        <v>1725</v>
      </c>
      <c r="S147" s="69" t="s">
        <v>968</v>
      </c>
      <c r="T147" s="69" t="s">
        <v>1726</v>
      </c>
      <c r="U147" s="69" t="s">
        <v>1727</v>
      </c>
      <c r="V147" s="69" t="s">
        <v>1728</v>
      </c>
      <c r="W147" s="197">
        <v>44197</v>
      </c>
      <c r="X147" s="197">
        <v>44560</v>
      </c>
      <c r="Y147" s="67">
        <v>1</v>
      </c>
      <c r="Z147" s="67" t="s">
        <v>1729</v>
      </c>
      <c r="AA147" s="67">
        <v>1</v>
      </c>
      <c r="AB147" s="67" t="s">
        <v>1729</v>
      </c>
      <c r="AC147" s="67">
        <v>1</v>
      </c>
      <c r="AD147" s="67" t="s">
        <v>1729</v>
      </c>
      <c r="AE147" s="67">
        <v>1</v>
      </c>
      <c r="AF147" s="67" t="s">
        <v>1729</v>
      </c>
      <c r="AG147" s="67" t="s">
        <v>1716</v>
      </c>
      <c r="AH147" s="67">
        <v>1</v>
      </c>
      <c r="AI147" s="78">
        <f t="shared" si="28"/>
        <v>1</v>
      </c>
      <c r="AJ147" s="78" t="s">
        <v>1730</v>
      </c>
      <c r="AK147" s="258">
        <v>1</v>
      </c>
      <c r="AL147" s="78">
        <f>+AK147/Tabla3[[#This Row],[II Trimestre ]]</f>
        <v>1</v>
      </c>
      <c r="AM147" s="78" t="s">
        <v>1731</v>
      </c>
      <c r="AN147" s="258">
        <v>1</v>
      </c>
      <c r="AO147" s="78">
        <f>+(AN147/Tabla3[[#This Row],[III Trimestre ]])*100%</f>
        <v>1</v>
      </c>
      <c r="AP147" s="78" t="s">
        <v>1732</v>
      </c>
      <c r="AQ147" s="118">
        <v>1</v>
      </c>
      <c r="AR147" s="200">
        <f>(+Tabla2[[#This Row],[IV seguimiento ( octubre a diciembre)]]/Tabla3[[#This Row],[IV Trimestre ]])</f>
        <v>1</v>
      </c>
      <c r="AS147" s="90" t="s">
        <v>1733</v>
      </c>
      <c r="AT147" s="251"/>
      <c r="AU147" s="138">
        <f>+Tabla3[[#This Row],[I Trimestre ]]+Tabla3[[#This Row],[II Trimestre ]]+Tabla3[[#This Row],[III Trimestre ]]+Tabla3[[#This Row],[IV Trimestre ]]</f>
        <v>4</v>
      </c>
      <c r="AV147" s="138">
        <f t="shared" ref="AV147:AV148" si="30">+AH147+AK147+AN147+AQ147</f>
        <v>4</v>
      </c>
      <c r="AW147" s="67">
        <f t="shared" ref="AW147:AW165" si="31">+(AV147/AU147)</f>
        <v>1</v>
      </c>
      <c r="AX147" s="69" t="s">
        <v>389</v>
      </c>
    </row>
    <row r="148" spans="2:50" s="115" customFormat="1" ht="209.25" customHeight="1" x14ac:dyDescent="0.25">
      <c r="B148" s="257">
        <v>411</v>
      </c>
      <c r="C148" s="69" t="s">
        <v>370</v>
      </c>
      <c r="D148" s="69" t="s">
        <v>371</v>
      </c>
      <c r="E148" s="69" t="s">
        <v>977</v>
      </c>
      <c r="F148" s="69" t="s">
        <v>391</v>
      </c>
      <c r="G148" s="116" t="s">
        <v>413</v>
      </c>
      <c r="H148" s="69" t="s">
        <v>1720</v>
      </c>
      <c r="I148" s="69"/>
      <c r="J148" s="69" t="s">
        <v>395</v>
      </c>
      <c r="K148" s="69" t="s">
        <v>1368</v>
      </c>
      <c r="L148" s="69" t="s">
        <v>1722</v>
      </c>
      <c r="M148" s="69" t="s">
        <v>369</v>
      </c>
      <c r="N148" s="69" t="s">
        <v>369</v>
      </c>
      <c r="O148" s="69" t="s">
        <v>1734</v>
      </c>
      <c r="P148" s="138">
        <v>135</v>
      </c>
      <c r="Q148" s="69" t="s">
        <v>1735</v>
      </c>
      <c r="R148" s="69" t="s">
        <v>1736</v>
      </c>
      <c r="S148" s="69" t="s">
        <v>380</v>
      </c>
      <c r="T148" s="69" t="s">
        <v>1737</v>
      </c>
      <c r="U148" s="69" t="s">
        <v>1738</v>
      </c>
      <c r="V148" s="69" t="s">
        <v>1739</v>
      </c>
      <c r="W148" s="197">
        <v>44197</v>
      </c>
      <c r="X148" s="197">
        <v>44560</v>
      </c>
      <c r="Y148" s="198">
        <v>1</v>
      </c>
      <c r="Z148" s="67" t="s">
        <v>1740</v>
      </c>
      <c r="AA148" s="198">
        <v>1</v>
      </c>
      <c r="AB148" s="67" t="s">
        <v>1740</v>
      </c>
      <c r="AC148" s="198">
        <v>1</v>
      </c>
      <c r="AD148" s="67" t="s">
        <v>1740</v>
      </c>
      <c r="AE148" s="198">
        <v>1</v>
      </c>
      <c r="AF148" s="67" t="s">
        <v>1740</v>
      </c>
      <c r="AG148" s="67" t="s">
        <v>1716</v>
      </c>
      <c r="AH148" s="258">
        <v>1</v>
      </c>
      <c r="AI148" s="78">
        <f t="shared" si="28"/>
        <v>1</v>
      </c>
      <c r="AJ148" s="116" t="s">
        <v>1741</v>
      </c>
      <c r="AK148" s="259">
        <v>1</v>
      </c>
      <c r="AL148" s="78">
        <f>+AK148/Tabla3[[#This Row],[II Trimestre ]]</f>
        <v>1</v>
      </c>
      <c r="AM148" s="116" t="s">
        <v>1742</v>
      </c>
      <c r="AN148" s="259">
        <v>1</v>
      </c>
      <c r="AO148" s="78">
        <f>+(AN148/Tabla3[[#This Row],[III Trimestre ]])*100%</f>
        <v>1</v>
      </c>
      <c r="AP148" s="116" t="s">
        <v>1743</v>
      </c>
      <c r="AQ148" s="90">
        <v>1</v>
      </c>
      <c r="AR148" s="200">
        <f>(+Tabla2[[#This Row],[IV seguimiento ( octubre a diciembre)]]/Tabla3[[#This Row],[IV Trimestre ]])</f>
        <v>1</v>
      </c>
      <c r="AS148" s="90" t="s">
        <v>1744</v>
      </c>
      <c r="AT148" s="251"/>
      <c r="AU148" s="138">
        <f>+Tabla3[[#This Row],[I Trimestre ]]+Tabla3[[#This Row],[II Trimestre ]]+Tabla3[[#This Row],[III Trimestre ]]+Tabla3[[#This Row],[IV Trimestre ]]</f>
        <v>4</v>
      </c>
      <c r="AV148" s="138">
        <f t="shared" si="30"/>
        <v>4</v>
      </c>
      <c r="AW148" s="67">
        <f t="shared" si="31"/>
        <v>1</v>
      </c>
      <c r="AX148" s="69" t="s">
        <v>389</v>
      </c>
    </row>
    <row r="149" spans="2:50" s="115" customFormat="1" ht="409.5" x14ac:dyDescent="0.25">
      <c r="B149" s="69" t="s">
        <v>369</v>
      </c>
      <c r="C149" s="69" t="s">
        <v>778</v>
      </c>
      <c r="D149" s="69" t="s">
        <v>779</v>
      </c>
      <c r="E149" s="69" t="s">
        <v>412</v>
      </c>
      <c r="F149" s="69" t="s">
        <v>373</v>
      </c>
      <c r="G149" s="71" t="s">
        <v>1745</v>
      </c>
      <c r="H149" s="69" t="s">
        <v>749</v>
      </c>
      <c r="I149" s="69" t="s">
        <v>17</v>
      </c>
      <c r="J149" s="69" t="s">
        <v>395</v>
      </c>
      <c r="K149" s="69" t="s">
        <v>1368</v>
      </c>
      <c r="L149" s="69" t="s">
        <v>1493</v>
      </c>
      <c r="M149" s="69" t="s">
        <v>369</v>
      </c>
      <c r="N149" s="69" t="s">
        <v>1746</v>
      </c>
      <c r="O149" s="69" t="s">
        <v>1747</v>
      </c>
      <c r="P149" s="138">
        <v>136</v>
      </c>
      <c r="Q149" s="69" t="s">
        <v>1748</v>
      </c>
      <c r="R149" s="69" t="s">
        <v>1749</v>
      </c>
      <c r="S149" s="69" t="s">
        <v>401</v>
      </c>
      <c r="T149" s="69" t="s">
        <v>1750</v>
      </c>
      <c r="U149" s="69" t="s">
        <v>1751</v>
      </c>
      <c r="V149" s="69" t="s">
        <v>1752</v>
      </c>
      <c r="W149" s="197">
        <v>44256</v>
      </c>
      <c r="X149" s="197">
        <v>44560</v>
      </c>
      <c r="Y149" s="67">
        <v>1</v>
      </c>
      <c r="Z149" s="67" t="s">
        <v>1753</v>
      </c>
      <c r="AA149" s="67">
        <v>1</v>
      </c>
      <c r="AB149" s="67" t="s">
        <v>1753</v>
      </c>
      <c r="AC149" s="67">
        <v>1</v>
      </c>
      <c r="AD149" s="67" t="s">
        <v>1753</v>
      </c>
      <c r="AE149" s="67">
        <v>1</v>
      </c>
      <c r="AF149" s="67" t="s">
        <v>1753</v>
      </c>
      <c r="AG149" s="67" t="s">
        <v>1716</v>
      </c>
      <c r="AH149" s="245">
        <v>1</v>
      </c>
      <c r="AI149" s="78">
        <f>+AH149/Y149</f>
        <v>1</v>
      </c>
      <c r="AJ149" s="116" t="s">
        <v>1754</v>
      </c>
      <c r="AK149" s="245">
        <v>1</v>
      </c>
      <c r="AL149" s="78">
        <f>+AK149/Tabla3[[#This Row],[II Trimestre ]]</f>
        <v>1</v>
      </c>
      <c r="AM149" s="106" t="s">
        <v>1755</v>
      </c>
      <c r="AN149" s="245">
        <v>1</v>
      </c>
      <c r="AO149" s="78">
        <f>+(AN149/Tabla3[[#This Row],[III Trimestre ]])*100%</f>
        <v>1</v>
      </c>
      <c r="AP149" s="116" t="s">
        <v>1756</v>
      </c>
      <c r="AQ149" s="252">
        <v>1</v>
      </c>
      <c r="AR149" s="200">
        <f>(+Tabla2[[#This Row],[IV seguimiento ( octubre a diciembre)]]/Tabla3[[#This Row],[IV Trimestre ]])</f>
        <v>1</v>
      </c>
      <c r="AS149" s="90" t="s">
        <v>1757</v>
      </c>
      <c r="AT149" s="251"/>
      <c r="AU149" s="78">
        <f>+(Tabla3[[#This Row],[I Trimestre ]]+Tabla3[[#This Row],[II Trimestre ]]+Tabla3[[#This Row],[III Trimestre ]]+Tabla3[[#This Row],[IV Trimestre ]])/4</f>
        <v>1</v>
      </c>
      <c r="AV149" s="67">
        <f>+(AH149+AK149+AN149+AQ149)/4</f>
        <v>1</v>
      </c>
      <c r="AW149" s="67">
        <f>+(AV149/AU149)</f>
        <v>1</v>
      </c>
      <c r="AX149" s="69" t="s">
        <v>389</v>
      </c>
    </row>
    <row r="150" spans="2:50" s="115" customFormat="1" ht="140.25" x14ac:dyDescent="0.25">
      <c r="B150" s="69" t="s">
        <v>369</v>
      </c>
      <c r="C150" s="69" t="s">
        <v>370</v>
      </c>
      <c r="D150" s="69" t="s">
        <v>371</v>
      </c>
      <c r="E150" s="69" t="s">
        <v>977</v>
      </c>
      <c r="F150" s="69" t="s">
        <v>391</v>
      </c>
      <c r="G150" s="116" t="s">
        <v>369</v>
      </c>
      <c r="H150" s="69" t="s">
        <v>1758</v>
      </c>
      <c r="I150" s="69" t="s">
        <v>1759</v>
      </c>
      <c r="J150" s="69" t="s">
        <v>395</v>
      </c>
      <c r="K150" s="69" t="s">
        <v>1368</v>
      </c>
      <c r="L150" s="69" t="s">
        <v>1722</v>
      </c>
      <c r="M150" s="69" t="s">
        <v>369</v>
      </c>
      <c r="N150" s="69" t="s">
        <v>369</v>
      </c>
      <c r="O150" s="69" t="s">
        <v>1760</v>
      </c>
      <c r="P150" s="138">
        <v>137</v>
      </c>
      <c r="Q150" s="69" t="s">
        <v>1761</v>
      </c>
      <c r="R150" s="69" t="s">
        <v>1762</v>
      </c>
      <c r="S150" s="69" t="s">
        <v>380</v>
      </c>
      <c r="T150" s="69" t="s">
        <v>1763</v>
      </c>
      <c r="U150" s="69" t="s">
        <v>1764</v>
      </c>
      <c r="V150" s="69" t="s">
        <v>1752</v>
      </c>
      <c r="W150" s="197">
        <v>44197</v>
      </c>
      <c r="X150" s="197">
        <v>44560</v>
      </c>
      <c r="Y150" s="198">
        <v>1</v>
      </c>
      <c r="Z150" s="67" t="s">
        <v>1765</v>
      </c>
      <c r="AA150" s="198">
        <v>1</v>
      </c>
      <c r="AB150" s="67" t="s">
        <v>1765</v>
      </c>
      <c r="AC150" s="198">
        <v>1</v>
      </c>
      <c r="AD150" s="67" t="s">
        <v>1765</v>
      </c>
      <c r="AE150" s="198">
        <v>1</v>
      </c>
      <c r="AF150" s="67" t="s">
        <v>1765</v>
      </c>
      <c r="AG150" s="67" t="s">
        <v>1716</v>
      </c>
      <c r="AH150" s="116">
        <v>1</v>
      </c>
      <c r="AI150" s="78">
        <f t="shared" si="28"/>
        <v>1</v>
      </c>
      <c r="AJ150" s="116" t="s">
        <v>1766</v>
      </c>
      <c r="AK150" s="116">
        <v>1</v>
      </c>
      <c r="AL150" s="78">
        <f>+AK150/Tabla3[[#This Row],[II Trimestre ]]</f>
        <v>1</v>
      </c>
      <c r="AM150" s="116" t="s">
        <v>1767</v>
      </c>
      <c r="AN150" s="116">
        <v>1</v>
      </c>
      <c r="AO150" s="78">
        <f>+(AN150/Tabla3[[#This Row],[III Trimestre ]])*100%</f>
        <v>1</v>
      </c>
      <c r="AP150" s="116" t="s">
        <v>1768</v>
      </c>
      <c r="AQ150" s="90">
        <v>1</v>
      </c>
      <c r="AR150" s="200">
        <f>(+Tabla2[[#This Row],[IV seguimiento ( octubre a diciembre)]]/Tabla3[[#This Row],[IV Trimestre ]])</f>
        <v>1</v>
      </c>
      <c r="AS150" s="90" t="s">
        <v>1769</v>
      </c>
      <c r="AT150" s="251"/>
      <c r="AU150" s="138">
        <f>+Tabla3[[#This Row],[I Trimestre ]]+Tabla3[[#This Row],[II Trimestre ]]+Tabla3[[#This Row],[III Trimestre ]]+Tabla3[[#This Row],[IV Trimestre ]]</f>
        <v>4</v>
      </c>
      <c r="AV150" s="138">
        <f>+AH150+AK150+AN150+AQ150</f>
        <v>4</v>
      </c>
      <c r="AW150" s="67">
        <f>+(AV150/AU150)</f>
        <v>1</v>
      </c>
      <c r="AX150" s="69" t="s">
        <v>389</v>
      </c>
    </row>
    <row r="151" spans="2:50" s="115" customFormat="1" ht="153" x14ac:dyDescent="0.25">
      <c r="B151" s="69" t="s">
        <v>369</v>
      </c>
      <c r="C151" s="69" t="s">
        <v>370</v>
      </c>
      <c r="D151" s="69" t="s">
        <v>371</v>
      </c>
      <c r="E151" s="69" t="s">
        <v>372</v>
      </c>
      <c r="F151" s="69" t="s">
        <v>373</v>
      </c>
      <c r="G151" s="116" t="s">
        <v>369</v>
      </c>
      <c r="H151" s="69" t="s">
        <v>456</v>
      </c>
      <c r="I151" s="69" t="s">
        <v>1267</v>
      </c>
      <c r="J151" s="69" t="s">
        <v>395</v>
      </c>
      <c r="K151" s="69" t="s">
        <v>369</v>
      </c>
      <c r="L151" s="69" t="s">
        <v>369</v>
      </c>
      <c r="M151" s="69" t="s">
        <v>369</v>
      </c>
      <c r="N151" s="69" t="s">
        <v>369</v>
      </c>
      <c r="O151" s="69" t="s">
        <v>1770</v>
      </c>
      <c r="P151" s="138">
        <v>138</v>
      </c>
      <c r="Q151" s="69" t="s">
        <v>1771</v>
      </c>
      <c r="R151" s="69" t="s">
        <v>1772</v>
      </c>
      <c r="S151" s="69" t="s">
        <v>758</v>
      </c>
      <c r="T151" s="69" t="s">
        <v>1773</v>
      </c>
      <c r="U151" s="69" t="s">
        <v>1774</v>
      </c>
      <c r="V151" s="69" t="s">
        <v>1775</v>
      </c>
      <c r="W151" s="197">
        <v>44378</v>
      </c>
      <c r="X151" s="197">
        <v>44560</v>
      </c>
      <c r="Y151" s="67">
        <v>0</v>
      </c>
      <c r="Z151" s="67" t="s">
        <v>369</v>
      </c>
      <c r="AA151" s="67">
        <v>0</v>
      </c>
      <c r="AB151" s="67" t="s">
        <v>369</v>
      </c>
      <c r="AC151" s="67">
        <v>0.5</v>
      </c>
      <c r="AD151" s="67" t="s">
        <v>1776</v>
      </c>
      <c r="AE151" s="67">
        <v>1</v>
      </c>
      <c r="AF151" s="67" t="s">
        <v>1776</v>
      </c>
      <c r="AG151" s="67" t="s">
        <v>1716</v>
      </c>
      <c r="AH151" s="245"/>
      <c r="AI151" s="116"/>
      <c r="AJ151" s="116"/>
      <c r="AK151" s="245">
        <v>0</v>
      </c>
      <c r="AL151" s="78">
        <v>0</v>
      </c>
      <c r="AM151" s="260" t="s">
        <v>1777</v>
      </c>
      <c r="AN151" s="245">
        <v>0.5</v>
      </c>
      <c r="AO151" s="78">
        <f>+(AN151/Tabla3[[#This Row],[III Trimestre ]])*100%</f>
        <v>1</v>
      </c>
      <c r="AP151" s="116" t="s">
        <v>1778</v>
      </c>
      <c r="AQ151" s="252">
        <v>1</v>
      </c>
      <c r="AR151" s="200">
        <f>(+Tabla2[[#This Row],[IV seguimiento ( octubre a diciembre)]]/Tabla3[[#This Row],[IV Trimestre ]])</f>
        <v>1</v>
      </c>
      <c r="AS151" s="90" t="s">
        <v>1779</v>
      </c>
      <c r="AT151" s="251"/>
      <c r="AU151" s="78">
        <f>+Tabla3[[#This Row],[IV Trimestre ]]</f>
        <v>1</v>
      </c>
      <c r="AV151" s="67">
        <f>+Tabla2[[#This Row],[IV seguimiento ( octubre a diciembre)]]</f>
        <v>1</v>
      </c>
      <c r="AW151" s="67">
        <f t="shared" ref="AW151:AW152" si="32">+(AV151/AU151)</f>
        <v>1</v>
      </c>
      <c r="AX151" s="69" t="s">
        <v>389</v>
      </c>
    </row>
    <row r="152" spans="2:50" s="115" customFormat="1" ht="140.25" x14ac:dyDescent="0.25">
      <c r="B152" s="69" t="s">
        <v>369</v>
      </c>
      <c r="C152" s="69" t="s">
        <v>370</v>
      </c>
      <c r="D152" s="69" t="s">
        <v>371</v>
      </c>
      <c r="E152" s="69" t="s">
        <v>372</v>
      </c>
      <c r="F152" s="69" t="s">
        <v>373</v>
      </c>
      <c r="G152" s="116" t="s">
        <v>369</v>
      </c>
      <c r="H152" s="69" t="s">
        <v>456</v>
      </c>
      <c r="I152" s="69" t="s">
        <v>1267</v>
      </c>
      <c r="J152" s="69" t="s">
        <v>395</v>
      </c>
      <c r="K152" s="69" t="s">
        <v>369</v>
      </c>
      <c r="L152" s="69" t="s">
        <v>369</v>
      </c>
      <c r="M152" s="69" t="s">
        <v>369</v>
      </c>
      <c r="N152" s="69" t="s">
        <v>369</v>
      </c>
      <c r="O152" s="69" t="s">
        <v>1780</v>
      </c>
      <c r="P152" s="138">
        <v>139</v>
      </c>
      <c r="Q152" s="69" t="s">
        <v>1781</v>
      </c>
      <c r="R152" s="69" t="s">
        <v>1782</v>
      </c>
      <c r="S152" s="69" t="s">
        <v>758</v>
      </c>
      <c r="T152" s="69" t="s">
        <v>1783</v>
      </c>
      <c r="U152" s="69" t="s">
        <v>1784</v>
      </c>
      <c r="V152" s="69" t="s">
        <v>1785</v>
      </c>
      <c r="W152" s="197">
        <v>44378</v>
      </c>
      <c r="X152" s="197">
        <v>44560</v>
      </c>
      <c r="Y152" s="67">
        <v>0</v>
      </c>
      <c r="Z152" s="67" t="s">
        <v>369</v>
      </c>
      <c r="AA152" s="67">
        <v>0</v>
      </c>
      <c r="AB152" s="67" t="s">
        <v>369</v>
      </c>
      <c r="AC152" s="67">
        <v>0.8</v>
      </c>
      <c r="AD152" s="67" t="s">
        <v>1786</v>
      </c>
      <c r="AE152" s="67">
        <v>1</v>
      </c>
      <c r="AF152" s="67" t="s">
        <v>1786</v>
      </c>
      <c r="AG152" s="67" t="s">
        <v>1716</v>
      </c>
      <c r="AH152" s="245"/>
      <c r="AI152" s="116"/>
      <c r="AJ152" s="116"/>
      <c r="AK152" s="245">
        <v>0</v>
      </c>
      <c r="AL152" s="78">
        <v>0</v>
      </c>
      <c r="AM152" s="260" t="s">
        <v>1777</v>
      </c>
      <c r="AN152" s="245">
        <v>0.8</v>
      </c>
      <c r="AO152" s="78">
        <f>+(AN152/Tabla3[[#This Row],[III Trimestre ]])*100%</f>
        <v>1</v>
      </c>
      <c r="AP152" s="116" t="s">
        <v>1787</v>
      </c>
      <c r="AQ152" s="252">
        <v>1</v>
      </c>
      <c r="AR152" s="200">
        <f>(+Tabla2[[#This Row],[IV seguimiento ( octubre a diciembre)]]/Tabla3[[#This Row],[IV Trimestre ]])</f>
        <v>1</v>
      </c>
      <c r="AS152" s="90" t="s">
        <v>1788</v>
      </c>
      <c r="AT152" s="251"/>
      <c r="AU152" s="78">
        <f>+Tabla3[[#This Row],[IV Trimestre ]]</f>
        <v>1</v>
      </c>
      <c r="AV152" s="67">
        <f>+Tabla2[[#This Row],[IV seguimiento ( octubre a diciembre)]]</f>
        <v>1</v>
      </c>
      <c r="AW152" s="67">
        <f t="shared" si="32"/>
        <v>1</v>
      </c>
      <c r="AX152" s="69" t="s">
        <v>389</v>
      </c>
    </row>
    <row r="153" spans="2:50" s="115" customFormat="1" ht="140.25" x14ac:dyDescent="0.25">
      <c r="B153" s="69" t="s">
        <v>369</v>
      </c>
      <c r="C153" s="69" t="s">
        <v>370</v>
      </c>
      <c r="D153" s="69" t="s">
        <v>371</v>
      </c>
      <c r="E153" s="69" t="s">
        <v>977</v>
      </c>
      <c r="F153" s="69" t="s">
        <v>373</v>
      </c>
      <c r="G153" s="116" t="s">
        <v>369</v>
      </c>
      <c r="H153" s="69" t="s">
        <v>456</v>
      </c>
      <c r="I153" s="69" t="s">
        <v>1789</v>
      </c>
      <c r="J153" s="69" t="s">
        <v>395</v>
      </c>
      <c r="K153" s="69" t="s">
        <v>369</v>
      </c>
      <c r="L153" s="69" t="s">
        <v>369</v>
      </c>
      <c r="M153" s="69" t="s">
        <v>369</v>
      </c>
      <c r="N153" s="69" t="s">
        <v>369</v>
      </c>
      <c r="O153" s="69" t="s">
        <v>1790</v>
      </c>
      <c r="P153" s="138">
        <v>140</v>
      </c>
      <c r="Q153" s="69" t="s">
        <v>1791</v>
      </c>
      <c r="R153" s="69" t="s">
        <v>1792</v>
      </c>
      <c r="S153" s="69" t="s">
        <v>380</v>
      </c>
      <c r="T153" s="69" t="s">
        <v>1793</v>
      </c>
      <c r="U153" s="69" t="s">
        <v>1794</v>
      </c>
      <c r="V153" s="69" t="s">
        <v>1795</v>
      </c>
      <c r="W153" s="197">
        <v>44197</v>
      </c>
      <c r="X153" s="197">
        <v>44561</v>
      </c>
      <c r="Y153" s="198">
        <v>3</v>
      </c>
      <c r="Z153" s="67" t="s">
        <v>1796</v>
      </c>
      <c r="AA153" s="198">
        <v>3</v>
      </c>
      <c r="AB153" s="67" t="s">
        <v>1796</v>
      </c>
      <c r="AC153" s="198">
        <v>3</v>
      </c>
      <c r="AD153" s="67" t="s">
        <v>1796</v>
      </c>
      <c r="AE153" s="198">
        <v>3</v>
      </c>
      <c r="AF153" s="67" t="s">
        <v>1796</v>
      </c>
      <c r="AG153" s="67" t="s">
        <v>1716</v>
      </c>
      <c r="AH153" s="116">
        <v>3</v>
      </c>
      <c r="AI153" s="78">
        <f>+AH153/Y153</f>
        <v>1</v>
      </c>
      <c r="AJ153" s="116" t="s">
        <v>1797</v>
      </c>
      <c r="AK153" s="116">
        <v>3</v>
      </c>
      <c r="AL153" s="78">
        <f>+AK153/Tabla3[[#This Row],[II Trimestre ]]</f>
        <v>1</v>
      </c>
      <c r="AM153" s="116" t="s">
        <v>1798</v>
      </c>
      <c r="AN153" s="116">
        <v>3</v>
      </c>
      <c r="AO153" s="78">
        <f>+(AN153/Tabla3[[#This Row],[III Trimestre ]])*100%</f>
        <v>1</v>
      </c>
      <c r="AP153" s="120" t="s">
        <v>1799</v>
      </c>
      <c r="AQ153" s="90">
        <v>3</v>
      </c>
      <c r="AR153" s="200">
        <f>(+Tabla2[[#This Row],[IV seguimiento ( octubre a diciembre)]]/Tabla3[[#This Row],[IV Trimestre ]])</f>
        <v>1</v>
      </c>
      <c r="AS153" s="90" t="s">
        <v>1800</v>
      </c>
      <c r="AT153" s="251"/>
      <c r="AU153" s="138">
        <f>+Tabla3[[#This Row],[I Trimestre ]]+Tabla3[[#This Row],[II Trimestre ]]+Tabla3[[#This Row],[III Trimestre ]]+Tabla3[[#This Row],[IV Trimestre ]]</f>
        <v>12</v>
      </c>
      <c r="AV153" s="138">
        <f>+AH153+AK153+AN153+AQ153</f>
        <v>12</v>
      </c>
      <c r="AW153" s="67">
        <f>+(AV153/AU153)</f>
        <v>1</v>
      </c>
      <c r="AX153" s="69" t="s">
        <v>389</v>
      </c>
    </row>
    <row r="154" spans="2:50" s="115" customFormat="1" ht="144" customHeight="1" x14ac:dyDescent="0.25">
      <c r="B154" s="69" t="s">
        <v>369</v>
      </c>
      <c r="C154" s="69" t="s">
        <v>370</v>
      </c>
      <c r="D154" s="69" t="s">
        <v>371</v>
      </c>
      <c r="E154" s="69" t="s">
        <v>977</v>
      </c>
      <c r="F154" s="69" t="s">
        <v>978</v>
      </c>
      <c r="G154" s="116" t="s">
        <v>1801</v>
      </c>
      <c r="H154" s="69" t="s">
        <v>1802</v>
      </c>
      <c r="I154" s="69" t="s">
        <v>1803</v>
      </c>
      <c r="J154" s="69" t="s">
        <v>395</v>
      </c>
      <c r="K154" s="69" t="s">
        <v>1368</v>
      </c>
      <c r="L154" s="69" t="s">
        <v>1480</v>
      </c>
      <c r="M154" s="69" t="s">
        <v>369</v>
      </c>
      <c r="N154" s="69" t="s">
        <v>369</v>
      </c>
      <c r="O154" s="69" t="s">
        <v>1804</v>
      </c>
      <c r="P154" s="138">
        <v>141</v>
      </c>
      <c r="Q154" s="69" t="s">
        <v>1805</v>
      </c>
      <c r="R154" s="69" t="s">
        <v>1806</v>
      </c>
      <c r="S154" s="69" t="s">
        <v>968</v>
      </c>
      <c r="T154" s="69" t="s">
        <v>1807</v>
      </c>
      <c r="U154" s="69" t="s">
        <v>1808</v>
      </c>
      <c r="V154" s="69" t="s">
        <v>1809</v>
      </c>
      <c r="W154" s="197">
        <v>44197</v>
      </c>
      <c r="X154" s="197">
        <v>44561</v>
      </c>
      <c r="Y154" s="67">
        <v>0</v>
      </c>
      <c r="Z154" s="67" t="s">
        <v>369</v>
      </c>
      <c r="AA154" s="67">
        <v>1</v>
      </c>
      <c r="AB154" s="67" t="s">
        <v>1810</v>
      </c>
      <c r="AC154" s="67">
        <v>1</v>
      </c>
      <c r="AD154" s="67" t="s">
        <v>1810</v>
      </c>
      <c r="AE154" s="67">
        <v>1</v>
      </c>
      <c r="AF154" s="67" t="s">
        <v>1810</v>
      </c>
      <c r="AG154" s="67" t="s">
        <v>1716</v>
      </c>
      <c r="AH154" s="245"/>
      <c r="AI154" s="116"/>
      <c r="AJ154" s="116"/>
      <c r="AK154" s="245">
        <v>1</v>
      </c>
      <c r="AL154" s="78">
        <f>+AK154/Tabla3[[#This Row],[II Trimestre ]]</f>
        <v>1</v>
      </c>
      <c r="AM154" s="116" t="s">
        <v>1811</v>
      </c>
      <c r="AN154" s="245">
        <v>1</v>
      </c>
      <c r="AO154" s="78">
        <f>+(AN154/Tabla3[[#This Row],[III Trimestre ]])*100%</f>
        <v>1</v>
      </c>
      <c r="AP154" s="116" t="s">
        <v>1812</v>
      </c>
      <c r="AQ154" s="252">
        <v>1</v>
      </c>
      <c r="AR154" s="200">
        <f>(+Tabla2[[#This Row],[IV seguimiento ( octubre a diciembre)]]/Tabla3[[#This Row],[IV Trimestre ]])</f>
        <v>1</v>
      </c>
      <c r="AS154" s="90" t="s">
        <v>1813</v>
      </c>
      <c r="AT154" s="251"/>
      <c r="AU154" s="78">
        <f>+(Tabla3[[#This Row],[I Trimestre ]]+Tabla3[[#This Row],[II Trimestre ]]+Tabla3[[#This Row],[III Trimestre ]]+Tabla3[[#This Row],[IV Trimestre ]])/3</f>
        <v>1</v>
      </c>
      <c r="AV154" s="67">
        <f>+(AH154+AK154+AN154+AQ154)/3</f>
        <v>1</v>
      </c>
      <c r="AW154" s="67">
        <f>+(AV154/AU154)</f>
        <v>1</v>
      </c>
      <c r="AX154" s="69" t="s">
        <v>389</v>
      </c>
    </row>
    <row r="155" spans="2:50" s="115" customFormat="1" ht="395.25" x14ac:dyDescent="0.25">
      <c r="B155" s="69" t="s">
        <v>369</v>
      </c>
      <c r="C155" s="69" t="s">
        <v>370</v>
      </c>
      <c r="D155" s="69" t="s">
        <v>371</v>
      </c>
      <c r="E155" s="69" t="s">
        <v>977</v>
      </c>
      <c r="F155" s="69" t="s">
        <v>373</v>
      </c>
      <c r="G155" s="116" t="s">
        <v>1707</v>
      </c>
      <c r="H155" s="69" t="s">
        <v>1802</v>
      </c>
      <c r="I155" s="69" t="s">
        <v>1803</v>
      </c>
      <c r="J155" s="69" t="s">
        <v>395</v>
      </c>
      <c r="K155" s="69" t="s">
        <v>1368</v>
      </c>
      <c r="L155" s="69" t="s">
        <v>1480</v>
      </c>
      <c r="M155" s="69" t="s">
        <v>166</v>
      </c>
      <c r="N155" s="69" t="s">
        <v>369</v>
      </c>
      <c r="O155" s="69" t="s">
        <v>1814</v>
      </c>
      <c r="P155" s="138">
        <v>142</v>
      </c>
      <c r="Q155" s="69" t="s">
        <v>1815</v>
      </c>
      <c r="R155" s="69" t="s">
        <v>1816</v>
      </c>
      <c r="S155" s="69" t="s">
        <v>380</v>
      </c>
      <c r="T155" s="69" t="s">
        <v>1817</v>
      </c>
      <c r="U155" s="69" t="s">
        <v>1818</v>
      </c>
      <c r="V155" s="69" t="s">
        <v>1819</v>
      </c>
      <c r="W155" s="197">
        <v>44197</v>
      </c>
      <c r="X155" s="197">
        <v>44285</v>
      </c>
      <c r="Y155" s="198">
        <v>1</v>
      </c>
      <c r="Z155" s="67" t="s">
        <v>1815</v>
      </c>
      <c r="AA155" s="198">
        <v>0</v>
      </c>
      <c r="AB155" s="67" t="s">
        <v>369</v>
      </c>
      <c r="AC155" s="198">
        <v>0</v>
      </c>
      <c r="AD155" s="67" t="s">
        <v>369</v>
      </c>
      <c r="AE155" s="198">
        <v>0</v>
      </c>
      <c r="AF155" s="67" t="s">
        <v>369</v>
      </c>
      <c r="AG155" s="67" t="s">
        <v>1716</v>
      </c>
      <c r="AH155" s="259">
        <v>1</v>
      </c>
      <c r="AI155" s="78">
        <f t="shared" ref="AI155:AI156" si="33">+AH155/Y155</f>
        <v>1</v>
      </c>
      <c r="AJ155" s="116" t="s">
        <v>1820</v>
      </c>
      <c r="AK155" s="116">
        <v>0</v>
      </c>
      <c r="AL155" s="78">
        <v>0</v>
      </c>
      <c r="AM155" s="116" t="s">
        <v>1602</v>
      </c>
      <c r="AN155" s="116"/>
      <c r="AO155" s="78"/>
      <c r="AP155" s="116"/>
      <c r="AQ155" s="90">
        <v>0</v>
      </c>
      <c r="AR155" s="200">
        <v>0</v>
      </c>
      <c r="AS155" s="90"/>
      <c r="AT155" s="251"/>
      <c r="AU155" s="138">
        <f>+Tabla3[[#This Row],[I Trimestre ]]+Tabla3[[#This Row],[II Trimestre ]]+Tabla3[[#This Row],[III Trimestre ]]+Tabla3[[#This Row],[IV Trimestre ]]</f>
        <v>1</v>
      </c>
      <c r="AV155" s="138">
        <f>+AH155+AK155+AN155+AQ155</f>
        <v>1</v>
      </c>
      <c r="AW155" s="67">
        <f>+(AV155/AU155)</f>
        <v>1</v>
      </c>
      <c r="AX155" s="69" t="s">
        <v>389</v>
      </c>
    </row>
    <row r="156" spans="2:50" ht="267.75" x14ac:dyDescent="0.25">
      <c r="B156" s="70" t="s">
        <v>919</v>
      </c>
      <c r="C156" s="69" t="s">
        <v>370</v>
      </c>
      <c r="D156" s="69" t="s">
        <v>371</v>
      </c>
      <c r="E156" s="69" t="s">
        <v>372</v>
      </c>
      <c r="F156" s="69" t="s">
        <v>373</v>
      </c>
      <c r="G156" s="70" t="s">
        <v>919</v>
      </c>
      <c r="H156" s="70" t="s">
        <v>1821</v>
      </c>
      <c r="I156" s="70" t="s">
        <v>1822</v>
      </c>
      <c r="J156" s="70" t="s">
        <v>395</v>
      </c>
      <c r="K156" s="69" t="s">
        <v>1123</v>
      </c>
      <c r="L156" s="70" t="s">
        <v>919</v>
      </c>
      <c r="M156" s="70" t="s">
        <v>1823</v>
      </c>
      <c r="N156" s="70"/>
      <c r="O156" s="69" t="s">
        <v>1824</v>
      </c>
      <c r="P156" s="138">
        <v>143</v>
      </c>
      <c r="Q156" s="70" t="s">
        <v>1825</v>
      </c>
      <c r="R156" s="70" t="s">
        <v>1826</v>
      </c>
      <c r="S156" s="70" t="s">
        <v>968</v>
      </c>
      <c r="T156" s="70" t="s">
        <v>1827</v>
      </c>
      <c r="U156" s="70" t="s">
        <v>1828</v>
      </c>
      <c r="V156" s="70" t="s">
        <v>1829</v>
      </c>
      <c r="W156" s="123">
        <v>44197</v>
      </c>
      <c r="X156" s="123">
        <v>44561</v>
      </c>
      <c r="Y156" s="121">
        <v>1</v>
      </c>
      <c r="Z156" s="121" t="s">
        <v>1830</v>
      </c>
      <c r="AA156" s="121">
        <v>1</v>
      </c>
      <c r="AB156" s="121" t="s">
        <v>1830</v>
      </c>
      <c r="AC156" s="121">
        <v>1</v>
      </c>
      <c r="AD156" s="121" t="s">
        <v>1830</v>
      </c>
      <c r="AE156" s="121">
        <v>1</v>
      </c>
      <c r="AF156" s="121" t="s">
        <v>1830</v>
      </c>
      <c r="AG156" s="121" t="s">
        <v>1831</v>
      </c>
      <c r="AH156" s="67">
        <v>1</v>
      </c>
      <c r="AI156" s="78">
        <f t="shared" si="33"/>
        <v>1</v>
      </c>
      <c r="AJ156" s="105" t="s">
        <v>1832</v>
      </c>
      <c r="AK156" s="67">
        <v>1</v>
      </c>
      <c r="AL156" s="78">
        <f>+AK156/Tabla3[[#This Row],[II Trimestre ]]</f>
        <v>1</v>
      </c>
      <c r="AM156" s="105" t="s">
        <v>1833</v>
      </c>
      <c r="AN156" s="67">
        <v>1</v>
      </c>
      <c r="AO156" s="78">
        <f>+(AN156/Tabla3[[#This Row],[III Trimestre ]])*100%</f>
        <v>1</v>
      </c>
      <c r="AP156" s="122" t="s">
        <v>1834</v>
      </c>
      <c r="AQ156" s="83">
        <v>1</v>
      </c>
      <c r="AR156" s="200">
        <f>(+Tabla2[[#This Row],[IV seguimiento ( octubre a diciembre)]]/Tabla3[[#This Row],[IV Trimestre ]])</f>
        <v>1</v>
      </c>
      <c r="AS156" s="84" t="s">
        <v>1835</v>
      </c>
      <c r="AT156" s="55"/>
      <c r="AU156" s="78">
        <f>+(Tabla3[[#This Row],[I Trimestre ]]+Tabla3[[#This Row],[II Trimestre ]]+Tabla3[[#This Row],[III Trimestre ]]+Tabla3[[#This Row],[IV Trimestre ]])/4</f>
        <v>1</v>
      </c>
      <c r="AV156" s="67">
        <f t="shared" ref="AV156" si="34">+(AH156+AK156+AN156+AQ156)/4</f>
        <v>1</v>
      </c>
      <c r="AW156" s="67">
        <f t="shared" ref="AW156:AW158" si="35">+(AV156/AU156)</f>
        <v>1</v>
      </c>
      <c r="AX156" s="69" t="s">
        <v>389</v>
      </c>
    </row>
    <row r="157" spans="2:50" ht="408" x14ac:dyDescent="0.25">
      <c r="B157" s="70" t="s">
        <v>1836</v>
      </c>
      <c r="C157" s="69" t="s">
        <v>370</v>
      </c>
      <c r="D157" s="69" t="s">
        <v>371</v>
      </c>
      <c r="E157" s="70" t="s">
        <v>746</v>
      </c>
      <c r="F157" s="69" t="s">
        <v>1837</v>
      </c>
      <c r="G157" s="70" t="s">
        <v>1838</v>
      </c>
      <c r="H157" s="70" t="s">
        <v>36</v>
      </c>
      <c r="I157" s="69" t="s">
        <v>369</v>
      </c>
      <c r="J157" s="69" t="s">
        <v>369</v>
      </c>
      <c r="K157" s="69" t="s">
        <v>369</v>
      </c>
      <c r="L157" s="69" t="s">
        <v>369</v>
      </c>
      <c r="M157" s="69" t="s">
        <v>369</v>
      </c>
      <c r="N157" s="70" t="s">
        <v>1839</v>
      </c>
      <c r="O157" s="70" t="s">
        <v>1840</v>
      </c>
      <c r="P157" s="138">
        <v>144</v>
      </c>
      <c r="Q157" s="70" t="s">
        <v>1841</v>
      </c>
      <c r="R157" s="70" t="s">
        <v>1842</v>
      </c>
      <c r="S157" s="69" t="s">
        <v>968</v>
      </c>
      <c r="T157" s="70" t="s">
        <v>1843</v>
      </c>
      <c r="U157" s="70" t="s">
        <v>1844</v>
      </c>
      <c r="V157" s="70" t="s">
        <v>1845</v>
      </c>
      <c r="W157" s="261">
        <v>44197</v>
      </c>
      <c r="X157" s="261">
        <v>44561</v>
      </c>
      <c r="Y157" s="78">
        <v>0</v>
      </c>
      <c r="Z157" s="69" t="s">
        <v>369</v>
      </c>
      <c r="AA157" s="121">
        <v>1</v>
      </c>
      <c r="AB157" s="121" t="s">
        <v>1846</v>
      </c>
      <c r="AC157" s="78">
        <v>0</v>
      </c>
      <c r="AD157" s="69" t="s">
        <v>369</v>
      </c>
      <c r="AE157" s="121">
        <v>1</v>
      </c>
      <c r="AF157" s="121" t="s">
        <v>1847</v>
      </c>
      <c r="AG157" s="67" t="s">
        <v>1848</v>
      </c>
      <c r="AH157" s="67"/>
      <c r="AI157" s="78"/>
      <c r="AJ157" s="69"/>
      <c r="AK157" s="67">
        <v>1</v>
      </c>
      <c r="AL157" s="78">
        <f>+AK157/Tabla3[[#This Row],[II Trimestre ]]</f>
        <v>1</v>
      </c>
      <c r="AM157" s="69" t="s">
        <v>1849</v>
      </c>
      <c r="AN157" s="67"/>
      <c r="AO157" s="78"/>
      <c r="AP157" s="69"/>
      <c r="AQ157" s="83">
        <v>1</v>
      </c>
      <c r="AR157" s="200">
        <f>(+Tabla2[[#This Row],[IV seguimiento ( octubre a diciembre)]]/Tabla3[[#This Row],[IV Trimestre ]])</f>
        <v>1</v>
      </c>
      <c r="AS157" s="58" t="s">
        <v>1850</v>
      </c>
      <c r="AT157" s="55"/>
      <c r="AU157" s="78">
        <f>+(Tabla3[[#This Row],[I Trimestre ]]+Tabla3[[#This Row],[II Trimestre ]]+Tabla3[[#This Row],[III Trimestre ]]+Tabla3[[#This Row],[IV Trimestre ]])/2</f>
        <v>1</v>
      </c>
      <c r="AV157" s="67">
        <f>+(AH157+AK157+AN157+AQ157)/2</f>
        <v>1</v>
      </c>
      <c r="AW157" s="67">
        <f>+(AV157/AU157)</f>
        <v>1</v>
      </c>
      <c r="AX157" s="69" t="s">
        <v>389</v>
      </c>
    </row>
    <row r="158" spans="2:50" ht="140.25" x14ac:dyDescent="0.25">
      <c r="B158" s="70">
        <v>484</v>
      </c>
      <c r="C158" s="69" t="s">
        <v>370</v>
      </c>
      <c r="D158" s="69" t="s">
        <v>371</v>
      </c>
      <c r="E158" s="69" t="s">
        <v>372</v>
      </c>
      <c r="F158" s="69" t="s">
        <v>373</v>
      </c>
      <c r="G158" s="70" t="s">
        <v>1564</v>
      </c>
      <c r="H158" s="70" t="s">
        <v>1851</v>
      </c>
      <c r="I158" s="70" t="s">
        <v>147</v>
      </c>
      <c r="J158" s="70" t="s">
        <v>1852</v>
      </c>
      <c r="K158" s="70" t="s">
        <v>1853</v>
      </c>
      <c r="L158" s="70" t="s">
        <v>1854</v>
      </c>
      <c r="M158" s="70" t="s">
        <v>1851</v>
      </c>
      <c r="N158" s="70" t="s">
        <v>1851</v>
      </c>
      <c r="O158" s="69" t="s">
        <v>1855</v>
      </c>
      <c r="P158" s="138">
        <v>145</v>
      </c>
      <c r="Q158" s="70" t="s">
        <v>1856</v>
      </c>
      <c r="R158" s="70" t="s">
        <v>1857</v>
      </c>
      <c r="S158" s="69" t="s">
        <v>758</v>
      </c>
      <c r="T158" s="70" t="s">
        <v>1858</v>
      </c>
      <c r="U158" s="70" t="s">
        <v>1859</v>
      </c>
      <c r="V158" s="70" t="s">
        <v>1860</v>
      </c>
      <c r="W158" s="123">
        <v>44221</v>
      </c>
      <c r="X158" s="123">
        <v>44377</v>
      </c>
      <c r="Y158" s="121">
        <v>0.5</v>
      </c>
      <c r="Z158" s="121" t="s">
        <v>1861</v>
      </c>
      <c r="AA158" s="121">
        <v>1</v>
      </c>
      <c r="AB158" s="121" t="s">
        <v>1862</v>
      </c>
      <c r="AC158" s="78">
        <v>0</v>
      </c>
      <c r="AD158" s="69" t="s">
        <v>369</v>
      </c>
      <c r="AE158" s="121">
        <v>0</v>
      </c>
      <c r="AF158" s="121" t="s">
        <v>369</v>
      </c>
      <c r="AG158" s="121" t="s">
        <v>1863</v>
      </c>
      <c r="AH158" s="67">
        <v>0.5</v>
      </c>
      <c r="AI158" s="78">
        <f>+AH158/Y158</f>
        <v>1</v>
      </c>
      <c r="AJ158" s="69" t="s">
        <v>1864</v>
      </c>
      <c r="AK158" s="67">
        <v>1</v>
      </c>
      <c r="AL158" s="78">
        <f>+AK158/Tabla3[[#This Row],[II Trimestre ]]</f>
        <v>1</v>
      </c>
      <c r="AM158" s="69" t="s">
        <v>1865</v>
      </c>
      <c r="AN158" s="67"/>
      <c r="AO158" s="78"/>
      <c r="AP158" s="69" t="s">
        <v>1866</v>
      </c>
      <c r="AQ158" s="83">
        <v>0</v>
      </c>
      <c r="AR158" s="200">
        <v>0</v>
      </c>
      <c r="AS158" s="58"/>
      <c r="AT158" s="55"/>
      <c r="AU158" s="78">
        <f>+Tabla3[[#This Row],[II Trimestre ]]</f>
        <v>1</v>
      </c>
      <c r="AV158" s="67">
        <f>AK158</f>
        <v>1</v>
      </c>
      <c r="AW158" s="67">
        <f t="shared" si="35"/>
        <v>1</v>
      </c>
      <c r="AX158" s="69" t="s">
        <v>389</v>
      </c>
    </row>
    <row r="159" spans="2:50" ht="242.25" x14ac:dyDescent="0.25">
      <c r="B159" s="70">
        <v>484</v>
      </c>
      <c r="C159" s="69" t="s">
        <v>370</v>
      </c>
      <c r="D159" s="69" t="s">
        <v>371</v>
      </c>
      <c r="E159" s="69" t="s">
        <v>372</v>
      </c>
      <c r="F159" s="69" t="s">
        <v>373</v>
      </c>
      <c r="G159" s="70" t="s">
        <v>1867</v>
      </c>
      <c r="H159" s="70" t="s">
        <v>1868</v>
      </c>
      <c r="I159" s="70" t="s">
        <v>1869</v>
      </c>
      <c r="J159" s="70" t="s">
        <v>1852</v>
      </c>
      <c r="K159" s="70" t="s">
        <v>1853</v>
      </c>
      <c r="L159" s="70" t="s">
        <v>1870</v>
      </c>
      <c r="M159" s="70" t="s">
        <v>1871</v>
      </c>
      <c r="N159" s="70" t="s">
        <v>1869</v>
      </c>
      <c r="O159" s="69" t="s">
        <v>1872</v>
      </c>
      <c r="P159" s="138">
        <v>146</v>
      </c>
      <c r="Q159" s="70" t="s">
        <v>1873</v>
      </c>
      <c r="R159" s="70" t="s">
        <v>1874</v>
      </c>
      <c r="S159" s="70" t="s">
        <v>380</v>
      </c>
      <c r="T159" s="70" t="s">
        <v>1875</v>
      </c>
      <c r="U159" s="70" t="s">
        <v>1876</v>
      </c>
      <c r="V159" s="70" t="s">
        <v>1877</v>
      </c>
      <c r="W159" s="123">
        <v>44287</v>
      </c>
      <c r="X159" s="123">
        <v>44561</v>
      </c>
      <c r="Y159" s="262">
        <v>0</v>
      </c>
      <c r="Z159" s="121" t="s">
        <v>369</v>
      </c>
      <c r="AA159" s="262">
        <v>1</v>
      </c>
      <c r="AB159" s="121" t="s">
        <v>1878</v>
      </c>
      <c r="AC159" s="262">
        <v>1</v>
      </c>
      <c r="AD159" s="121" t="s">
        <v>1879</v>
      </c>
      <c r="AE159" s="262">
        <v>1</v>
      </c>
      <c r="AF159" s="121" t="s">
        <v>1880</v>
      </c>
      <c r="AG159" s="121" t="s">
        <v>1881</v>
      </c>
      <c r="AH159" s="69"/>
      <c r="AI159" s="69"/>
      <c r="AJ159" s="69"/>
      <c r="AK159" s="69">
        <v>1</v>
      </c>
      <c r="AL159" s="78">
        <f>+AK159/Tabla3[[#This Row],[II Trimestre ]]</f>
        <v>1</v>
      </c>
      <c r="AM159" s="69" t="s">
        <v>1882</v>
      </c>
      <c r="AN159" s="69">
        <v>1</v>
      </c>
      <c r="AO159" s="78">
        <f>+(AN159/Tabla3[[#This Row],[III Trimestre ]])*100%</f>
        <v>1</v>
      </c>
      <c r="AP159" s="107" t="s">
        <v>1883</v>
      </c>
      <c r="AQ159" s="58">
        <v>1</v>
      </c>
      <c r="AR159" s="200">
        <f>(+Tabla2[[#This Row],[IV seguimiento ( octubre a diciembre)]]/Tabla3[[#This Row],[IV Trimestre ]])</f>
        <v>1</v>
      </c>
      <c r="AS159" s="58" t="s">
        <v>1884</v>
      </c>
      <c r="AT159" s="55"/>
      <c r="AU159" s="138">
        <f>+Tabla3[[#This Row],[I Trimestre ]]+Tabla3[[#This Row],[II Trimestre ]]+Tabla3[[#This Row],[III Trimestre ]]+Tabla3[[#This Row],[IV Trimestre ]]</f>
        <v>3</v>
      </c>
      <c r="AV159" s="138">
        <f t="shared" ref="AV159:AV161" si="36">+AH159+AK159+AN159+AQ159</f>
        <v>3</v>
      </c>
      <c r="AW159" s="67">
        <f t="shared" si="31"/>
        <v>1</v>
      </c>
      <c r="AX159" s="69" t="s">
        <v>389</v>
      </c>
    </row>
    <row r="160" spans="2:50" ht="165.75" x14ac:dyDescent="0.25">
      <c r="B160" s="70">
        <v>481</v>
      </c>
      <c r="C160" s="69" t="s">
        <v>370</v>
      </c>
      <c r="D160" s="69" t="s">
        <v>371</v>
      </c>
      <c r="E160" s="69" t="s">
        <v>372</v>
      </c>
      <c r="F160" s="69" t="s">
        <v>373</v>
      </c>
      <c r="G160" s="70" t="s">
        <v>1885</v>
      </c>
      <c r="H160" s="70" t="s">
        <v>1886</v>
      </c>
      <c r="I160" s="70" t="s">
        <v>1887</v>
      </c>
      <c r="J160" s="70" t="s">
        <v>1852</v>
      </c>
      <c r="K160" s="70" t="s">
        <v>1853</v>
      </c>
      <c r="L160" s="70" t="s">
        <v>1888</v>
      </c>
      <c r="M160" s="70" t="s">
        <v>1869</v>
      </c>
      <c r="N160" s="70" t="s">
        <v>1869</v>
      </c>
      <c r="O160" s="69" t="s">
        <v>1889</v>
      </c>
      <c r="P160" s="138">
        <v>147</v>
      </c>
      <c r="Q160" s="70" t="s">
        <v>1890</v>
      </c>
      <c r="R160" s="70" t="s">
        <v>1891</v>
      </c>
      <c r="S160" s="70" t="s">
        <v>380</v>
      </c>
      <c r="T160" s="70" t="s">
        <v>1892</v>
      </c>
      <c r="U160" s="70" t="s">
        <v>1893</v>
      </c>
      <c r="V160" s="70" t="s">
        <v>1894</v>
      </c>
      <c r="W160" s="123">
        <v>44197</v>
      </c>
      <c r="X160" s="123">
        <v>44469</v>
      </c>
      <c r="Y160" s="262">
        <v>0</v>
      </c>
      <c r="Z160" s="121" t="s">
        <v>369</v>
      </c>
      <c r="AA160" s="262">
        <v>1</v>
      </c>
      <c r="AB160" s="121" t="s">
        <v>1895</v>
      </c>
      <c r="AC160" s="262">
        <v>1</v>
      </c>
      <c r="AD160" s="121" t="s">
        <v>1895</v>
      </c>
      <c r="AE160" s="262">
        <v>1</v>
      </c>
      <c r="AF160" s="121" t="s">
        <v>1895</v>
      </c>
      <c r="AG160" s="121" t="s">
        <v>1881</v>
      </c>
      <c r="AH160" s="69"/>
      <c r="AI160" s="69"/>
      <c r="AJ160" s="69"/>
      <c r="AK160" s="69">
        <v>1</v>
      </c>
      <c r="AL160" s="78">
        <f>+AK160/Tabla3[[#This Row],[II Trimestre ]]</f>
        <v>1</v>
      </c>
      <c r="AM160" s="69" t="s">
        <v>1896</v>
      </c>
      <c r="AN160" s="69">
        <v>1</v>
      </c>
      <c r="AO160" s="78">
        <f>+(AN160/Tabla3[[#This Row],[III Trimestre ]])*100%</f>
        <v>1</v>
      </c>
      <c r="AP160" s="107" t="s">
        <v>1897</v>
      </c>
      <c r="AQ160" s="58">
        <v>1</v>
      </c>
      <c r="AR160" s="200">
        <f>(+Tabla2[[#This Row],[IV seguimiento ( octubre a diciembre)]]/Tabla3[[#This Row],[IV Trimestre ]])</f>
        <v>1</v>
      </c>
      <c r="AS160" s="58" t="s">
        <v>1898</v>
      </c>
      <c r="AT160" s="56"/>
      <c r="AU160" s="138">
        <f>+Tabla3[[#This Row],[I Trimestre ]]+Tabla3[[#This Row],[II Trimestre ]]+Tabla3[[#This Row],[III Trimestre ]]+Tabla3[[#This Row],[IV Trimestre ]]</f>
        <v>3</v>
      </c>
      <c r="AV160" s="138">
        <f t="shared" si="36"/>
        <v>3</v>
      </c>
      <c r="AW160" s="67">
        <f t="shared" si="31"/>
        <v>1</v>
      </c>
      <c r="AX160" s="69" t="s">
        <v>389</v>
      </c>
    </row>
    <row r="161" spans="2:50" ht="229.5" x14ac:dyDescent="0.25">
      <c r="B161" s="70">
        <v>481</v>
      </c>
      <c r="C161" s="69" t="s">
        <v>430</v>
      </c>
      <c r="D161" s="69" t="s">
        <v>431</v>
      </c>
      <c r="E161" s="69" t="s">
        <v>412</v>
      </c>
      <c r="F161" s="69" t="s">
        <v>391</v>
      </c>
      <c r="G161" s="70" t="s">
        <v>1899</v>
      </c>
      <c r="H161" s="70" t="s">
        <v>1886</v>
      </c>
      <c r="I161" s="70" t="s">
        <v>1887</v>
      </c>
      <c r="J161" s="70" t="s">
        <v>1852</v>
      </c>
      <c r="K161" s="70" t="s">
        <v>1853</v>
      </c>
      <c r="L161" s="70" t="s">
        <v>1888</v>
      </c>
      <c r="M161" s="70" t="s">
        <v>1869</v>
      </c>
      <c r="N161" s="70" t="s">
        <v>1869</v>
      </c>
      <c r="O161" s="69" t="s">
        <v>1900</v>
      </c>
      <c r="P161" s="138">
        <v>148</v>
      </c>
      <c r="Q161" s="70" t="s">
        <v>1901</v>
      </c>
      <c r="R161" s="70" t="s">
        <v>1902</v>
      </c>
      <c r="S161" s="70" t="s">
        <v>380</v>
      </c>
      <c r="T161" s="70" t="s">
        <v>1903</v>
      </c>
      <c r="U161" s="70" t="s">
        <v>1904</v>
      </c>
      <c r="V161" s="70" t="s">
        <v>1905</v>
      </c>
      <c r="W161" s="123">
        <v>44197</v>
      </c>
      <c r="X161" s="123">
        <v>44561</v>
      </c>
      <c r="Y161" s="262">
        <v>1</v>
      </c>
      <c r="Z161" s="121" t="s">
        <v>1906</v>
      </c>
      <c r="AA161" s="262">
        <v>1</v>
      </c>
      <c r="AB161" s="121" t="s">
        <v>1907</v>
      </c>
      <c r="AC161" s="262">
        <v>1</v>
      </c>
      <c r="AD161" s="121" t="s">
        <v>1908</v>
      </c>
      <c r="AE161" s="262">
        <v>1</v>
      </c>
      <c r="AF161" s="121" t="s">
        <v>1909</v>
      </c>
      <c r="AG161" s="121" t="s">
        <v>1881</v>
      </c>
      <c r="AH161" s="69">
        <v>1</v>
      </c>
      <c r="AI161" s="78">
        <f>+AH161/Y161</f>
        <v>1</v>
      </c>
      <c r="AJ161" s="69" t="s">
        <v>1910</v>
      </c>
      <c r="AK161" s="69">
        <v>1</v>
      </c>
      <c r="AL161" s="78">
        <f>+AK161/Tabla3[[#This Row],[II Trimestre ]]</f>
        <v>1</v>
      </c>
      <c r="AM161" s="69" t="s">
        <v>1911</v>
      </c>
      <c r="AN161" s="69">
        <v>1</v>
      </c>
      <c r="AO161" s="78">
        <f>+(AN161/Tabla3[[#This Row],[III Trimestre ]])*100%</f>
        <v>1</v>
      </c>
      <c r="AP161" s="108" t="s">
        <v>1912</v>
      </c>
      <c r="AQ161" s="58">
        <v>1</v>
      </c>
      <c r="AR161" s="200">
        <f>(+Tabla2[[#This Row],[IV seguimiento ( octubre a diciembre)]]/Tabla3[[#This Row],[IV Trimestre ]])</f>
        <v>1</v>
      </c>
      <c r="AS161" s="58" t="s">
        <v>1913</v>
      </c>
      <c r="AT161" s="55"/>
      <c r="AU161" s="138">
        <f>+Tabla3[[#This Row],[I Trimestre ]]+Tabla3[[#This Row],[II Trimestre ]]+Tabla3[[#This Row],[III Trimestre ]]+Tabla3[[#This Row],[IV Trimestre ]]</f>
        <v>4</v>
      </c>
      <c r="AV161" s="138">
        <f t="shared" si="36"/>
        <v>4</v>
      </c>
      <c r="AW161" s="67">
        <f t="shared" si="31"/>
        <v>1</v>
      </c>
      <c r="AX161" s="69" t="s">
        <v>389</v>
      </c>
    </row>
    <row r="162" spans="2:50" ht="245.25" customHeight="1" x14ac:dyDescent="0.25">
      <c r="B162" s="70">
        <v>484</v>
      </c>
      <c r="C162" s="69" t="s">
        <v>370</v>
      </c>
      <c r="D162" s="69" t="s">
        <v>371</v>
      </c>
      <c r="E162" s="69" t="s">
        <v>746</v>
      </c>
      <c r="F162" s="69" t="s">
        <v>747</v>
      </c>
      <c r="G162" s="70" t="s">
        <v>1564</v>
      </c>
      <c r="H162" s="70" t="s">
        <v>1869</v>
      </c>
      <c r="I162" s="70" t="s">
        <v>147</v>
      </c>
      <c r="J162" s="70" t="s">
        <v>1852</v>
      </c>
      <c r="K162" s="70" t="s">
        <v>1853</v>
      </c>
      <c r="L162" s="70" t="s">
        <v>1854</v>
      </c>
      <c r="M162" s="70" t="s">
        <v>1869</v>
      </c>
      <c r="N162" s="70" t="s">
        <v>1869</v>
      </c>
      <c r="O162" s="69" t="s">
        <v>1914</v>
      </c>
      <c r="P162" s="138">
        <v>149</v>
      </c>
      <c r="Q162" s="70" t="s">
        <v>1915</v>
      </c>
      <c r="R162" s="70" t="s">
        <v>1916</v>
      </c>
      <c r="S162" s="70" t="s">
        <v>380</v>
      </c>
      <c r="T162" s="70" t="s">
        <v>1917</v>
      </c>
      <c r="U162" s="70" t="s">
        <v>1918</v>
      </c>
      <c r="V162" s="70" t="s">
        <v>1919</v>
      </c>
      <c r="W162" s="123">
        <v>44287</v>
      </c>
      <c r="X162" s="123">
        <v>44530</v>
      </c>
      <c r="Y162" s="121">
        <v>0</v>
      </c>
      <c r="Z162" s="121" t="s">
        <v>369</v>
      </c>
      <c r="AA162" s="121">
        <v>0.1</v>
      </c>
      <c r="AB162" s="121" t="s">
        <v>1920</v>
      </c>
      <c r="AC162" s="121">
        <v>0.7</v>
      </c>
      <c r="AD162" s="121" t="s">
        <v>1920</v>
      </c>
      <c r="AE162" s="121">
        <v>1</v>
      </c>
      <c r="AF162" s="121" t="s">
        <v>1921</v>
      </c>
      <c r="AG162" s="121" t="s">
        <v>1863</v>
      </c>
      <c r="AH162" s="67"/>
      <c r="AI162" s="67"/>
      <c r="AJ162" s="69"/>
      <c r="AK162" s="67">
        <v>0.1</v>
      </c>
      <c r="AL162" s="78">
        <f>+AK162/Tabla3[[#This Row],[II Trimestre ]]</f>
        <v>1</v>
      </c>
      <c r="AM162" s="69" t="s">
        <v>1922</v>
      </c>
      <c r="AN162" s="67">
        <v>0.7</v>
      </c>
      <c r="AO162" s="78">
        <f>+(AN162/Tabla3[[#This Row],[III Trimestre ]])*100%</f>
        <v>1</v>
      </c>
      <c r="AP162" s="108" t="s">
        <v>1923</v>
      </c>
      <c r="AQ162" s="83">
        <v>1</v>
      </c>
      <c r="AR162" s="200">
        <f>(+Tabla2[[#This Row],[IV seguimiento ( octubre a diciembre)]]/Tabla3[[#This Row],[IV Trimestre ]])</f>
        <v>1</v>
      </c>
      <c r="AS162" s="58" t="s">
        <v>1924</v>
      </c>
      <c r="AT162" s="56"/>
      <c r="AU162" s="78">
        <f>+Tabla3[[#This Row],[IV Trimestre ]]</f>
        <v>1</v>
      </c>
      <c r="AV162" s="67">
        <f>+Tabla2[[#This Row],[IV seguimiento ( octubre a diciembre)]]</f>
        <v>1</v>
      </c>
      <c r="AW162" s="67">
        <f t="shared" si="31"/>
        <v>1</v>
      </c>
      <c r="AX162" s="69" t="s">
        <v>389</v>
      </c>
    </row>
    <row r="163" spans="2:50" ht="162.75" customHeight="1" x14ac:dyDescent="0.25">
      <c r="B163" s="70" t="s">
        <v>919</v>
      </c>
      <c r="C163" s="69" t="s">
        <v>370</v>
      </c>
      <c r="D163" s="69" t="s">
        <v>371</v>
      </c>
      <c r="E163" s="69" t="s">
        <v>372</v>
      </c>
      <c r="F163" s="70" t="s">
        <v>373</v>
      </c>
      <c r="G163" s="70" t="s">
        <v>919</v>
      </c>
      <c r="H163" s="70" t="s">
        <v>1925</v>
      </c>
      <c r="I163" s="70" t="s">
        <v>1926</v>
      </c>
      <c r="J163" s="70" t="s">
        <v>369</v>
      </c>
      <c r="K163" s="70" t="s">
        <v>369</v>
      </c>
      <c r="L163" s="70" t="s">
        <v>369</v>
      </c>
      <c r="M163" s="70" t="s">
        <v>369</v>
      </c>
      <c r="N163" s="70" t="s">
        <v>369</v>
      </c>
      <c r="O163" s="70" t="s">
        <v>1927</v>
      </c>
      <c r="P163" s="138">
        <v>150</v>
      </c>
      <c r="Q163" s="70" t="s">
        <v>1928</v>
      </c>
      <c r="R163" s="70" t="s">
        <v>1929</v>
      </c>
      <c r="S163" s="69" t="s">
        <v>803</v>
      </c>
      <c r="T163" s="70" t="s">
        <v>1930</v>
      </c>
      <c r="U163" s="70" t="s">
        <v>1931</v>
      </c>
      <c r="V163" s="70" t="s">
        <v>1144</v>
      </c>
      <c r="W163" s="103">
        <v>44197</v>
      </c>
      <c r="X163" s="103">
        <v>44560</v>
      </c>
      <c r="Y163" s="263">
        <v>0</v>
      </c>
      <c r="Z163" s="71" t="s">
        <v>369</v>
      </c>
      <c r="AA163" s="78">
        <v>0.5</v>
      </c>
      <c r="AB163" s="71" t="s">
        <v>1932</v>
      </c>
      <c r="AC163" s="78">
        <v>0</v>
      </c>
      <c r="AD163" s="71" t="s">
        <v>369</v>
      </c>
      <c r="AE163" s="78">
        <v>1</v>
      </c>
      <c r="AF163" s="71" t="s">
        <v>1932</v>
      </c>
      <c r="AG163" s="71" t="s">
        <v>1933</v>
      </c>
      <c r="AH163" s="67"/>
      <c r="AI163" s="78"/>
      <c r="AJ163" s="69"/>
      <c r="AK163" s="67">
        <v>0.5</v>
      </c>
      <c r="AL163" s="78">
        <f>+AK163/Tabla3[[#This Row],[II Trimestre ]]</f>
        <v>1</v>
      </c>
      <c r="AM163" s="69" t="s">
        <v>1934</v>
      </c>
      <c r="AN163" s="67"/>
      <c r="AO163" s="78"/>
      <c r="AP163" s="78"/>
      <c r="AQ163" s="83">
        <v>0.5</v>
      </c>
      <c r="AR163" s="200">
        <v>1</v>
      </c>
      <c r="AS163" s="79" t="s">
        <v>1935</v>
      </c>
      <c r="AT163" s="55"/>
      <c r="AU163" s="78">
        <f>+Tabla3[[#This Row],[IV Trimestre ]]</f>
        <v>1</v>
      </c>
      <c r="AV163" s="67">
        <f>+(AH163+AK163+AN163+AQ163)</f>
        <v>1</v>
      </c>
      <c r="AW163" s="67">
        <f t="shared" si="31"/>
        <v>1</v>
      </c>
      <c r="AX163" s="69" t="s">
        <v>389</v>
      </c>
    </row>
    <row r="164" spans="2:50" ht="279" customHeight="1" x14ac:dyDescent="0.25">
      <c r="B164" s="70" t="s">
        <v>919</v>
      </c>
      <c r="C164" s="69" t="s">
        <v>370</v>
      </c>
      <c r="D164" s="69" t="s">
        <v>371</v>
      </c>
      <c r="E164" s="69" t="s">
        <v>372</v>
      </c>
      <c r="F164" s="70" t="s">
        <v>373</v>
      </c>
      <c r="G164" s="70" t="s">
        <v>919</v>
      </c>
      <c r="H164" s="70" t="s">
        <v>1925</v>
      </c>
      <c r="I164" s="70" t="s">
        <v>1926</v>
      </c>
      <c r="J164" s="70" t="s">
        <v>369</v>
      </c>
      <c r="K164" s="70" t="s">
        <v>369</v>
      </c>
      <c r="L164" s="70" t="s">
        <v>369</v>
      </c>
      <c r="M164" s="70" t="s">
        <v>369</v>
      </c>
      <c r="N164" s="70" t="s">
        <v>369</v>
      </c>
      <c r="O164" s="70" t="s">
        <v>1936</v>
      </c>
      <c r="P164" s="138">
        <v>151</v>
      </c>
      <c r="Q164" s="70" t="s">
        <v>1937</v>
      </c>
      <c r="R164" s="70" t="s">
        <v>1938</v>
      </c>
      <c r="S164" s="69" t="s">
        <v>803</v>
      </c>
      <c r="T164" s="70" t="s">
        <v>1939</v>
      </c>
      <c r="U164" s="70" t="s">
        <v>1940</v>
      </c>
      <c r="V164" s="70" t="s">
        <v>1144</v>
      </c>
      <c r="W164" s="103">
        <v>44197</v>
      </c>
      <c r="X164" s="103">
        <v>44560</v>
      </c>
      <c r="Y164" s="263">
        <v>0</v>
      </c>
      <c r="Z164" s="71" t="s">
        <v>369</v>
      </c>
      <c r="AA164" s="78">
        <v>0.5</v>
      </c>
      <c r="AB164" s="71" t="s">
        <v>1941</v>
      </c>
      <c r="AC164" s="263">
        <v>0</v>
      </c>
      <c r="AD164" s="71" t="s">
        <v>369</v>
      </c>
      <c r="AE164" s="78">
        <v>1</v>
      </c>
      <c r="AF164" s="71" t="s">
        <v>1942</v>
      </c>
      <c r="AG164" s="71" t="s">
        <v>1933</v>
      </c>
      <c r="AH164" s="208"/>
      <c r="AI164" s="101"/>
      <c r="AJ164" s="101"/>
      <c r="AK164" s="208">
        <v>0.5</v>
      </c>
      <c r="AL164" s="78">
        <f>+AK164/Tabla3[[#This Row],[II Trimestre ]]</f>
        <v>1</v>
      </c>
      <c r="AM164" s="101" t="s">
        <v>1943</v>
      </c>
      <c r="AN164" s="208"/>
      <c r="AO164" s="78"/>
      <c r="AP164" s="101"/>
      <c r="AQ164" s="214">
        <v>0.5</v>
      </c>
      <c r="AR164" s="200">
        <v>1</v>
      </c>
      <c r="AS164" s="66" t="s">
        <v>1944</v>
      </c>
      <c r="AT164" s="55"/>
      <c r="AU164" s="78">
        <f>+Tabla3[[#This Row],[IV Trimestre ]]</f>
        <v>1</v>
      </c>
      <c r="AV164" s="67">
        <f>+(AH164+AK164+AN164+AQ164)</f>
        <v>1</v>
      </c>
      <c r="AW164" s="67">
        <f t="shared" si="31"/>
        <v>1</v>
      </c>
      <c r="AX164" s="69" t="s">
        <v>389</v>
      </c>
    </row>
    <row r="165" spans="2:50" ht="127.5" x14ac:dyDescent="0.25">
      <c r="B165" s="73" t="s">
        <v>919</v>
      </c>
      <c r="C165" s="72" t="s">
        <v>370</v>
      </c>
      <c r="D165" s="72" t="s">
        <v>371</v>
      </c>
      <c r="E165" s="72" t="s">
        <v>372</v>
      </c>
      <c r="F165" s="73" t="s">
        <v>373</v>
      </c>
      <c r="G165" s="73" t="s">
        <v>919</v>
      </c>
      <c r="H165" s="73" t="s">
        <v>1925</v>
      </c>
      <c r="I165" s="73" t="s">
        <v>1926</v>
      </c>
      <c r="J165" s="73" t="s">
        <v>369</v>
      </c>
      <c r="K165" s="73" t="s">
        <v>369</v>
      </c>
      <c r="L165" s="73" t="s">
        <v>369</v>
      </c>
      <c r="M165" s="73" t="s">
        <v>369</v>
      </c>
      <c r="N165" s="73" t="s">
        <v>369</v>
      </c>
      <c r="O165" s="73" t="s">
        <v>1945</v>
      </c>
      <c r="P165" s="139">
        <v>152</v>
      </c>
      <c r="Q165" s="73" t="s">
        <v>1946</v>
      </c>
      <c r="R165" s="73" t="s">
        <v>1947</v>
      </c>
      <c r="S165" s="72" t="s">
        <v>803</v>
      </c>
      <c r="T165" s="73" t="s">
        <v>1948</v>
      </c>
      <c r="U165" s="73" t="s">
        <v>1949</v>
      </c>
      <c r="V165" s="73" t="s">
        <v>1144</v>
      </c>
      <c r="W165" s="264">
        <v>44197</v>
      </c>
      <c r="X165" s="264">
        <v>44560</v>
      </c>
      <c r="Y165" s="265">
        <v>0</v>
      </c>
      <c r="Z165" s="74" t="s">
        <v>369</v>
      </c>
      <c r="AA165" s="266">
        <v>0.5</v>
      </c>
      <c r="AB165" s="74" t="s">
        <v>1950</v>
      </c>
      <c r="AC165" s="265">
        <v>0</v>
      </c>
      <c r="AD165" s="74" t="s">
        <v>369</v>
      </c>
      <c r="AE165" s="266">
        <v>1</v>
      </c>
      <c r="AF165" s="74" t="s">
        <v>1950</v>
      </c>
      <c r="AG165" s="74" t="s">
        <v>1933</v>
      </c>
      <c r="AH165" s="101"/>
      <c r="AI165" s="101"/>
      <c r="AJ165" s="101"/>
      <c r="AK165" s="267">
        <v>0.5</v>
      </c>
      <c r="AL165" s="78">
        <f>+AK165/Tabla3[[#This Row],[II Trimestre ]]</f>
        <v>1</v>
      </c>
      <c r="AM165" s="72" t="s">
        <v>1951</v>
      </c>
      <c r="AN165" s="267"/>
      <c r="AO165" s="78"/>
      <c r="AP165" s="72"/>
      <c r="AQ165" s="268">
        <v>0.5</v>
      </c>
      <c r="AR165" s="200">
        <v>1</v>
      </c>
      <c r="AS165" s="87" t="s">
        <v>1952</v>
      </c>
      <c r="AT165" s="55"/>
      <c r="AU165" s="78">
        <f>+Tabla3[[#This Row],[IV Trimestre ]]</f>
        <v>1</v>
      </c>
      <c r="AV165" s="67">
        <f>+(AH165+AK165+AN165+AQ165)</f>
        <v>1</v>
      </c>
      <c r="AW165" s="67">
        <f t="shared" si="31"/>
        <v>1</v>
      </c>
      <c r="AX165" s="69" t="s">
        <v>389</v>
      </c>
    </row>
    <row r="166" spans="2:50" x14ac:dyDescent="0.25">
      <c r="AO166" s="142"/>
      <c r="AW166" s="269"/>
    </row>
    <row r="167" spans="2:50" x14ac:dyDescent="0.25">
      <c r="AO167" s="142"/>
    </row>
    <row r="168" spans="2:50" x14ac:dyDescent="0.25">
      <c r="AO168" s="142"/>
    </row>
    <row r="169" spans="2:50" x14ac:dyDescent="0.25">
      <c r="AO169" s="142"/>
    </row>
    <row r="170" spans="2:50" x14ac:dyDescent="0.25">
      <c r="AO170" s="142"/>
    </row>
    <row r="171" spans="2:50" x14ac:dyDescent="0.25">
      <c r="AO171" s="142"/>
    </row>
    <row r="172" spans="2:50" x14ac:dyDescent="0.25">
      <c r="AO172" s="142"/>
    </row>
    <row r="173" spans="2:50" x14ac:dyDescent="0.25">
      <c r="AO173" s="142"/>
    </row>
    <row r="174" spans="2:50" x14ac:dyDescent="0.25">
      <c r="AO174" s="142"/>
    </row>
    <row r="175" spans="2:50" x14ac:dyDescent="0.25">
      <c r="AO175" s="142"/>
    </row>
    <row r="176" spans="2:50" x14ac:dyDescent="0.25">
      <c r="AO176" s="142"/>
    </row>
    <row r="177" spans="41:41" x14ac:dyDescent="0.25">
      <c r="AO177" s="142"/>
    </row>
    <row r="178" spans="41:41" x14ac:dyDescent="0.25">
      <c r="AO178" s="142"/>
    </row>
    <row r="179" spans="41:41" x14ac:dyDescent="0.25">
      <c r="AO179" s="142"/>
    </row>
    <row r="180" spans="41:41" x14ac:dyDescent="0.25">
      <c r="AO180" s="142"/>
    </row>
    <row r="181" spans="41:41" x14ac:dyDescent="0.25">
      <c r="AO181" s="142"/>
    </row>
    <row r="182" spans="41:41" x14ac:dyDescent="0.25">
      <c r="AO182" s="142"/>
    </row>
    <row r="183" spans="41:41" x14ac:dyDescent="0.25">
      <c r="AO183" s="142"/>
    </row>
    <row r="184" spans="41:41" x14ac:dyDescent="0.25">
      <c r="AO184" s="142"/>
    </row>
    <row r="185" spans="41:41" x14ac:dyDescent="0.25">
      <c r="AO185" s="142"/>
    </row>
    <row r="186" spans="41:41" x14ac:dyDescent="0.25">
      <c r="AO186" s="142"/>
    </row>
    <row r="187" spans="41:41" x14ac:dyDescent="0.25">
      <c r="AO187" s="142"/>
    </row>
    <row r="188" spans="41:41" x14ac:dyDescent="0.25">
      <c r="AO188" s="142"/>
    </row>
    <row r="189" spans="41:41" x14ac:dyDescent="0.25">
      <c r="AO189" s="142"/>
    </row>
    <row r="1048576" ht="15" customHeight="1" x14ac:dyDescent="0.25"/>
  </sheetData>
  <sheetProtection formatCells="0" formatColumns="0" formatRows="0" autoFilter="0" pivotTables="0"/>
  <autoFilter ref="AU13:AX165" xr:uid="{00000000-0001-0000-0200-000000000000}"/>
  <dataConsolidate/>
  <mergeCells count="18">
    <mergeCell ref="B2:C5"/>
    <mergeCell ref="D2:AF5"/>
    <mergeCell ref="B10:D12"/>
    <mergeCell ref="Y12:AF12"/>
    <mergeCell ref="C6:AG6"/>
    <mergeCell ref="C7:AG7"/>
    <mergeCell ref="C8:AG8"/>
    <mergeCell ref="B9:AG9"/>
    <mergeCell ref="E10:G12"/>
    <mergeCell ref="H11:N12"/>
    <mergeCell ref="O12:X12"/>
    <mergeCell ref="O11:AG11"/>
    <mergeCell ref="H10:AG10"/>
    <mergeCell ref="AU12:AX12"/>
    <mergeCell ref="AR2:AS2"/>
    <mergeCell ref="AR3:AS3"/>
    <mergeCell ref="AR4:AS4"/>
    <mergeCell ref="AR5:AS5"/>
  </mergeCells>
  <conditionalFormatting sqref="AW1:AW79 AW81:AW1048576">
    <cfRule type="dataBar" priority="2">
      <dataBar>
        <cfvo type="min"/>
        <cfvo type="max"/>
        <color rgb="FFD6007B"/>
      </dataBar>
      <extLst>
        <ext xmlns:x14="http://schemas.microsoft.com/office/spreadsheetml/2009/9/main" uri="{B025F937-C7B1-47D3-B67F-A62EFF666E3E}">
          <x14:id>{2C9D3AFC-2FA7-44DE-A13C-0A3F263C2F04}</x14:id>
        </ext>
      </extLst>
    </cfRule>
  </conditionalFormatting>
  <conditionalFormatting sqref="AW80">
    <cfRule type="dataBar" priority="1">
      <dataBar>
        <cfvo type="min"/>
        <cfvo type="max"/>
        <color rgb="FFD6007B"/>
      </dataBar>
      <extLst>
        <ext xmlns:x14="http://schemas.microsoft.com/office/spreadsheetml/2009/9/main" uri="{B025F937-C7B1-47D3-B67F-A62EFF666E3E}">
          <x14:id>{C45C26EC-8245-49EC-8AEB-008D28F822B1}</x14:id>
        </ext>
      </extLst>
    </cfRule>
  </conditionalFormatting>
  <dataValidations count="5">
    <dataValidation type="date" allowBlank="1" showInputMessage="1" showErrorMessage="1" errorTitle="Fecha " error="Favor ingresar formato fecha " sqref="W20:X53 W14:X17 W159:X161 W163:X1048576 W84:X86 W96:X106 W109:X117 W80:X81 W55:X63 W121:X157 W6:X9" xr:uid="{00000000-0002-0000-0200-000000000000}">
      <formula1>43831</formula1>
      <formula2>45657</formula2>
    </dataValidation>
    <dataValidation errorStyle="warning" allowBlank="1" showInputMessage="1" showErrorMessage="1" prompt="Relacione la descripción de la meta del proyecto de inversión." sqref="G52 L52 L87:L95" xr:uid="{00000000-0002-0000-0200-000001000000}"/>
    <dataValidation type="list" errorStyle="warning" allowBlank="1" showInputMessage="1" showErrorMessage="1" prompt="Elija la meta sectorial del proyecto de inversión." sqref="B87:B95" xr:uid="{00000000-0002-0000-0200-000002000000}">
      <formula1>MetaSect</formula1>
    </dataValidation>
    <dataValidation allowBlank="1" showInputMessage="1" showErrorMessage="1" prompt="Describa las actividades a realizar, redactelas en infinitivo (realizar, organizar, etc), en orden lógico y coherente." sqref="O163" xr:uid="{00000000-0002-0000-0200-000003000000}"/>
    <dataValidation allowBlank="1" showInputMessage="1" showErrorMessage="1" prompt="Indique al producto a entregar durante la vigencia." sqref="Q164" xr:uid="{00000000-0002-0000-0200-000004000000}"/>
  </dataValidations>
  <pageMargins left="0.31496062992125984" right="0.31496062992125984" top="0.35433070866141736" bottom="0.35433070866141736" header="0.31496062992125984" footer="0.31496062992125984"/>
  <pageSetup paperSize="9" scale="85" orientation="landscape" horizontalDpi="300" verticalDpi="300" r:id="rId1"/>
  <ignoredErrors>
    <ignoredError sqref="AU23:AV23 AW23" formula="1"/>
  </ignoredErrors>
  <drawing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dataBar" id="{2C9D3AFC-2FA7-44DE-A13C-0A3F263C2F04}">
            <x14:dataBar minLength="0" maxLength="100" gradient="0">
              <x14:cfvo type="autoMin"/>
              <x14:cfvo type="autoMax"/>
              <x14:negativeFillColor rgb="FFFF0000"/>
              <x14:axisColor rgb="FF000000"/>
            </x14:dataBar>
          </x14:cfRule>
          <xm:sqref>AW1:AW79 AW81:AW1048576</xm:sqref>
        </x14:conditionalFormatting>
        <x14:conditionalFormatting xmlns:xm="http://schemas.microsoft.com/office/excel/2006/main">
          <x14:cfRule type="dataBar" id="{C45C26EC-8245-49EC-8AEB-008D28F822B1}">
            <x14:dataBar minLength="0" maxLength="100" gradient="0">
              <x14:cfvo type="autoMin"/>
              <x14:cfvo type="autoMax"/>
              <x14:negativeFillColor rgb="FFFF0000"/>
              <x14:axisColor rgb="FF000000"/>
            </x14:dataBar>
          </x14:cfRule>
          <xm:sqref>AW80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B8738-E62B-4A83-80BE-CBE3AE83B079}">
  <dimension ref="A1:EI105"/>
  <sheetViews>
    <sheetView showGridLines="0" zoomScale="70" zoomScaleNormal="70" workbookViewId="0">
      <selection activeCell="F13" sqref="F13"/>
    </sheetView>
  </sheetViews>
  <sheetFormatPr baseColWidth="10" defaultColWidth="0" defaultRowHeight="0" customHeight="1" zeroHeight="1" x14ac:dyDescent="0.25"/>
  <cols>
    <col min="1" max="1" width="1.85546875" style="602" customWidth="1"/>
    <col min="2" max="2" width="18.42578125" style="600" customWidth="1"/>
    <col min="3" max="3" width="19.140625" style="600" customWidth="1"/>
    <col min="4" max="4" width="26.42578125" style="600" customWidth="1"/>
    <col min="5" max="5" width="15.7109375" style="600" customWidth="1"/>
    <col min="6" max="6" width="15" style="335" customWidth="1"/>
    <col min="7" max="7" width="25.28515625" style="335" customWidth="1"/>
    <col min="8" max="8" width="35.7109375" style="600" customWidth="1"/>
    <col min="9" max="9" width="19.85546875" style="600" customWidth="1"/>
    <col min="10" max="10" width="17.7109375" style="600" customWidth="1"/>
    <col min="11" max="11" width="34.7109375" style="600" customWidth="1"/>
    <col min="12" max="12" width="17.7109375" style="335" customWidth="1"/>
    <col min="13" max="13" width="79.85546875" style="335" customWidth="1"/>
    <col min="14" max="14" width="17.7109375" style="335" customWidth="1"/>
    <col min="15" max="15" width="25.5703125" style="335" customWidth="1"/>
    <col min="16" max="16" width="17.7109375" style="335" customWidth="1"/>
    <col min="17" max="17" width="17.42578125" style="335" customWidth="1"/>
    <col min="18" max="18" width="15.7109375" style="335" customWidth="1"/>
    <col min="19" max="19" width="17.7109375" style="600" customWidth="1"/>
    <col min="20" max="20" width="17.7109375" style="335" customWidth="1"/>
    <col min="21" max="23" width="12" style="335" customWidth="1"/>
    <col min="24" max="24" width="182.28515625" style="335" customWidth="1"/>
    <col min="25" max="25" width="45.5703125" style="601" customWidth="1"/>
    <col min="26" max="28" width="12" style="335" customWidth="1"/>
    <col min="29" max="29" width="164.42578125" style="335" customWidth="1"/>
    <col min="30" max="30" width="58" style="335" customWidth="1"/>
    <col min="31" max="32" width="13" style="335" customWidth="1"/>
    <col min="33" max="33" width="11.7109375" style="335" customWidth="1"/>
    <col min="34" max="34" width="184.85546875" style="335" customWidth="1"/>
    <col min="35" max="35" width="59.7109375" style="335" customWidth="1"/>
    <col min="36" max="37" width="14.28515625" style="335" customWidth="1"/>
    <col min="38" max="38" width="12" style="335" customWidth="1"/>
    <col min="39" max="39" width="171.85546875" style="335" customWidth="1"/>
    <col min="40" max="40" width="30.28515625" style="601" customWidth="1"/>
    <col min="41" max="41" width="12" style="335" customWidth="1"/>
    <col min="42" max="42" width="13.5703125" style="335" customWidth="1"/>
    <col min="43" max="43" width="12" style="335" customWidth="1"/>
    <col min="44" max="44" width="182" style="335" customWidth="1"/>
    <col min="45" max="45" width="31.28515625" style="335" customWidth="1"/>
    <col min="46" max="47" width="14.5703125" style="335" customWidth="1"/>
    <col min="48" max="48" width="11.7109375" style="335" customWidth="1"/>
    <col min="49" max="49" width="209.140625" style="335" customWidth="1"/>
    <col min="50" max="50" width="44.7109375" style="335" customWidth="1"/>
    <col min="51" max="52" width="14.42578125" style="335" customWidth="1"/>
    <col min="53" max="53" width="11.7109375" style="335" customWidth="1"/>
    <col min="54" max="54" width="194" style="335" customWidth="1"/>
    <col min="55" max="55" width="35.42578125" style="335" customWidth="1"/>
    <col min="56" max="57" width="13.5703125" style="335" customWidth="1"/>
    <col min="58" max="58" width="11.7109375" style="335" customWidth="1"/>
    <col min="59" max="59" width="183.42578125" style="335" customWidth="1"/>
    <col min="60" max="60" width="28.7109375" style="335" customWidth="1"/>
    <col min="61" max="62" width="13.5703125" style="335" customWidth="1"/>
    <col min="63" max="63" width="11.7109375" style="335" customWidth="1"/>
    <col min="64" max="64" width="176.28515625" style="335" customWidth="1"/>
    <col min="65" max="65" width="44" style="335" customWidth="1"/>
    <col min="66" max="67" width="15.140625" style="335" customWidth="1"/>
    <col min="68" max="68" width="11.7109375" style="335" customWidth="1"/>
    <col min="69" max="69" width="235.85546875" style="335" customWidth="1"/>
    <col min="70" max="70" width="38.5703125" style="335" customWidth="1"/>
    <col min="71" max="72" width="13.5703125" style="335" customWidth="1"/>
    <col min="73" max="73" width="11.7109375" style="335" customWidth="1"/>
    <col min="74" max="74" width="255.5703125" style="335" customWidth="1"/>
    <col min="75" max="75" width="36.85546875" style="335" customWidth="1"/>
    <col min="76" max="77" width="14.5703125" style="335" customWidth="1"/>
    <col min="78" max="78" width="11.7109375" style="335" customWidth="1"/>
    <col min="79" max="79" width="190.5703125" style="335" customWidth="1"/>
    <col min="80" max="80" width="30.7109375" style="335" customWidth="1"/>
    <col min="81" max="81" width="79.85546875" style="335" customWidth="1"/>
    <col min="82" max="82" width="4.42578125" style="335" customWidth="1"/>
    <col min="83" max="88" width="18.140625" style="335" customWidth="1"/>
    <col min="89" max="89" width="92.42578125" style="335" customWidth="1"/>
    <col min="90" max="90" width="3.28515625" style="335" customWidth="1"/>
    <col min="91" max="139" width="0" style="602" hidden="1" customWidth="1"/>
    <col min="140" max="16384" width="11.42578125" style="602" hidden="1"/>
  </cols>
  <sheetData>
    <row r="1" spans="2:89" s="271" customFormat="1" ht="4.5" customHeight="1" x14ac:dyDescent="0.25">
      <c r="B1" s="270"/>
      <c r="C1" s="270"/>
    </row>
    <row r="2" spans="2:89" s="279" customFormat="1" ht="32.25" customHeight="1" x14ac:dyDescent="0.2">
      <c r="B2" s="272"/>
      <c r="C2" s="273"/>
      <c r="D2" s="274" t="s">
        <v>1967</v>
      </c>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5" t="s">
        <v>1968</v>
      </c>
      <c r="CA2" s="276"/>
      <c r="CB2" s="276"/>
      <c r="CC2" s="277"/>
      <c r="CD2" s="278"/>
    </row>
    <row r="3" spans="2:89" s="279" customFormat="1" ht="32.25" customHeight="1" x14ac:dyDescent="0.2">
      <c r="B3" s="280"/>
      <c r="C3" s="281"/>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5" t="s">
        <v>306</v>
      </c>
      <c r="CA3" s="276"/>
      <c r="CB3" s="276"/>
      <c r="CC3" s="277"/>
      <c r="CD3" s="278"/>
    </row>
    <row r="4" spans="2:89" s="279" customFormat="1" ht="32.25" customHeight="1" x14ac:dyDescent="0.2">
      <c r="B4" s="280"/>
      <c r="C4" s="281"/>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5" t="s">
        <v>1969</v>
      </c>
      <c r="CA4" s="276"/>
      <c r="CB4" s="276"/>
      <c r="CC4" s="277"/>
      <c r="CD4" s="278"/>
    </row>
    <row r="5" spans="2:89" s="279" customFormat="1" ht="32.25" customHeight="1" x14ac:dyDescent="0.2">
      <c r="B5" s="282"/>
      <c r="C5" s="283"/>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5" t="s">
        <v>1970</v>
      </c>
      <c r="CA5" s="276"/>
      <c r="CB5" s="276"/>
      <c r="CC5" s="277"/>
      <c r="CD5" s="278"/>
    </row>
    <row r="6" spans="2:89" s="271" customFormat="1" ht="7.5" customHeight="1" x14ac:dyDescent="0.25">
      <c r="B6" s="270"/>
      <c r="C6" s="270"/>
      <c r="CC6" s="278"/>
      <c r="CD6" s="278"/>
    </row>
    <row r="7" spans="2:89" s="271" customFormat="1" ht="15" customHeight="1" x14ac:dyDescent="0.25">
      <c r="B7" s="284" t="s">
        <v>1971</v>
      </c>
      <c r="C7" s="285"/>
      <c r="D7" s="286" t="s">
        <v>1972</v>
      </c>
      <c r="E7" s="287" t="s">
        <v>1973</v>
      </c>
      <c r="F7" s="288"/>
      <c r="G7" s="289">
        <v>2021</v>
      </c>
    </row>
    <row r="8" spans="2:89" s="271" customFormat="1" ht="15" customHeight="1" x14ac:dyDescent="0.25">
      <c r="B8" s="290"/>
      <c r="C8" s="291"/>
      <c r="D8" s="286" t="s">
        <v>1974</v>
      </c>
      <c r="E8" s="292" t="s">
        <v>1975</v>
      </c>
      <c r="F8" s="293"/>
      <c r="G8" s="294"/>
    </row>
    <row r="9" spans="2:89" s="295" customFormat="1" ht="7.5" customHeight="1" x14ac:dyDescent="0.25"/>
    <row r="10" spans="2:89" s="278" customFormat="1" ht="22.5" customHeight="1" x14ac:dyDescent="0.25">
      <c r="B10" s="296" t="s">
        <v>1976</v>
      </c>
      <c r="C10" s="297"/>
      <c r="D10" s="297"/>
      <c r="E10" s="297"/>
      <c r="F10" s="297"/>
      <c r="G10" s="297"/>
      <c r="H10" s="297"/>
      <c r="I10" s="297"/>
      <c r="J10" s="297"/>
      <c r="K10" s="297"/>
      <c r="L10" s="297"/>
      <c r="M10" s="297"/>
      <c r="N10" s="297"/>
      <c r="O10" s="297"/>
      <c r="P10" s="297"/>
      <c r="Q10" s="297"/>
      <c r="R10" s="297"/>
      <c r="S10" s="297"/>
      <c r="T10" s="297"/>
      <c r="U10" s="298" t="s">
        <v>1977</v>
      </c>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300"/>
      <c r="CC10" s="301"/>
      <c r="CE10" s="302" t="s">
        <v>1978</v>
      </c>
      <c r="CF10" s="303"/>
      <c r="CG10" s="304"/>
      <c r="CH10" s="305" t="s">
        <v>1979</v>
      </c>
      <c r="CI10" s="305"/>
      <c r="CJ10" s="305"/>
      <c r="CK10" s="305"/>
    </row>
    <row r="11" spans="2:89" s="301" customFormat="1" ht="19.5" customHeight="1" x14ac:dyDescent="0.25">
      <c r="B11" s="306" t="s">
        <v>1980</v>
      </c>
      <c r="C11" s="306"/>
      <c r="D11" s="306"/>
      <c r="E11" s="306" t="s">
        <v>1981</v>
      </c>
      <c r="F11" s="306"/>
      <c r="G11" s="306"/>
      <c r="H11" s="306"/>
      <c r="I11" s="306"/>
      <c r="J11" s="306" t="s">
        <v>1982</v>
      </c>
      <c r="K11" s="306"/>
      <c r="L11" s="306"/>
      <c r="M11" s="306"/>
      <c r="N11" s="306"/>
      <c r="O11" s="306"/>
      <c r="P11" s="306"/>
      <c r="Q11" s="306"/>
      <c r="R11" s="307" t="s">
        <v>1983</v>
      </c>
      <c r="S11" s="307"/>
      <c r="T11" s="307"/>
      <c r="U11" s="308" t="s">
        <v>1973</v>
      </c>
      <c r="V11" s="309"/>
      <c r="W11" s="309"/>
      <c r="X11" s="309"/>
      <c r="Y11" s="309"/>
      <c r="Z11" s="308" t="s">
        <v>1984</v>
      </c>
      <c r="AA11" s="309"/>
      <c r="AB11" s="309"/>
      <c r="AC11" s="309"/>
      <c r="AD11" s="310"/>
      <c r="AE11" s="309" t="s">
        <v>1985</v>
      </c>
      <c r="AF11" s="309"/>
      <c r="AG11" s="309"/>
      <c r="AH11" s="309"/>
      <c r="AI11" s="309"/>
      <c r="AJ11" s="308" t="s">
        <v>1986</v>
      </c>
      <c r="AK11" s="309"/>
      <c r="AL11" s="309"/>
      <c r="AM11" s="309"/>
      <c r="AN11" s="310"/>
      <c r="AO11" s="309" t="s">
        <v>1987</v>
      </c>
      <c r="AP11" s="309"/>
      <c r="AQ11" s="309"/>
      <c r="AR11" s="309"/>
      <c r="AS11" s="309"/>
      <c r="AT11" s="308" t="s">
        <v>1988</v>
      </c>
      <c r="AU11" s="309"/>
      <c r="AV11" s="309"/>
      <c r="AW11" s="309"/>
      <c r="AX11" s="310"/>
      <c r="AY11" s="309" t="s">
        <v>1989</v>
      </c>
      <c r="AZ11" s="309"/>
      <c r="BA11" s="309"/>
      <c r="BB11" s="309"/>
      <c r="BC11" s="309"/>
      <c r="BD11" s="308" t="s">
        <v>1990</v>
      </c>
      <c r="BE11" s="309"/>
      <c r="BF11" s="309"/>
      <c r="BG11" s="309"/>
      <c r="BH11" s="310"/>
      <c r="BI11" s="309" t="s">
        <v>1991</v>
      </c>
      <c r="BJ11" s="309"/>
      <c r="BK11" s="309"/>
      <c r="BL11" s="309"/>
      <c r="BM11" s="309"/>
      <c r="BN11" s="308" t="s">
        <v>1992</v>
      </c>
      <c r="BO11" s="309"/>
      <c r="BP11" s="309"/>
      <c r="BQ11" s="309"/>
      <c r="BR11" s="310"/>
      <c r="BS11" s="309" t="s">
        <v>1993</v>
      </c>
      <c r="BT11" s="309"/>
      <c r="BU11" s="309"/>
      <c r="BV11" s="309"/>
      <c r="BW11" s="310"/>
      <c r="BX11" s="308" t="s">
        <v>1975</v>
      </c>
      <c r="BY11" s="309"/>
      <c r="BZ11" s="309"/>
      <c r="CA11" s="309"/>
      <c r="CB11" s="310"/>
      <c r="CE11" s="311"/>
      <c r="CF11" s="312"/>
      <c r="CG11" s="313"/>
      <c r="CH11" s="305"/>
      <c r="CI11" s="305"/>
      <c r="CJ11" s="305"/>
      <c r="CK11" s="305"/>
    </row>
    <row r="12" spans="2:89" s="320" customFormat="1" ht="48.75" customHeight="1" x14ac:dyDescent="0.25">
      <c r="B12" s="314" t="s">
        <v>1994</v>
      </c>
      <c r="C12" s="314" t="s">
        <v>337</v>
      </c>
      <c r="D12" s="314" t="s">
        <v>1995</v>
      </c>
      <c r="E12" s="314" t="s">
        <v>1996</v>
      </c>
      <c r="F12" s="315" t="s">
        <v>1997</v>
      </c>
      <c r="G12" s="314" t="s">
        <v>1998</v>
      </c>
      <c r="H12" s="314" t="s">
        <v>1999</v>
      </c>
      <c r="I12" s="314" t="s">
        <v>2000</v>
      </c>
      <c r="J12" s="314" t="s">
        <v>2001</v>
      </c>
      <c r="K12" s="314" t="s">
        <v>2002</v>
      </c>
      <c r="L12" s="314" t="s">
        <v>2003</v>
      </c>
      <c r="M12" s="314" t="s">
        <v>2004</v>
      </c>
      <c r="N12" s="314" t="s">
        <v>2005</v>
      </c>
      <c r="O12" s="314" t="s">
        <v>2006</v>
      </c>
      <c r="P12" s="314" t="s">
        <v>2007</v>
      </c>
      <c r="Q12" s="314" t="s">
        <v>2008</v>
      </c>
      <c r="R12" s="314" t="s">
        <v>2009</v>
      </c>
      <c r="S12" s="314" t="s">
        <v>2010</v>
      </c>
      <c r="T12" s="314" t="s">
        <v>2011</v>
      </c>
      <c r="U12" s="316" t="str">
        <f>U11&amp;" ejecutado"</f>
        <v>Enero ejecutado</v>
      </c>
      <c r="V12" s="316" t="str">
        <f>U11&amp;" programado"</f>
        <v>Enero programado</v>
      </c>
      <c r="W12" s="317" t="str">
        <f>U11&amp;" resultado"</f>
        <v>Enero resultado</v>
      </c>
      <c r="X12" s="318" t="str">
        <f>U11&amp;" análisis mensual"</f>
        <v>Enero análisis mensual</v>
      </c>
      <c r="Y12" s="318" t="str">
        <f>U11&amp;" verificación segunda línea de defensa"</f>
        <v>Enero verificación segunda línea de defensa</v>
      </c>
      <c r="Z12" s="317" t="str">
        <f>Z11&amp;" ejecutado"</f>
        <v>Febrero ejecutado</v>
      </c>
      <c r="AA12" s="317" t="str">
        <f>Z11&amp;" programado"</f>
        <v>Febrero programado</v>
      </c>
      <c r="AB12" s="317" t="str">
        <f>Z11&amp;" resultado"</f>
        <v>Febrero resultado</v>
      </c>
      <c r="AC12" s="318" t="str">
        <f>Z11&amp;" análisis mensual"</f>
        <v>Febrero análisis mensual</v>
      </c>
      <c r="AD12" s="318" t="str">
        <f>Z11&amp;" verificación segunda línea de defensa"</f>
        <v>Febrero verificación segunda línea de defensa</v>
      </c>
      <c r="AE12" s="318" t="str">
        <f>AE11&amp;" ejecutado"</f>
        <v>Marzo ejecutado</v>
      </c>
      <c r="AF12" s="317" t="str">
        <f>AE11&amp;" programado"</f>
        <v>Marzo programado</v>
      </c>
      <c r="AG12" s="317" t="str">
        <f>AE11&amp;" resultado"</f>
        <v>Marzo resultado</v>
      </c>
      <c r="AH12" s="318" t="str">
        <f>AE11&amp;" análisis mensual"</f>
        <v>Marzo análisis mensual</v>
      </c>
      <c r="AI12" s="318" t="str">
        <f>AE11&amp;" verificación segunda línea de defensa"</f>
        <v>Marzo verificación segunda línea de defensa</v>
      </c>
      <c r="AJ12" s="317" t="str">
        <f>AJ11&amp;" ejecutado"</f>
        <v>Abril ejecutado</v>
      </c>
      <c r="AK12" s="317" t="str">
        <f>AJ11&amp;" programado"</f>
        <v>Abril programado</v>
      </c>
      <c r="AL12" s="317" t="str">
        <f>AJ11&amp;" resultado"</f>
        <v>Abril resultado</v>
      </c>
      <c r="AM12" s="318" t="str">
        <f>AJ11&amp;" análisis mensual"</f>
        <v>Abril análisis mensual</v>
      </c>
      <c r="AN12" s="317" t="str">
        <f>AJ11&amp;" verificación segunda línea de defensa"</f>
        <v>Abril verificación segunda línea de defensa</v>
      </c>
      <c r="AO12" s="319" t="str">
        <f>AO11&amp;" ejecutado"</f>
        <v>Mayo ejecutado</v>
      </c>
      <c r="AP12" s="317" t="str">
        <f>AO11&amp;" programado"</f>
        <v>Mayo programado</v>
      </c>
      <c r="AQ12" s="317" t="str">
        <f>AO11&amp;" resultado"</f>
        <v>Mayo resultado</v>
      </c>
      <c r="AR12" s="318" t="str">
        <f>AO11&amp;" análisis mensual"</f>
        <v>Mayo análisis mensual</v>
      </c>
      <c r="AS12" s="318" t="str">
        <f>AO11&amp;" verificación segunda línea de defensa"</f>
        <v>Mayo verificación segunda línea de defensa</v>
      </c>
      <c r="AT12" s="317" t="str">
        <f>AT11&amp;" ejecutado"</f>
        <v>Junio ejecutado</v>
      </c>
      <c r="AU12" s="317" t="str">
        <f>AT11&amp;" programado"</f>
        <v>Junio programado</v>
      </c>
      <c r="AV12" s="317" t="str">
        <f>AT11&amp;" resultado"</f>
        <v>Junio resultado</v>
      </c>
      <c r="AW12" s="318" t="str">
        <f>AT11&amp;" análisis mensual"</f>
        <v>Junio análisis mensual</v>
      </c>
      <c r="AX12" s="317" t="str">
        <f>AT11&amp;" verificación segunda línea de defensa"</f>
        <v>Junio verificación segunda línea de defensa</v>
      </c>
      <c r="AY12" s="319" t="str">
        <f>AY11&amp;" ejecutado"</f>
        <v>Julio ejecutado</v>
      </c>
      <c r="AZ12" s="317" t="str">
        <f>AY11&amp;" programado"</f>
        <v>Julio programado</v>
      </c>
      <c r="BA12" s="317" t="str">
        <f>AY11&amp;" resultado"</f>
        <v>Julio resultado</v>
      </c>
      <c r="BB12" s="318" t="str">
        <f>AY11&amp;" análisis mensual"</f>
        <v>Julio análisis mensual</v>
      </c>
      <c r="BC12" s="318" t="str">
        <f>AY11&amp;" verificación segunda línea de defensa"</f>
        <v>Julio verificación segunda línea de defensa</v>
      </c>
      <c r="BD12" s="317" t="str">
        <f>BD11&amp;" ejecutado"</f>
        <v>Agosto ejecutado</v>
      </c>
      <c r="BE12" s="317" t="str">
        <f>BD11&amp;" programado"</f>
        <v>Agosto programado</v>
      </c>
      <c r="BF12" s="317" t="str">
        <f>BD11&amp;" resultado"</f>
        <v>Agosto resultado</v>
      </c>
      <c r="BG12" s="318" t="str">
        <f>BD11&amp;" análisis mensual"</f>
        <v>Agosto análisis mensual</v>
      </c>
      <c r="BH12" s="317" t="str">
        <f>BD11&amp;" verificación segunda línea de defensa"</f>
        <v>Agosto verificación segunda línea de defensa</v>
      </c>
      <c r="BI12" s="319" t="str">
        <f>BI11&amp;" ejecutado"</f>
        <v>Septiembre ejecutado</v>
      </c>
      <c r="BJ12" s="317" t="str">
        <f>BI11&amp;" programado"</f>
        <v>Septiembre programado</v>
      </c>
      <c r="BK12" s="317" t="str">
        <f>BI11&amp;" resultado"</f>
        <v>Septiembre resultado</v>
      </c>
      <c r="BL12" s="318" t="str">
        <f>BI11&amp;" análisis mensual"</f>
        <v>Septiembre análisis mensual</v>
      </c>
      <c r="BM12" s="318" t="str">
        <f>BI11&amp;" verificación segunda línea de defensa"</f>
        <v>Septiembre verificación segunda línea de defensa</v>
      </c>
      <c r="BN12" s="317" t="str">
        <f>BN11&amp;" ejecutado"</f>
        <v>Octubre ejecutado</v>
      </c>
      <c r="BO12" s="317" t="str">
        <f>BN11&amp;" programado"</f>
        <v>Octubre programado</v>
      </c>
      <c r="BP12" s="317" t="str">
        <f>BN11&amp;" resultado"</f>
        <v>Octubre resultado</v>
      </c>
      <c r="BQ12" s="318" t="str">
        <f>BN11&amp;" análisis mensual"</f>
        <v>Octubre análisis mensual</v>
      </c>
      <c r="BR12" s="317" t="str">
        <f>BN11&amp;" verificación segunda línea de defensa"</f>
        <v>Octubre verificación segunda línea de defensa</v>
      </c>
      <c r="BS12" s="319" t="str">
        <f>BS11&amp;" ejecutado"</f>
        <v>Noviembre ejecutado</v>
      </c>
      <c r="BT12" s="317" t="str">
        <f>BS11&amp;" programado"</f>
        <v>Noviembre programado</v>
      </c>
      <c r="BU12" s="317" t="str">
        <f>BS11&amp;" resultado"</f>
        <v>Noviembre resultado</v>
      </c>
      <c r="BV12" s="318" t="str">
        <f>BS11&amp;" análisis mensual"</f>
        <v>Noviembre análisis mensual</v>
      </c>
      <c r="BW12" s="318" t="str">
        <f>BS11&amp;" verificación segunda línea de defensa"</f>
        <v>Noviembre verificación segunda línea de defensa</v>
      </c>
      <c r="BX12" s="317" t="str">
        <f>BX11&amp;" ejecutado"</f>
        <v>Diciembre ejecutado</v>
      </c>
      <c r="BY12" s="317" t="str">
        <f>BX11&amp;" programado"</f>
        <v>Diciembre programado</v>
      </c>
      <c r="BZ12" s="317" t="str">
        <f>BX11&amp;" resultado"</f>
        <v>Diciembre resultado</v>
      </c>
      <c r="CA12" s="318" t="str">
        <f>BX11&amp;" análisis mensual"</f>
        <v>Diciembre análisis mensual</v>
      </c>
      <c r="CB12" s="317" t="str">
        <f>BX11&amp;" verificación segunda línea de defensa"</f>
        <v>Diciembre verificación segunda línea de defensa</v>
      </c>
      <c r="CC12" s="319" t="s">
        <v>2012</v>
      </c>
      <c r="CE12" s="321" t="s">
        <v>2013</v>
      </c>
      <c r="CF12" s="321" t="s">
        <v>2014</v>
      </c>
      <c r="CG12" s="321" t="s">
        <v>2015</v>
      </c>
      <c r="CH12" s="321" t="s">
        <v>2016</v>
      </c>
      <c r="CI12" s="321" t="s">
        <v>2017</v>
      </c>
      <c r="CJ12" s="321" t="s">
        <v>2018</v>
      </c>
      <c r="CK12" s="321" t="s">
        <v>2019</v>
      </c>
    </row>
    <row r="13" spans="2:89" s="335" customFormat="1" ht="409.5" x14ac:dyDescent="0.25">
      <c r="B13" s="322" t="s">
        <v>2020</v>
      </c>
      <c r="C13" s="322" t="s">
        <v>1851</v>
      </c>
      <c r="D13" s="322" t="s">
        <v>2021</v>
      </c>
      <c r="E13" s="323" t="s">
        <v>2022</v>
      </c>
      <c r="F13" s="324" t="s">
        <v>2023</v>
      </c>
      <c r="G13" s="325" t="s">
        <v>2024</v>
      </c>
      <c r="H13" s="325" t="s">
        <v>2025</v>
      </c>
      <c r="I13" s="325" t="s">
        <v>2026</v>
      </c>
      <c r="J13" s="323" t="s">
        <v>2027</v>
      </c>
      <c r="K13" s="325" t="s">
        <v>2028</v>
      </c>
      <c r="L13" s="325" t="s">
        <v>2029</v>
      </c>
      <c r="M13" s="325" t="s">
        <v>2030</v>
      </c>
      <c r="N13" s="325" t="s">
        <v>2031</v>
      </c>
      <c r="O13" s="325" t="s">
        <v>2032</v>
      </c>
      <c r="P13" s="322" t="s">
        <v>2033</v>
      </c>
      <c r="Q13" s="326" t="s">
        <v>369</v>
      </c>
      <c r="R13" s="322" t="s">
        <v>369</v>
      </c>
      <c r="S13" s="322" t="s">
        <v>2031</v>
      </c>
      <c r="T13" s="326">
        <v>1</v>
      </c>
      <c r="U13" s="327"/>
      <c r="V13" s="327"/>
      <c r="W13" s="328"/>
      <c r="X13" s="329" t="s">
        <v>2034</v>
      </c>
      <c r="Y13" s="329" t="s">
        <v>2035</v>
      </c>
      <c r="Z13" s="327"/>
      <c r="AA13" s="327"/>
      <c r="AB13" s="328"/>
      <c r="AC13" s="329" t="s">
        <v>2036</v>
      </c>
      <c r="AD13" s="329" t="s">
        <v>2035</v>
      </c>
      <c r="AE13" s="327">
        <v>12725</v>
      </c>
      <c r="AF13" s="327">
        <v>13746</v>
      </c>
      <c r="AG13" s="330">
        <f>AE13/AF13</f>
        <v>0.92572384693729082</v>
      </c>
      <c r="AH13" s="329" t="s">
        <v>2037</v>
      </c>
      <c r="AI13" s="329" t="s">
        <v>2038</v>
      </c>
      <c r="AJ13" s="327"/>
      <c r="AK13" s="327"/>
      <c r="AL13" s="328"/>
      <c r="AM13" s="329" t="s">
        <v>2039</v>
      </c>
      <c r="AN13" s="331" t="s">
        <v>2040</v>
      </c>
      <c r="AO13" s="332"/>
      <c r="AP13" s="327"/>
      <c r="AQ13" s="333"/>
      <c r="AR13" s="329" t="s">
        <v>2041</v>
      </c>
      <c r="AS13" s="331" t="s">
        <v>2042</v>
      </c>
      <c r="AT13" s="327">
        <v>10931</v>
      </c>
      <c r="AU13" s="327">
        <v>11602</v>
      </c>
      <c r="AV13" s="328">
        <f t="shared" ref="AV13:AV24" si="0">+AT13/AU13</f>
        <v>0.94216514394069983</v>
      </c>
      <c r="AW13" s="329" t="s">
        <v>2043</v>
      </c>
      <c r="AX13" s="331" t="s">
        <v>2044</v>
      </c>
      <c r="AY13" s="332"/>
      <c r="AZ13" s="327"/>
      <c r="BA13" s="328"/>
      <c r="BB13" s="329" t="s">
        <v>2045</v>
      </c>
      <c r="BC13" s="329" t="s">
        <v>2046</v>
      </c>
      <c r="BD13" s="327"/>
      <c r="BE13" s="327"/>
      <c r="BF13" s="328"/>
      <c r="BG13" s="329" t="s">
        <v>2047</v>
      </c>
      <c r="BH13" s="331" t="s">
        <v>2048</v>
      </c>
      <c r="BI13" s="327">
        <v>9216</v>
      </c>
      <c r="BJ13" s="327">
        <v>9605</v>
      </c>
      <c r="BK13" s="328">
        <f t="shared" ref="BK13:BK17" si="1">+BI13/BJ13</f>
        <v>0.95950026028110358</v>
      </c>
      <c r="BL13" s="329" t="s">
        <v>2049</v>
      </c>
      <c r="BM13" s="331" t="s">
        <v>2050</v>
      </c>
      <c r="BN13" s="327"/>
      <c r="BO13" s="327"/>
      <c r="BP13" s="329"/>
      <c r="BQ13" s="329" t="s">
        <v>2051</v>
      </c>
      <c r="BR13" s="331" t="s">
        <v>2052</v>
      </c>
      <c r="BS13" s="332"/>
      <c r="BT13" s="327"/>
      <c r="BU13" s="328"/>
      <c r="BV13" s="329" t="s">
        <v>2053</v>
      </c>
      <c r="BW13" s="331" t="s">
        <v>2054</v>
      </c>
      <c r="BX13" s="327">
        <v>9087</v>
      </c>
      <c r="BY13" s="327">
        <v>9240</v>
      </c>
      <c r="BZ13" s="328">
        <f>+BX13/BY13</f>
        <v>0.98344155844155845</v>
      </c>
      <c r="CA13" s="329" t="s">
        <v>2055</v>
      </c>
      <c r="CB13" s="331" t="s">
        <v>2056</v>
      </c>
      <c r="CC13" s="334" t="s">
        <v>2057</v>
      </c>
      <c r="CE13" s="336">
        <v>41959</v>
      </c>
      <c r="CF13" s="336">
        <v>44193</v>
      </c>
      <c r="CG13" s="337">
        <v>0.94944900776141017</v>
      </c>
      <c r="CH13" s="337">
        <v>0.94944900776141017</v>
      </c>
      <c r="CI13" s="337">
        <v>1</v>
      </c>
      <c r="CJ13" s="337">
        <v>0.94944900776141017</v>
      </c>
      <c r="CK13" s="338"/>
    </row>
    <row r="14" spans="2:89" s="335" customFormat="1" ht="299.25" customHeight="1" x14ac:dyDescent="0.25">
      <c r="B14" s="322" t="s">
        <v>2020</v>
      </c>
      <c r="C14" s="322" t="s">
        <v>1851</v>
      </c>
      <c r="D14" s="322" t="s">
        <v>2021</v>
      </c>
      <c r="E14" s="323" t="s">
        <v>2058</v>
      </c>
      <c r="F14" s="324" t="s">
        <v>2023</v>
      </c>
      <c r="G14" s="325" t="s">
        <v>2059</v>
      </c>
      <c r="H14" s="325" t="s">
        <v>2060</v>
      </c>
      <c r="I14" s="325" t="s">
        <v>2061</v>
      </c>
      <c r="J14" s="323" t="s">
        <v>2062</v>
      </c>
      <c r="K14" s="325" t="s">
        <v>2063</v>
      </c>
      <c r="L14" s="325" t="s">
        <v>2064</v>
      </c>
      <c r="M14" s="339" t="s">
        <v>2065</v>
      </c>
      <c r="N14" s="325" t="s">
        <v>2031</v>
      </c>
      <c r="O14" s="325" t="s">
        <v>2066</v>
      </c>
      <c r="P14" s="322" t="s">
        <v>2033</v>
      </c>
      <c r="Q14" s="326" t="s">
        <v>369</v>
      </c>
      <c r="R14" s="322" t="s">
        <v>369</v>
      </c>
      <c r="S14" s="322" t="s">
        <v>2031</v>
      </c>
      <c r="T14" s="326">
        <v>1</v>
      </c>
      <c r="U14" s="327"/>
      <c r="V14" s="327"/>
      <c r="W14" s="328"/>
      <c r="X14" s="329" t="s">
        <v>2067</v>
      </c>
      <c r="Y14" s="329" t="s">
        <v>2035</v>
      </c>
      <c r="Z14" s="327"/>
      <c r="AA14" s="327"/>
      <c r="AB14" s="328"/>
      <c r="AC14" s="329" t="s">
        <v>2068</v>
      </c>
      <c r="AD14" s="329" t="s">
        <v>2035</v>
      </c>
      <c r="AE14" s="327">
        <v>50</v>
      </c>
      <c r="AF14" s="327">
        <v>51</v>
      </c>
      <c r="AG14" s="328">
        <f>AE14/AF14</f>
        <v>0.98039215686274506</v>
      </c>
      <c r="AH14" s="329" t="s">
        <v>2069</v>
      </c>
      <c r="AI14" s="329" t="s">
        <v>2070</v>
      </c>
      <c r="AJ14" s="327"/>
      <c r="AK14" s="327"/>
      <c r="AL14" s="328"/>
      <c r="AM14" s="329" t="s">
        <v>2071</v>
      </c>
      <c r="AN14" s="331" t="s">
        <v>2040</v>
      </c>
      <c r="AO14" s="332"/>
      <c r="AP14" s="327"/>
      <c r="AQ14" s="333"/>
      <c r="AR14" s="329" t="s">
        <v>2072</v>
      </c>
      <c r="AS14" s="331" t="s">
        <v>2042</v>
      </c>
      <c r="AT14" s="327">
        <v>50</v>
      </c>
      <c r="AU14" s="327">
        <v>50</v>
      </c>
      <c r="AV14" s="328">
        <f t="shared" si="0"/>
        <v>1</v>
      </c>
      <c r="AW14" s="329" t="s">
        <v>2073</v>
      </c>
      <c r="AX14" s="331" t="s">
        <v>2074</v>
      </c>
      <c r="AY14" s="332"/>
      <c r="AZ14" s="327"/>
      <c r="BA14" s="328"/>
      <c r="BB14" s="331" t="s">
        <v>2075</v>
      </c>
      <c r="BC14" s="329" t="s">
        <v>2076</v>
      </c>
      <c r="BD14" s="327"/>
      <c r="BE14" s="327"/>
      <c r="BF14" s="328"/>
      <c r="BG14" s="329" t="s">
        <v>2077</v>
      </c>
      <c r="BH14" s="331" t="s">
        <v>2078</v>
      </c>
      <c r="BI14" s="332">
        <v>183</v>
      </c>
      <c r="BJ14" s="327">
        <v>196</v>
      </c>
      <c r="BK14" s="328">
        <f t="shared" si="1"/>
        <v>0.93367346938775508</v>
      </c>
      <c r="BL14" s="334" t="s">
        <v>2079</v>
      </c>
      <c r="BM14" s="331" t="s">
        <v>2080</v>
      </c>
      <c r="BN14" s="327"/>
      <c r="BO14" s="327"/>
      <c r="BP14" s="329"/>
      <c r="BQ14" s="329" t="s">
        <v>2081</v>
      </c>
      <c r="BR14" s="331" t="s">
        <v>2052</v>
      </c>
      <c r="BS14" s="332"/>
      <c r="BT14" s="327"/>
      <c r="BU14" s="328"/>
      <c r="BV14" s="329" t="s">
        <v>2082</v>
      </c>
      <c r="BW14" s="331" t="s">
        <v>2054</v>
      </c>
      <c r="BX14" s="327">
        <v>194</v>
      </c>
      <c r="BY14" s="327">
        <v>195</v>
      </c>
      <c r="BZ14" s="328">
        <f>+BX14/BY14</f>
        <v>0.99487179487179489</v>
      </c>
      <c r="CA14" s="329" t="s">
        <v>2083</v>
      </c>
      <c r="CB14" s="331" t="s">
        <v>2084</v>
      </c>
      <c r="CC14" s="331" t="s">
        <v>2085</v>
      </c>
      <c r="CE14" s="336">
        <v>477</v>
      </c>
      <c r="CF14" s="336">
        <v>492</v>
      </c>
      <c r="CG14" s="337">
        <v>0.96951219512195119</v>
      </c>
      <c r="CH14" s="337">
        <v>0.96951219512195119</v>
      </c>
      <c r="CI14" s="337">
        <v>1</v>
      </c>
      <c r="CJ14" s="337">
        <v>0.96951219512195119</v>
      </c>
      <c r="CK14" s="338"/>
    </row>
    <row r="15" spans="2:89" ht="399.75" customHeight="1" x14ac:dyDescent="0.25">
      <c r="B15" s="322" t="s">
        <v>2020</v>
      </c>
      <c r="C15" s="322" t="s">
        <v>1853</v>
      </c>
      <c r="D15" s="325" t="s">
        <v>2021</v>
      </c>
      <c r="E15" s="340" t="s">
        <v>2086</v>
      </c>
      <c r="F15" s="324" t="s">
        <v>2087</v>
      </c>
      <c r="G15" s="341" t="s">
        <v>2088</v>
      </c>
      <c r="H15" s="342" t="s">
        <v>2089</v>
      </c>
      <c r="I15" s="340" t="s">
        <v>2090</v>
      </c>
      <c r="J15" s="343" t="s">
        <v>2027</v>
      </c>
      <c r="K15" s="344" t="s">
        <v>2091</v>
      </c>
      <c r="L15" s="341" t="s">
        <v>2092</v>
      </c>
      <c r="M15" s="344" t="s">
        <v>2093</v>
      </c>
      <c r="N15" s="344" t="s">
        <v>2031</v>
      </c>
      <c r="O15" s="344" t="s">
        <v>2094</v>
      </c>
      <c r="P15" s="322" t="s">
        <v>2095</v>
      </c>
      <c r="Q15" s="344"/>
      <c r="R15" s="344" t="s">
        <v>369</v>
      </c>
      <c r="S15" s="344" t="s">
        <v>369</v>
      </c>
      <c r="T15" s="345">
        <v>1</v>
      </c>
      <c r="U15" s="332">
        <v>30</v>
      </c>
      <c r="V15" s="327">
        <v>30</v>
      </c>
      <c r="W15" s="328">
        <f>U15/V15</f>
        <v>1</v>
      </c>
      <c r="X15" s="329" t="s">
        <v>2096</v>
      </c>
      <c r="Y15" s="329" t="s">
        <v>2097</v>
      </c>
      <c r="Z15" s="327">
        <v>67</v>
      </c>
      <c r="AA15" s="327">
        <v>68</v>
      </c>
      <c r="AB15" s="328">
        <f>Z15/AA15</f>
        <v>0.98529411764705888</v>
      </c>
      <c r="AC15" s="329" t="s">
        <v>2098</v>
      </c>
      <c r="AD15" s="329" t="s">
        <v>2099</v>
      </c>
      <c r="AE15" s="327">
        <v>66</v>
      </c>
      <c r="AF15" s="327">
        <v>69</v>
      </c>
      <c r="AG15" s="328">
        <f>AE15/AF15</f>
        <v>0.95652173913043481</v>
      </c>
      <c r="AH15" s="329" t="s">
        <v>2100</v>
      </c>
      <c r="AI15" s="329" t="s">
        <v>2101</v>
      </c>
      <c r="AJ15" s="327">
        <v>38</v>
      </c>
      <c r="AK15" s="327">
        <v>39</v>
      </c>
      <c r="AL15" s="328">
        <f>AJ15/AK15</f>
        <v>0.97435897435897434</v>
      </c>
      <c r="AM15" s="329" t="s">
        <v>2102</v>
      </c>
      <c r="AN15" s="331" t="s">
        <v>2103</v>
      </c>
      <c r="AO15" s="332">
        <v>67</v>
      </c>
      <c r="AP15" s="327">
        <v>67</v>
      </c>
      <c r="AQ15" s="328">
        <f t="shared" ref="AQ15" si="2">+AO15/AP15</f>
        <v>1</v>
      </c>
      <c r="AR15" s="329" t="s">
        <v>2104</v>
      </c>
      <c r="AS15" s="331" t="s">
        <v>2040</v>
      </c>
      <c r="AT15" s="327">
        <v>69</v>
      </c>
      <c r="AU15" s="327">
        <v>69</v>
      </c>
      <c r="AV15" s="328">
        <f t="shared" si="0"/>
        <v>1</v>
      </c>
      <c r="AW15" s="329" t="s">
        <v>2105</v>
      </c>
      <c r="AX15" s="331" t="s">
        <v>2106</v>
      </c>
      <c r="AY15" s="332">
        <v>85</v>
      </c>
      <c r="AZ15" s="327">
        <v>85</v>
      </c>
      <c r="BA15" s="328">
        <f t="shared" ref="BA15" si="3">+AY15/AZ15</f>
        <v>1</v>
      </c>
      <c r="BB15" s="329" t="s">
        <v>2107</v>
      </c>
      <c r="BC15" s="331" t="s">
        <v>2108</v>
      </c>
      <c r="BD15" s="332">
        <v>69</v>
      </c>
      <c r="BE15" s="327">
        <v>69</v>
      </c>
      <c r="BF15" s="328">
        <f t="shared" ref="BF15" si="4">+BD15/BE15</f>
        <v>1</v>
      </c>
      <c r="BG15" s="329" t="s">
        <v>2109</v>
      </c>
      <c r="BH15" s="331" t="s">
        <v>2110</v>
      </c>
      <c r="BI15" s="332">
        <v>68</v>
      </c>
      <c r="BJ15" s="327">
        <v>68</v>
      </c>
      <c r="BK15" s="328">
        <f t="shared" si="1"/>
        <v>1</v>
      </c>
      <c r="BL15" s="329" t="s">
        <v>2111</v>
      </c>
      <c r="BM15" s="331" t="s">
        <v>2112</v>
      </c>
      <c r="BN15" s="327">
        <v>46</v>
      </c>
      <c r="BO15" s="327">
        <v>46</v>
      </c>
      <c r="BP15" s="328">
        <v>1</v>
      </c>
      <c r="BQ15" s="329" t="s">
        <v>2113</v>
      </c>
      <c r="BR15" s="331" t="s">
        <v>2114</v>
      </c>
      <c r="BS15" s="332">
        <v>92</v>
      </c>
      <c r="BT15" s="327">
        <v>92</v>
      </c>
      <c r="BU15" s="328">
        <f t="shared" ref="BU15" si="5">+BS15/BT15</f>
        <v>1</v>
      </c>
      <c r="BV15" s="329" t="s">
        <v>2115</v>
      </c>
      <c r="BW15" s="331" t="s">
        <v>2116</v>
      </c>
      <c r="BX15" s="327">
        <v>35</v>
      </c>
      <c r="BY15" s="327">
        <v>36</v>
      </c>
      <c r="BZ15" s="328">
        <f t="shared" ref="BZ15:BZ16" si="6">+BX15/BY15</f>
        <v>0.97222222222222221</v>
      </c>
      <c r="CA15" s="329" t="s">
        <v>2117</v>
      </c>
      <c r="CB15" s="331" t="s">
        <v>2118</v>
      </c>
      <c r="CC15" s="331" t="s">
        <v>2119</v>
      </c>
      <c r="CE15" s="338">
        <v>732</v>
      </c>
      <c r="CF15" s="338">
        <v>738</v>
      </c>
      <c r="CG15" s="337">
        <v>0.99186991869918695</v>
      </c>
      <c r="CH15" s="337">
        <v>0.99186991869918695</v>
      </c>
      <c r="CI15" s="337">
        <v>1</v>
      </c>
      <c r="CJ15" s="337">
        <f>+CH15/CI15</f>
        <v>0.99186991869918695</v>
      </c>
      <c r="CK15" s="338"/>
    </row>
    <row r="16" spans="2:89" ht="285.75" customHeight="1" x14ac:dyDescent="0.25">
      <c r="B16" s="322" t="s">
        <v>2020</v>
      </c>
      <c r="C16" s="322" t="s">
        <v>1853</v>
      </c>
      <c r="D16" s="325" t="s">
        <v>2021</v>
      </c>
      <c r="E16" s="346" t="s">
        <v>2120</v>
      </c>
      <c r="F16" s="324" t="s">
        <v>2087</v>
      </c>
      <c r="G16" s="340" t="s">
        <v>2121</v>
      </c>
      <c r="H16" s="340" t="s">
        <v>2122</v>
      </c>
      <c r="I16" s="344" t="s">
        <v>2123</v>
      </c>
      <c r="J16" s="347" t="s">
        <v>2027</v>
      </c>
      <c r="K16" s="340" t="s">
        <v>2124</v>
      </c>
      <c r="L16" s="340" t="s">
        <v>2125</v>
      </c>
      <c r="M16" s="340" t="s">
        <v>2093</v>
      </c>
      <c r="N16" s="344" t="s">
        <v>2031</v>
      </c>
      <c r="O16" s="344" t="s">
        <v>2094</v>
      </c>
      <c r="P16" s="322" t="s">
        <v>2033</v>
      </c>
      <c r="Q16" s="344"/>
      <c r="R16" s="344" t="s">
        <v>369</v>
      </c>
      <c r="S16" s="344" t="s">
        <v>369</v>
      </c>
      <c r="T16" s="348">
        <v>1</v>
      </c>
      <c r="U16" s="327"/>
      <c r="V16" s="332"/>
      <c r="W16" s="328"/>
      <c r="X16" s="329" t="s">
        <v>2126</v>
      </c>
      <c r="Y16" s="329" t="s">
        <v>2127</v>
      </c>
      <c r="Z16" s="327"/>
      <c r="AA16" s="327"/>
      <c r="AB16" s="328"/>
      <c r="AC16" s="329" t="s">
        <v>2128</v>
      </c>
      <c r="AD16" s="329" t="s">
        <v>2129</v>
      </c>
      <c r="AE16" s="327">
        <v>21</v>
      </c>
      <c r="AF16" s="327">
        <v>25</v>
      </c>
      <c r="AG16" s="328">
        <f>AE16/AF16</f>
        <v>0.84</v>
      </c>
      <c r="AH16" s="329" t="s">
        <v>2130</v>
      </c>
      <c r="AI16" s="329" t="s">
        <v>2101</v>
      </c>
      <c r="AJ16" s="327"/>
      <c r="AK16" s="327"/>
      <c r="AL16" s="328"/>
      <c r="AM16" s="329" t="s">
        <v>2131</v>
      </c>
      <c r="AN16" s="331" t="s">
        <v>2132</v>
      </c>
      <c r="AO16" s="332"/>
      <c r="AP16" s="327"/>
      <c r="AQ16" s="328"/>
      <c r="AR16" s="329" t="s">
        <v>2133</v>
      </c>
      <c r="AS16" s="331" t="s">
        <v>2040</v>
      </c>
      <c r="AT16" s="327">
        <v>30</v>
      </c>
      <c r="AU16" s="327">
        <v>30</v>
      </c>
      <c r="AV16" s="328">
        <f t="shared" si="0"/>
        <v>1</v>
      </c>
      <c r="AW16" s="329" t="s">
        <v>2134</v>
      </c>
      <c r="AX16" s="331" t="s">
        <v>2135</v>
      </c>
      <c r="AY16" s="349"/>
      <c r="AZ16" s="350"/>
      <c r="BA16" s="351"/>
      <c r="BB16" s="329" t="s">
        <v>2136</v>
      </c>
      <c r="BC16" s="331" t="s">
        <v>2137</v>
      </c>
      <c r="BD16" s="349"/>
      <c r="BE16" s="350"/>
      <c r="BF16" s="328"/>
      <c r="BG16" s="329" t="s">
        <v>2138</v>
      </c>
      <c r="BH16" s="331" t="s">
        <v>2139</v>
      </c>
      <c r="BI16" s="332">
        <v>39</v>
      </c>
      <c r="BJ16" s="327">
        <v>42</v>
      </c>
      <c r="BK16" s="328">
        <f t="shared" si="1"/>
        <v>0.9285714285714286</v>
      </c>
      <c r="BL16" s="329" t="s">
        <v>2140</v>
      </c>
      <c r="BM16" s="331" t="s">
        <v>2112</v>
      </c>
      <c r="BN16" s="327"/>
      <c r="BO16" s="327"/>
      <c r="BP16" s="328"/>
      <c r="BQ16" s="329" t="s">
        <v>2141</v>
      </c>
      <c r="BR16" s="331" t="s">
        <v>2142</v>
      </c>
      <c r="BS16" s="332"/>
      <c r="BT16" s="327"/>
      <c r="BU16" s="328"/>
      <c r="BV16" s="329" t="s">
        <v>2143</v>
      </c>
      <c r="BW16" s="331" t="s">
        <v>2116</v>
      </c>
      <c r="BX16" s="327">
        <v>23</v>
      </c>
      <c r="BY16" s="327">
        <v>26</v>
      </c>
      <c r="BZ16" s="328">
        <f t="shared" si="6"/>
        <v>0.88461538461538458</v>
      </c>
      <c r="CA16" s="329" t="s">
        <v>2144</v>
      </c>
      <c r="CB16" s="331" t="s">
        <v>2118</v>
      </c>
      <c r="CC16" s="352" t="s">
        <v>2145</v>
      </c>
      <c r="CE16" s="338">
        <v>113</v>
      </c>
      <c r="CF16" s="338">
        <v>123</v>
      </c>
      <c r="CG16" s="337">
        <v>0.91869918699186992</v>
      </c>
      <c r="CH16" s="337">
        <v>0.91869918699186992</v>
      </c>
      <c r="CI16" s="337">
        <v>1</v>
      </c>
      <c r="CJ16" s="337">
        <f>+CH16/CI16</f>
        <v>0.91869918699186992</v>
      </c>
      <c r="CK16" s="338"/>
    </row>
    <row r="17" spans="2:89" s="363" customFormat="1" ht="215.25" customHeight="1" x14ac:dyDescent="0.25">
      <c r="B17" s="322" t="s">
        <v>1822</v>
      </c>
      <c r="C17" s="322" t="s">
        <v>1851</v>
      </c>
      <c r="D17" s="353" t="s">
        <v>2021</v>
      </c>
      <c r="E17" s="343" t="s">
        <v>2146</v>
      </c>
      <c r="F17" s="354" t="s">
        <v>2147</v>
      </c>
      <c r="G17" s="355" t="s">
        <v>2148</v>
      </c>
      <c r="H17" s="356" t="s">
        <v>2149</v>
      </c>
      <c r="I17" s="356" t="s">
        <v>2150</v>
      </c>
      <c r="J17" s="323" t="s">
        <v>2027</v>
      </c>
      <c r="K17" s="356" t="s">
        <v>2151</v>
      </c>
      <c r="L17" s="355" t="s">
        <v>2152</v>
      </c>
      <c r="M17" s="356" t="s">
        <v>2153</v>
      </c>
      <c r="N17" s="355" t="s">
        <v>2031</v>
      </c>
      <c r="O17" s="356" t="s">
        <v>2154</v>
      </c>
      <c r="P17" s="323" t="s">
        <v>2033</v>
      </c>
      <c r="Q17" s="355" t="s">
        <v>2155</v>
      </c>
      <c r="R17" s="357">
        <v>1</v>
      </c>
      <c r="S17" s="355" t="s">
        <v>2156</v>
      </c>
      <c r="T17" s="357">
        <v>1</v>
      </c>
      <c r="U17" s="358"/>
      <c r="V17" s="358"/>
      <c r="W17" s="357"/>
      <c r="X17" s="359" t="s">
        <v>2157</v>
      </c>
      <c r="Y17" s="360" t="s">
        <v>2158</v>
      </c>
      <c r="Z17" s="358"/>
      <c r="AA17" s="358"/>
      <c r="AB17" s="357"/>
      <c r="AC17" s="359" t="s">
        <v>2159</v>
      </c>
      <c r="AD17" s="360" t="s">
        <v>2158</v>
      </c>
      <c r="AE17" s="358">
        <v>171</v>
      </c>
      <c r="AF17" s="358">
        <v>171</v>
      </c>
      <c r="AG17" s="357">
        <f t="shared" ref="AG17" si="7">+AE17/AF17</f>
        <v>1</v>
      </c>
      <c r="AH17" s="359" t="s">
        <v>2160</v>
      </c>
      <c r="AI17" s="360" t="s">
        <v>2161</v>
      </c>
      <c r="AJ17" s="358"/>
      <c r="AK17" s="358"/>
      <c r="AL17" s="357"/>
      <c r="AM17" s="359" t="s">
        <v>2162</v>
      </c>
      <c r="AN17" s="361" t="s">
        <v>2163</v>
      </c>
      <c r="AO17" s="362"/>
      <c r="AP17" s="358"/>
      <c r="AQ17" s="357"/>
      <c r="AR17" s="359" t="s">
        <v>2164</v>
      </c>
      <c r="AS17" s="361" t="s">
        <v>2163</v>
      </c>
      <c r="AT17" s="358">
        <v>197</v>
      </c>
      <c r="AU17" s="358">
        <v>197</v>
      </c>
      <c r="AV17" s="357">
        <f t="shared" si="0"/>
        <v>1</v>
      </c>
      <c r="AW17" s="359" t="s">
        <v>2165</v>
      </c>
      <c r="AX17" s="361" t="s">
        <v>2166</v>
      </c>
      <c r="AY17" s="362"/>
      <c r="AZ17" s="358"/>
      <c r="BA17" s="357"/>
      <c r="BB17" s="359" t="s">
        <v>2167</v>
      </c>
      <c r="BC17" s="361" t="s">
        <v>2168</v>
      </c>
      <c r="BD17" s="358"/>
      <c r="BE17" s="358"/>
      <c r="BF17" s="357"/>
      <c r="BG17" s="359" t="s">
        <v>2169</v>
      </c>
      <c r="BH17" s="361" t="s">
        <v>2170</v>
      </c>
      <c r="BI17" s="362">
        <v>271</v>
      </c>
      <c r="BJ17" s="358">
        <v>271</v>
      </c>
      <c r="BK17" s="357">
        <f t="shared" si="1"/>
        <v>1</v>
      </c>
      <c r="BL17" s="359" t="s">
        <v>2171</v>
      </c>
      <c r="BM17" s="361" t="s">
        <v>2172</v>
      </c>
      <c r="BN17" s="358"/>
      <c r="BO17" s="358"/>
      <c r="BP17" s="357"/>
      <c r="BQ17" s="359" t="s">
        <v>2173</v>
      </c>
      <c r="BR17" s="359" t="s">
        <v>2174</v>
      </c>
      <c r="BS17" s="362"/>
      <c r="BT17" s="358"/>
      <c r="BU17" s="357"/>
      <c r="BV17" s="359" t="s">
        <v>2175</v>
      </c>
      <c r="BW17" s="359" t="s">
        <v>2176</v>
      </c>
      <c r="BX17" s="358">
        <v>207</v>
      </c>
      <c r="BY17" s="358">
        <v>207</v>
      </c>
      <c r="BZ17" s="357">
        <v>1</v>
      </c>
      <c r="CA17" s="359" t="s">
        <v>2177</v>
      </c>
      <c r="CB17" s="359" t="s">
        <v>2178</v>
      </c>
      <c r="CC17" s="359" t="s">
        <v>2179</v>
      </c>
      <c r="CE17" s="364">
        <f t="shared" ref="CE17:CF35" si="8">+U17+Z17+AE17+AJ17+AO17+AT17+AY17+BD17+BI17+BN17+BS17+BX17</f>
        <v>846</v>
      </c>
      <c r="CF17" s="364">
        <f t="shared" si="8"/>
        <v>846</v>
      </c>
      <c r="CG17" s="365">
        <f t="shared" ref="CG17:CG102" si="9">+CE17/CF17</f>
        <v>1</v>
      </c>
      <c r="CH17" s="365">
        <f t="shared" ref="CH17:CH101" si="10">+CG17</f>
        <v>1</v>
      </c>
      <c r="CI17" s="365">
        <f t="shared" ref="CI17:CI102" si="11">+T17</f>
        <v>1</v>
      </c>
      <c r="CJ17" s="365">
        <f t="shared" ref="CJ17:CJ102" si="12">+CH17/CI17</f>
        <v>1</v>
      </c>
      <c r="CK17" s="364"/>
    </row>
    <row r="18" spans="2:89" s="335" customFormat="1" ht="348" customHeight="1" x14ac:dyDescent="0.25">
      <c r="B18" s="355" t="s">
        <v>433</v>
      </c>
      <c r="C18" s="355" t="s">
        <v>1851</v>
      </c>
      <c r="D18" s="356" t="s">
        <v>2180</v>
      </c>
      <c r="E18" s="343" t="s">
        <v>2181</v>
      </c>
      <c r="F18" s="354" t="s">
        <v>2182</v>
      </c>
      <c r="G18" s="356" t="s">
        <v>2183</v>
      </c>
      <c r="H18" s="356" t="s">
        <v>2184</v>
      </c>
      <c r="I18" s="356" t="s">
        <v>2185</v>
      </c>
      <c r="J18" s="343" t="s">
        <v>2186</v>
      </c>
      <c r="K18" s="356" t="s">
        <v>2187</v>
      </c>
      <c r="L18" s="355" t="s">
        <v>2188</v>
      </c>
      <c r="M18" s="356" t="s">
        <v>2189</v>
      </c>
      <c r="N18" s="355" t="s">
        <v>2031</v>
      </c>
      <c r="O18" s="356" t="s">
        <v>2190</v>
      </c>
      <c r="P18" s="323" t="s">
        <v>2191</v>
      </c>
      <c r="Q18" s="366" t="s">
        <v>968</v>
      </c>
      <c r="R18" s="357">
        <v>0.96</v>
      </c>
      <c r="S18" s="355" t="s">
        <v>2031</v>
      </c>
      <c r="T18" s="357">
        <v>0.96</v>
      </c>
      <c r="U18" s="327"/>
      <c r="V18" s="327"/>
      <c r="W18" s="328"/>
      <c r="X18" s="367" t="s">
        <v>2192</v>
      </c>
      <c r="Y18" s="368" t="s">
        <v>2193</v>
      </c>
      <c r="Z18" s="369"/>
      <c r="AA18" s="369"/>
      <c r="AB18" s="370"/>
      <c r="AC18" s="371" t="s">
        <v>2194</v>
      </c>
      <c r="AD18" s="368" t="s">
        <v>2195</v>
      </c>
      <c r="AE18" s="327"/>
      <c r="AF18" s="327"/>
      <c r="AG18" s="328"/>
      <c r="AH18" s="371" t="s">
        <v>2196</v>
      </c>
      <c r="AI18" s="368" t="s">
        <v>2197</v>
      </c>
      <c r="AJ18" s="327"/>
      <c r="AK18" s="327"/>
      <c r="AL18" s="328"/>
      <c r="AM18" s="371" t="s">
        <v>2198</v>
      </c>
      <c r="AN18" s="372" t="s">
        <v>2199</v>
      </c>
      <c r="AO18" s="332"/>
      <c r="AP18" s="327"/>
      <c r="AQ18" s="328"/>
      <c r="AR18" s="371" t="s">
        <v>2200</v>
      </c>
      <c r="AS18" s="372" t="s">
        <v>2201</v>
      </c>
      <c r="AT18" s="327">
        <v>217</v>
      </c>
      <c r="AU18" s="327">
        <v>245</v>
      </c>
      <c r="AV18" s="330">
        <f>AT18/AU18</f>
        <v>0.88571428571428568</v>
      </c>
      <c r="AW18" s="371" t="s">
        <v>2202</v>
      </c>
      <c r="AX18" s="372" t="s">
        <v>2203</v>
      </c>
      <c r="AY18" s="332"/>
      <c r="AZ18" s="327"/>
      <c r="BA18" s="328"/>
      <c r="BB18" s="371" t="s">
        <v>2204</v>
      </c>
      <c r="BC18" s="372" t="s">
        <v>2205</v>
      </c>
      <c r="BD18" s="327"/>
      <c r="BE18" s="327"/>
      <c r="BF18" s="328"/>
      <c r="BG18" s="371"/>
      <c r="BH18" s="372" t="s">
        <v>2206</v>
      </c>
      <c r="BI18" s="332"/>
      <c r="BJ18" s="327"/>
      <c r="BK18" s="328"/>
      <c r="BL18" s="371" t="s">
        <v>2207</v>
      </c>
      <c r="BM18" s="372" t="s">
        <v>2208</v>
      </c>
      <c r="BN18" s="327">
        <v>347</v>
      </c>
      <c r="BO18" s="327">
        <v>388</v>
      </c>
      <c r="BP18" s="328">
        <f>BN18/BO18</f>
        <v>0.89432989690721654</v>
      </c>
      <c r="BQ18" s="371" t="s">
        <v>2209</v>
      </c>
      <c r="BR18" s="359" t="s">
        <v>2210</v>
      </c>
      <c r="BS18" s="332"/>
      <c r="BT18" s="327"/>
      <c r="BU18" s="328"/>
      <c r="BV18" s="371" t="s">
        <v>2211</v>
      </c>
      <c r="BW18" s="371" t="s">
        <v>2212</v>
      </c>
      <c r="BX18" s="327">
        <v>527</v>
      </c>
      <c r="BY18" s="327">
        <v>594</v>
      </c>
      <c r="BZ18" s="328">
        <f>+BX18/BY18</f>
        <v>0.88720538720538722</v>
      </c>
      <c r="CA18" s="371" t="s">
        <v>1407</v>
      </c>
      <c r="CB18" s="371" t="s">
        <v>2213</v>
      </c>
      <c r="CC18" s="373" t="s">
        <v>2214</v>
      </c>
      <c r="CE18" s="338">
        <f t="shared" si="8"/>
        <v>1091</v>
      </c>
      <c r="CF18" s="338">
        <f t="shared" si="8"/>
        <v>1227</v>
      </c>
      <c r="CG18" s="337">
        <f t="shared" si="9"/>
        <v>0.88916055419722906</v>
      </c>
      <c r="CH18" s="337">
        <f t="shared" si="10"/>
        <v>0.88916055419722906</v>
      </c>
      <c r="CI18" s="337">
        <f t="shared" si="11"/>
        <v>0.96</v>
      </c>
      <c r="CJ18" s="337">
        <f t="shared" si="12"/>
        <v>0.92620891062211363</v>
      </c>
      <c r="CK18" s="338"/>
    </row>
    <row r="19" spans="2:89" s="335" customFormat="1" ht="265.5" customHeight="1" x14ac:dyDescent="0.25">
      <c r="B19" s="355" t="s">
        <v>433</v>
      </c>
      <c r="C19" s="355" t="s">
        <v>1851</v>
      </c>
      <c r="D19" s="356" t="s">
        <v>2215</v>
      </c>
      <c r="E19" s="343" t="s">
        <v>2216</v>
      </c>
      <c r="F19" s="354" t="s">
        <v>2182</v>
      </c>
      <c r="G19" s="356" t="s">
        <v>2217</v>
      </c>
      <c r="H19" s="356" t="s">
        <v>2218</v>
      </c>
      <c r="I19" s="356" t="s">
        <v>2219</v>
      </c>
      <c r="J19" s="343" t="s">
        <v>2186</v>
      </c>
      <c r="K19" s="356" t="s">
        <v>2220</v>
      </c>
      <c r="L19" s="355" t="s">
        <v>2221</v>
      </c>
      <c r="M19" s="356" t="s">
        <v>2222</v>
      </c>
      <c r="N19" s="355" t="s">
        <v>2031</v>
      </c>
      <c r="O19" s="356" t="s">
        <v>2223</v>
      </c>
      <c r="P19" s="323" t="s">
        <v>2033</v>
      </c>
      <c r="Q19" s="366" t="s">
        <v>968</v>
      </c>
      <c r="R19" s="357">
        <v>0.98</v>
      </c>
      <c r="S19" s="355" t="s">
        <v>2031</v>
      </c>
      <c r="T19" s="357">
        <v>0.98</v>
      </c>
      <c r="U19" s="327"/>
      <c r="V19" s="327"/>
      <c r="W19" s="328"/>
      <c r="X19" s="367" t="s">
        <v>2224</v>
      </c>
      <c r="Y19" s="368" t="s">
        <v>2225</v>
      </c>
      <c r="Z19" s="369"/>
      <c r="AA19" s="369"/>
      <c r="AB19" s="370"/>
      <c r="AC19" s="371" t="s">
        <v>2226</v>
      </c>
      <c r="AD19" s="368" t="s">
        <v>2227</v>
      </c>
      <c r="AE19" s="327">
        <v>47</v>
      </c>
      <c r="AF19" s="327">
        <v>58</v>
      </c>
      <c r="AG19" s="328">
        <f>AE19/AF19</f>
        <v>0.81034482758620685</v>
      </c>
      <c r="AH19" s="374" t="s">
        <v>2228</v>
      </c>
      <c r="AI19" s="368" t="s">
        <v>2229</v>
      </c>
      <c r="AJ19" s="327"/>
      <c r="AK19" s="327"/>
      <c r="AL19" s="328"/>
      <c r="AM19" s="374" t="s">
        <v>2230</v>
      </c>
      <c r="AN19" s="372" t="s">
        <v>2231</v>
      </c>
      <c r="AO19" s="332"/>
      <c r="AP19" s="327"/>
      <c r="AQ19" s="328"/>
      <c r="AR19" s="371" t="s">
        <v>2232</v>
      </c>
      <c r="AS19" s="372" t="s">
        <v>2201</v>
      </c>
      <c r="AT19" s="327">
        <v>194</v>
      </c>
      <c r="AU19" s="327">
        <v>195</v>
      </c>
      <c r="AV19" s="328">
        <f>AT19/AU19</f>
        <v>0.99487179487179489</v>
      </c>
      <c r="AW19" s="371" t="s">
        <v>2233</v>
      </c>
      <c r="AX19" s="372" t="s">
        <v>2234</v>
      </c>
      <c r="AY19" s="332"/>
      <c r="AZ19" s="327"/>
      <c r="BA19" s="328"/>
      <c r="BB19" s="371" t="s">
        <v>2235</v>
      </c>
      <c r="BC19" s="372" t="s">
        <v>2205</v>
      </c>
      <c r="BD19" s="327"/>
      <c r="BE19" s="327"/>
      <c r="BF19" s="328"/>
      <c r="BG19" s="371"/>
      <c r="BH19" s="372" t="s">
        <v>2206</v>
      </c>
      <c r="BI19" s="332">
        <v>247</v>
      </c>
      <c r="BJ19" s="327">
        <v>59</v>
      </c>
      <c r="BK19" s="328">
        <f>BI19/BJ19</f>
        <v>4.1864406779661021</v>
      </c>
      <c r="BL19" s="371" t="s">
        <v>2236</v>
      </c>
      <c r="BM19" s="372" t="s">
        <v>2237</v>
      </c>
      <c r="BN19" s="328"/>
      <c r="BO19" s="327"/>
      <c r="BP19" s="328"/>
      <c r="BQ19" s="371" t="s">
        <v>2238</v>
      </c>
      <c r="BR19" s="359" t="s">
        <v>2210</v>
      </c>
      <c r="BS19" s="332"/>
      <c r="BT19" s="327"/>
      <c r="BU19" s="328"/>
      <c r="BV19" s="371" t="s">
        <v>2239</v>
      </c>
      <c r="BW19" s="371" t="s">
        <v>2212</v>
      </c>
      <c r="BX19" s="327">
        <v>184</v>
      </c>
      <c r="BY19" s="327">
        <v>235</v>
      </c>
      <c r="BZ19" s="328">
        <f>BX19/BY19</f>
        <v>0.78297872340425534</v>
      </c>
      <c r="CA19" s="371" t="s">
        <v>2240</v>
      </c>
      <c r="CB19" s="371" t="s">
        <v>2241</v>
      </c>
      <c r="CC19" s="373" t="s">
        <v>2242</v>
      </c>
      <c r="CE19" s="338">
        <f t="shared" si="8"/>
        <v>672</v>
      </c>
      <c r="CF19" s="338">
        <f t="shared" si="8"/>
        <v>547</v>
      </c>
      <c r="CG19" s="337">
        <f t="shared" si="9"/>
        <v>1.2285191956124315</v>
      </c>
      <c r="CH19" s="337">
        <f t="shared" si="10"/>
        <v>1.2285191956124315</v>
      </c>
      <c r="CI19" s="337">
        <f t="shared" si="11"/>
        <v>0.98</v>
      </c>
      <c r="CJ19" s="337">
        <f t="shared" si="12"/>
        <v>1.2535910159310526</v>
      </c>
      <c r="CK19" s="338"/>
    </row>
    <row r="20" spans="2:89" s="335" customFormat="1" ht="348" customHeight="1" x14ac:dyDescent="0.25">
      <c r="B20" s="355" t="s">
        <v>433</v>
      </c>
      <c r="C20" s="355" t="s">
        <v>1851</v>
      </c>
      <c r="D20" s="356" t="s">
        <v>2215</v>
      </c>
      <c r="E20" s="343" t="s">
        <v>2243</v>
      </c>
      <c r="F20" s="354" t="s">
        <v>2182</v>
      </c>
      <c r="G20" s="356" t="s">
        <v>2244</v>
      </c>
      <c r="H20" s="356" t="s">
        <v>2245</v>
      </c>
      <c r="I20" s="356" t="s">
        <v>2246</v>
      </c>
      <c r="J20" s="343" t="s">
        <v>2186</v>
      </c>
      <c r="K20" s="356" t="s">
        <v>2247</v>
      </c>
      <c r="L20" s="355" t="s">
        <v>2248</v>
      </c>
      <c r="M20" s="356" t="s">
        <v>2249</v>
      </c>
      <c r="N20" s="355" t="s">
        <v>2031</v>
      </c>
      <c r="O20" s="356" t="s">
        <v>2250</v>
      </c>
      <c r="P20" s="323" t="s">
        <v>2095</v>
      </c>
      <c r="Q20" s="366" t="s">
        <v>968</v>
      </c>
      <c r="R20" s="357">
        <v>0.9</v>
      </c>
      <c r="S20" s="355" t="s">
        <v>2031</v>
      </c>
      <c r="T20" s="357">
        <v>1</v>
      </c>
      <c r="U20" s="375">
        <v>5</v>
      </c>
      <c r="V20" s="375">
        <v>36</v>
      </c>
      <c r="W20" s="370">
        <f>U20/V20</f>
        <v>0.1388888888888889</v>
      </c>
      <c r="X20" s="374" t="s">
        <v>2251</v>
      </c>
      <c r="Y20" s="368" t="s">
        <v>2252</v>
      </c>
      <c r="Z20" s="369">
        <v>15</v>
      </c>
      <c r="AA20" s="369">
        <v>5</v>
      </c>
      <c r="AB20" s="370">
        <f>Z20/AA20</f>
        <v>3</v>
      </c>
      <c r="AC20" s="371" t="s">
        <v>2253</v>
      </c>
      <c r="AD20" s="360" t="s">
        <v>2254</v>
      </c>
      <c r="AE20" s="327">
        <v>24</v>
      </c>
      <c r="AF20" s="327">
        <v>15</v>
      </c>
      <c r="AG20" s="328">
        <f>AE20/AF20</f>
        <v>1.6</v>
      </c>
      <c r="AH20" s="371" t="s">
        <v>2255</v>
      </c>
      <c r="AI20" s="368" t="s">
        <v>2256</v>
      </c>
      <c r="AJ20" s="327">
        <v>49</v>
      </c>
      <c r="AK20" s="327">
        <v>39</v>
      </c>
      <c r="AL20" s="328">
        <f>AJ20/AK20</f>
        <v>1.2564102564102564</v>
      </c>
      <c r="AM20" s="371" t="s">
        <v>2257</v>
      </c>
      <c r="AN20" s="372" t="s">
        <v>2258</v>
      </c>
      <c r="AO20" s="332">
        <v>60</v>
      </c>
      <c r="AP20" s="327">
        <v>49</v>
      </c>
      <c r="AQ20" s="328">
        <f>AO20/AP20</f>
        <v>1.2244897959183674</v>
      </c>
      <c r="AR20" s="371" t="s">
        <v>2259</v>
      </c>
      <c r="AS20" s="372" t="s">
        <v>2201</v>
      </c>
      <c r="AT20" s="327">
        <v>59</v>
      </c>
      <c r="AU20" s="327">
        <v>60</v>
      </c>
      <c r="AV20" s="328">
        <f>AT20/AU20</f>
        <v>0.98333333333333328</v>
      </c>
      <c r="AW20" s="371" t="s">
        <v>2260</v>
      </c>
      <c r="AX20" s="372" t="s">
        <v>2261</v>
      </c>
      <c r="AY20" s="327">
        <v>53</v>
      </c>
      <c r="AZ20" s="332">
        <v>59</v>
      </c>
      <c r="BA20" s="328">
        <f>AY20/AZ20</f>
        <v>0.89830508474576276</v>
      </c>
      <c r="BB20" s="371" t="s">
        <v>2262</v>
      </c>
      <c r="BC20" s="372" t="s">
        <v>2205</v>
      </c>
      <c r="BD20" s="327"/>
      <c r="BE20" s="327"/>
      <c r="BF20" s="328"/>
      <c r="BG20" s="371"/>
      <c r="BH20" s="372" t="s">
        <v>2206</v>
      </c>
      <c r="BI20" s="332">
        <v>125</v>
      </c>
      <c r="BJ20" s="327">
        <v>59</v>
      </c>
      <c r="BK20" s="328">
        <f>BI20/BJ20</f>
        <v>2.1186440677966103</v>
      </c>
      <c r="BL20" s="371" t="s">
        <v>2263</v>
      </c>
      <c r="BM20" s="372" t="s">
        <v>2264</v>
      </c>
      <c r="BN20" s="327">
        <v>62</v>
      </c>
      <c r="BO20" s="327">
        <v>125</v>
      </c>
      <c r="BP20" s="328">
        <f>BN20/BO20</f>
        <v>0.496</v>
      </c>
      <c r="BQ20" s="371" t="s">
        <v>2265</v>
      </c>
      <c r="BR20" s="359" t="s">
        <v>2266</v>
      </c>
      <c r="BS20" s="332">
        <v>73</v>
      </c>
      <c r="BT20" s="327">
        <v>62</v>
      </c>
      <c r="BU20" s="328">
        <f>BS20/BT20</f>
        <v>1.1774193548387097</v>
      </c>
      <c r="BV20" s="359" t="s">
        <v>2267</v>
      </c>
      <c r="BW20" s="371" t="s">
        <v>2268</v>
      </c>
      <c r="BX20" s="327">
        <v>64</v>
      </c>
      <c r="BY20" s="327">
        <v>73</v>
      </c>
      <c r="BZ20" s="328">
        <f>BX20/BY20</f>
        <v>0.87671232876712324</v>
      </c>
      <c r="CA20" s="371" t="s">
        <v>2269</v>
      </c>
      <c r="CB20" s="371" t="s">
        <v>2270</v>
      </c>
      <c r="CC20" s="373" t="s">
        <v>2271</v>
      </c>
      <c r="CE20" s="338">
        <f t="shared" si="8"/>
        <v>589</v>
      </c>
      <c r="CF20" s="338">
        <f t="shared" si="8"/>
        <v>582</v>
      </c>
      <c r="CG20" s="337">
        <f t="shared" si="9"/>
        <v>1.0120274914089347</v>
      </c>
      <c r="CH20" s="337">
        <f t="shared" si="10"/>
        <v>1.0120274914089347</v>
      </c>
      <c r="CI20" s="337">
        <f t="shared" si="11"/>
        <v>1</v>
      </c>
      <c r="CJ20" s="337">
        <f t="shared" si="12"/>
        <v>1.0120274914089347</v>
      </c>
      <c r="CK20" s="338"/>
    </row>
    <row r="21" spans="2:89" ht="387.75" customHeight="1" x14ac:dyDescent="0.25">
      <c r="B21" s="322" t="s">
        <v>2272</v>
      </c>
      <c r="C21" s="322" t="s">
        <v>1851</v>
      </c>
      <c r="D21" s="322" t="s">
        <v>746</v>
      </c>
      <c r="E21" s="323" t="s">
        <v>2273</v>
      </c>
      <c r="F21" s="324" t="s">
        <v>2274</v>
      </c>
      <c r="G21" s="325" t="s">
        <v>2275</v>
      </c>
      <c r="H21" s="325" t="s">
        <v>2276</v>
      </c>
      <c r="I21" s="325" t="s">
        <v>2277</v>
      </c>
      <c r="J21" s="323" t="s">
        <v>2186</v>
      </c>
      <c r="K21" s="325" t="s">
        <v>2278</v>
      </c>
      <c r="L21" s="325" t="s">
        <v>2279</v>
      </c>
      <c r="M21" s="325" t="s">
        <v>2280</v>
      </c>
      <c r="N21" s="322" t="s">
        <v>2031</v>
      </c>
      <c r="O21" s="325" t="s">
        <v>2281</v>
      </c>
      <c r="P21" s="322" t="s">
        <v>2191</v>
      </c>
      <c r="Q21" s="322" t="s">
        <v>369</v>
      </c>
      <c r="R21" s="322" t="s">
        <v>369</v>
      </c>
      <c r="S21" s="322" t="s">
        <v>2031</v>
      </c>
      <c r="T21" s="326">
        <v>1</v>
      </c>
      <c r="U21" s="327"/>
      <c r="V21" s="327"/>
      <c r="W21" s="328"/>
      <c r="X21" s="376"/>
      <c r="Y21" s="376" t="s">
        <v>2282</v>
      </c>
      <c r="Z21" s="327"/>
      <c r="AA21" s="327"/>
      <c r="AB21" s="328"/>
      <c r="AC21" s="376"/>
      <c r="AD21" s="328" t="s">
        <v>2282</v>
      </c>
      <c r="AE21" s="327"/>
      <c r="AF21" s="327"/>
      <c r="AG21" s="328"/>
      <c r="AH21" s="329" t="s">
        <v>2283</v>
      </c>
      <c r="AI21" s="329" t="s">
        <v>2284</v>
      </c>
      <c r="AJ21" s="327"/>
      <c r="AK21" s="327"/>
      <c r="AL21" s="326"/>
      <c r="AM21" s="329" t="s">
        <v>2285</v>
      </c>
      <c r="AN21" s="331" t="s">
        <v>2286</v>
      </c>
      <c r="AO21" s="332"/>
      <c r="AP21" s="327"/>
      <c r="AQ21" s="328"/>
      <c r="AR21" s="329" t="s">
        <v>2287</v>
      </c>
      <c r="AS21" s="331" t="s">
        <v>2288</v>
      </c>
      <c r="AT21" s="327">
        <v>8</v>
      </c>
      <c r="AU21" s="327">
        <v>8</v>
      </c>
      <c r="AV21" s="328">
        <f t="shared" ref="AV21" si="13">+AT21/AU21</f>
        <v>1</v>
      </c>
      <c r="AW21" s="331" t="s">
        <v>2289</v>
      </c>
      <c r="AX21" s="331" t="s">
        <v>2290</v>
      </c>
      <c r="AY21" s="332"/>
      <c r="AZ21" s="327"/>
      <c r="BA21" s="328"/>
      <c r="BB21" s="329" t="s">
        <v>2291</v>
      </c>
      <c r="BC21" s="329" t="s">
        <v>2292</v>
      </c>
      <c r="BD21" s="327"/>
      <c r="BE21" s="327"/>
      <c r="BF21" s="328"/>
      <c r="BG21" s="329" t="s">
        <v>2293</v>
      </c>
      <c r="BH21" s="331" t="s">
        <v>2294</v>
      </c>
      <c r="BI21" s="332"/>
      <c r="BJ21" s="327"/>
      <c r="BK21" s="328"/>
      <c r="BL21" s="329" t="s">
        <v>2295</v>
      </c>
      <c r="BM21" s="331" t="s">
        <v>2296</v>
      </c>
      <c r="BN21" s="327"/>
      <c r="BO21" s="327"/>
      <c r="BQ21" s="331" t="s">
        <v>2297</v>
      </c>
      <c r="BR21" s="331" t="s">
        <v>2052</v>
      </c>
      <c r="BS21" s="332"/>
      <c r="BT21" s="327"/>
      <c r="BV21" s="331" t="s">
        <v>2298</v>
      </c>
      <c r="BW21" s="331" t="s">
        <v>2299</v>
      </c>
      <c r="BX21" s="327">
        <v>17</v>
      </c>
      <c r="BY21" s="327">
        <v>17</v>
      </c>
      <c r="BZ21" s="328">
        <f>BY21/BX21</f>
        <v>1</v>
      </c>
      <c r="CA21" s="331" t="s">
        <v>2300</v>
      </c>
      <c r="CB21" s="331" t="s">
        <v>2301</v>
      </c>
      <c r="CC21" s="331" t="s">
        <v>2302</v>
      </c>
      <c r="CE21" s="338">
        <v>25</v>
      </c>
      <c r="CF21" s="338">
        <v>25</v>
      </c>
      <c r="CG21" s="337">
        <v>1</v>
      </c>
      <c r="CH21" s="337">
        <v>1</v>
      </c>
      <c r="CI21" s="337">
        <v>1</v>
      </c>
      <c r="CJ21" s="337">
        <v>1</v>
      </c>
      <c r="CK21" s="338"/>
    </row>
    <row r="22" spans="2:89" s="335" customFormat="1" ht="217.5" customHeight="1" x14ac:dyDescent="0.25">
      <c r="B22" s="322" t="s">
        <v>2303</v>
      </c>
      <c r="C22" s="377" t="s">
        <v>1851</v>
      </c>
      <c r="D22" s="353" t="s">
        <v>2304</v>
      </c>
      <c r="E22" s="378" t="s">
        <v>2305</v>
      </c>
      <c r="F22" s="377" t="s">
        <v>2274</v>
      </c>
      <c r="G22" s="377" t="s">
        <v>2306</v>
      </c>
      <c r="H22" s="353" t="s">
        <v>2307</v>
      </c>
      <c r="I22" s="353" t="s">
        <v>2308</v>
      </c>
      <c r="J22" s="377" t="s">
        <v>2186</v>
      </c>
      <c r="K22" s="353" t="s">
        <v>2309</v>
      </c>
      <c r="L22" s="353" t="s">
        <v>2310</v>
      </c>
      <c r="M22" s="367" t="s">
        <v>2311</v>
      </c>
      <c r="N22" s="377" t="s">
        <v>2031</v>
      </c>
      <c r="O22" s="367" t="s">
        <v>2312</v>
      </c>
      <c r="P22" s="323" t="s">
        <v>2191</v>
      </c>
      <c r="Q22" s="326" t="s">
        <v>2155</v>
      </c>
      <c r="R22" s="379">
        <v>1</v>
      </c>
      <c r="S22" s="366" t="s">
        <v>2031</v>
      </c>
      <c r="T22" s="379">
        <v>1</v>
      </c>
      <c r="U22" s="327"/>
      <c r="V22" s="327"/>
      <c r="W22" s="328"/>
      <c r="X22" s="353" t="s">
        <v>2313</v>
      </c>
      <c r="Y22" s="380" t="s">
        <v>2314</v>
      </c>
      <c r="Z22" s="327"/>
      <c r="AA22" s="327"/>
      <c r="AB22" s="328"/>
      <c r="AC22" s="353" t="s">
        <v>2315</v>
      </c>
      <c r="AD22" s="381" t="s">
        <v>2316</v>
      </c>
      <c r="AE22" s="382">
        <v>6</v>
      </c>
      <c r="AF22" s="383">
        <v>6</v>
      </c>
      <c r="AG22" s="384">
        <v>1</v>
      </c>
      <c r="AH22" s="353" t="s">
        <v>2317</v>
      </c>
      <c r="AI22" s="385" t="s">
        <v>2318</v>
      </c>
      <c r="AJ22" s="327"/>
      <c r="AK22" s="327"/>
      <c r="AL22" s="328"/>
      <c r="AM22" s="353" t="s">
        <v>2319</v>
      </c>
      <c r="AN22" s="372" t="s">
        <v>2320</v>
      </c>
      <c r="AO22" s="332"/>
      <c r="AP22" s="327"/>
      <c r="AQ22" s="328"/>
      <c r="AR22" s="386" t="s">
        <v>2321</v>
      </c>
      <c r="AS22" s="372" t="s">
        <v>2322</v>
      </c>
      <c r="AT22" s="327">
        <v>6</v>
      </c>
      <c r="AU22" s="327">
        <v>6</v>
      </c>
      <c r="AV22" s="328">
        <f t="shared" si="0"/>
        <v>1</v>
      </c>
      <c r="AW22" s="386" t="s">
        <v>2323</v>
      </c>
      <c r="AX22" s="372" t="s">
        <v>2324</v>
      </c>
      <c r="AY22" s="332"/>
      <c r="AZ22" s="327"/>
      <c r="BA22" s="328"/>
      <c r="BB22" s="386" t="s">
        <v>2325</v>
      </c>
      <c r="BC22" s="372" t="s">
        <v>2326</v>
      </c>
      <c r="BD22" s="327"/>
      <c r="BE22" s="327"/>
      <c r="BF22" s="328"/>
      <c r="BG22" s="386" t="s">
        <v>2327</v>
      </c>
      <c r="BH22" s="372" t="s">
        <v>2328</v>
      </c>
      <c r="BI22" s="332"/>
      <c r="BJ22" s="327"/>
      <c r="BK22" s="328"/>
      <c r="BL22" s="372" t="s">
        <v>2329</v>
      </c>
      <c r="BM22" s="372" t="s">
        <v>2330</v>
      </c>
      <c r="BN22" s="327"/>
      <c r="BO22" s="327"/>
      <c r="BP22" s="328"/>
      <c r="BQ22" s="372" t="s">
        <v>2331</v>
      </c>
      <c r="BR22" s="372" t="s">
        <v>2332</v>
      </c>
      <c r="BS22" s="332"/>
      <c r="BT22" s="327"/>
      <c r="BU22" s="328"/>
      <c r="BV22" s="359" t="s">
        <v>2333</v>
      </c>
      <c r="BW22" s="387" t="s">
        <v>2334</v>
      </c>
      <c r="BX22" s="327">
        <v>6</v>
      </c>
      <c r="BY22" s="327">
        <v>6</v>
      </c>
      <c r="BZ22" s="328">
        <v>1</v>
      </c>
      <c r="CA22" s="371" t="s">
        <v>2335</v>
      </c>
      <c r="CB22" s="371" t="s">
        <v>2336</v>
      </c>
      <c r="CC22" s="371" t="s">
        <v>2337</v>
      </c>
      <c r="CE22" s="338">
        <f t="shared" si="8"/>
        <v>18</v>
      </c>
      <c r="CF22" s="338">
        <f t="shared" si="8"/>
        <v>18</v>
      </c>
      <c r="CG22" s="337">
        <f t="shared" si="9"/>
        <v>1</v>
      </c>
      <c r="CH22" s="337">
        <f t="shared" si="10"/>
        <v>1</v>
      </c>
      <c r="CI22" s="337">
        <f t="shared" si="11"/>
        <v>1</v>
      </c>
      <c r="CJ22" s="337">
        <f t="shared" si="12"/>
        <v>1</v>
      </c>
      <c r="CK22" s="338"/>
    </row>
    <row r="23" spans="2:89" s="335" customFormat="1" ht="264" x14ac:dyDescent="0.25">
      <c r="B23" s="322" t="s">
        <v>2303</v>
      </c>
      <c r="C23" s="377" t="s">
        <v>1851</v>
      </c>
      <c r="D23" s="353" t="s">
        <v>2304</v>
      </c>
      <c r="E23" s="378" t="s">
        <v>2338</v>
      </c>
      <c r="F23" s="377" t="s">
        <v>2274</v>
      </c>
      <c r="G23" s="377" t="s">
        <v>2339</v>
      </c>
      <c r="H23" s="353" t="s">
        <v>2340</v>
      </c>
      <c r="I23" s="353" t="s">
        <v>2341</v>
      </c>
      <c r="J23" s="377" t="s">
        <v>2186</v>
      </c>
      <c r="K23" s="353" t="s">
        <v>2342</v>
      </c>
      <c r="L23" s="353" t="s">
        <v>2343</v>
      </c>
      <c r="M23" s="353" t="s">
        <v>2344</v>
      </c>
      <c r="N23" s="377" t="s">
        <v>2031</v>
      </c>
      <c r="O23" s="353" t="s">
        <v>2345</v>
      </c>
      <c r="P23" s="323" t="s">
        <v>2191</v>
      </c>
      <c r="Q23" s="326" t="s">
        <v>2155</v>
      </c>
      <c r="R23" s="379">
        <v>1</v>
      </c>
      <c r="S23" s="366" t="s">
        <v>2031</v>
      </c>
      <c r="T23" s="379">
        <v>1</v>
      </c>
      <c r="U23" s="327"/>
      <c r="V23" s="327"/>
      <c r="W23" s="328"/>
      <c r="X23" s="353" t="s">
        <v>2346</v>
      </c>
      <c r="Y23" s="380" t="s">
        <v>2314</v>
      </c>
      <c r="Z23" s="327"/>
      <c r="AA23" s="327"/>
      <c r="AB23" s="328"/>
      <c r="AC23" s="353" t="s">
        <v>2347</v>
      </c>
      <c r="AD23" s="381" t="s">
        <v>2316</v>
      </c>
      <c r="AE23" s="388"/>
      <c r="AF23" s="389"/>
      <c r="AG23" s="389"/>
      <c r="AH23" s="390" t="s">
        <v>2348</v>
      </c>
      <c r="AI23" s="372" t="s">
        <v>2349</v>
      </c>
      <c r="AJ23" s="327"/>
      <c r="AK23" s="327"/>
      <c r="AL23" s="328"/>
      <c r="AM23" s="386" t="s">
        <v>2350</v>
      </c>
      <c r="AN23" s="372" t="s">
        <v>2320</v>
      </c>
      <c r="AO23" s="332"/>
      <c r="AP23" s="327"/>
      <c r="AQ23" s="328"/>
      <c r="AR23" s="386" t="s">
        <v>2351</v>
      </c>
      <c r="AS23" s="372" t="s">
        <v>2322</v>
      </c>
      <c r="AT23" s="327">
        <v>4</v>
      </c>
      <c r="AU23" s="327">
        <v>4</v>
      </c>
      <c r="AV23" s="328">
        <f t="shared" si="0"/>
        <v>1</v>
      </c>
      <c r="AW23" s="386" t="s">
        <v>2352</v>
      </c>
      <c r="AX23" s="372" t="s">
        <v>2353</v>
      </c>
      <c r="AY23" s="332"/>
      <c r="AZ23" s="327"/>
      <c r="BA23" s="328"/>
      <c r="BB23" s="390" t="s">
        <v>2354</v>
      </c>
      <c r="BC23" s="372" t="s">
        <v>2326</v>
      </c>
      <c r="BD23" s="327"/>
      <c r="BE23" s="327"/>
      <c r="BF23" s="328"/>
      <c r="BG23" s="386" t="s">
        <v>2355</v>
      </c>
      <c r="BH23" s="372" t="s">
        <v>2328</v>
      </c>
      <c r="BI23" s="332"/>
      <c r="BJ23" s="327"/>
      <c r="BK23" s="328"/>
      <c r="BL23" s="372" t="s">
        <v>2356</v>
      </c>
      <c r="BM23" s="372" t="s">
        <v>2357</v>
      </c>
      <c r="BN23" s="327"/>
      <c r="BO23" s="327"/>
      <c r="BP23" s="328"/>
      <c r="BQ23" s="371" t="s">
        <v>2358</v>
      </c>
      <c r="BR23" s="372" t="s">
        <v>2332</v>
      </c>
      <c r="BS23" s="332"/>
      <c r="BT23" s="327"/>
      <c r="BU23" s="328"/>
      <c r="BV23" s="390" t="s">
        <v>2359</v>
      </c>
      <c r="BW23" s="387" t="s">
        <v>2334</v>
      </c>
      <c r="BX23" s="327">
        <v>6</v>
      </c>
      <c r="BY23" s="327">
        <v>6</v>
      </c>
      <c r="BZ23" s="328">
        <v>1</v>
      </c>
      <c r="CA23" s="371" t="s">
        <v>2360</v>
      </c>
      <c r="CB23" s="371" t="s">
        <v>2361</v>
      </c>
      <c r="CC23" s="371" t="s">
        <v>2362</v>
      </c>
      <c r="CE23" s="338">
        <f t="shared" si="8"/>
        <v>10</v>
      </c>
      <c r="CF23" s="338">
        <f t="shared" si="8"/>
        <v>10</v>
      </c>
      <c r="CG23" s="337">
        <f t="shared" si="9"/>
        <v>1</v>
      </c>
      <c r="CH23" s="337">
        <f t="shared" si="10"/>
        <v>1</v>
      </c>
      <c r="CI23" s="337">
        <f t="shared" si="11"/>
        <v>1</v>
      </c>
      <c r="CJ23" s="337">
        <f t="shared" si="12"/>
        <v>1</v>
      </c>
      <c r="CK23" s="338"/>
    </row>
    <row r="24" spans="2:89" s="335" customFormat="1" ht="283.5" customHeight="1" x14ac:dyDescent="0.25">
      <c r="B24" s="322" t="s">
        <v>99</v>
      </c>
      <c r="C24" s="322" t="s">
        <v>1851</v>
      </c>
      <c r="D24" s="322" t="s">
        <v>2021</v>
      </c>
      <c r="E24" s="323" t="s">
        <v>2363</v>
      </c>
      <c r="F24" s="324" t="s">
        <v>2147</v>
      </c>
      <c r="G24" s="322" t="s">
        <v>2364</v>
      </c>
      <c r="H24" s="366" t="s">
        <v>2365</v>
      </c>
      <c r="I24" s="366" t="s">
        <v>2366</v>
      </c>
      <c r="J24" s="323" t="s">
        <v>2027</v>
      </c>
      <c r="K24" s="322" t="s">
        <v>2367</v>
      </c>
      <c r="L24" s="366" t="s">
        <v>2368</v>
      </c>
      <c r="M24" s="366" t="s">
        <v>2369</v>
      </c>
      <c r="N24" s="322" t="s">
        <v>2031</v>
      </c>
      <c r="O24" s="322" t="s">
        <v>2370</v>
      </c>
      <c r="P24" s="391" t="s">
        <v>2033</v>
      </c>
      <c r="Q24" s="392" t="s">
        <v>758</v>
      </c>
      <c r="R24" s="326">
        <v>0.93</v>
      </c>
      <c r="S24" s="322" t="s">
        <v>2031</v>
      </c>
      <c r="T24" s="326">
        <v>1</v>
      </c>
      <c r="U24" s="393"/>
      <c r="V24" s="393"/>
      <c r="W24" s="394"/>
      <c r="X24" s="368" t="s">
        <v>2371</v>
      </c>
      <c r="Y24" s="395" t="s">
        <v>2372</v>
      </c>
      <c r="Z24" s="327"/>
      <c r="AA24" s="327"/>
      <c r="AB24" s="328"/>
      <c r="AC24" s="371" t="s">
        <v>2373</v>
      </c>
      <c r="AD24" s="395" t="s">
        <v>2372</v>
      </c>
      <c r="AE24" s="327">
        <v>24</v>
      </c>
      <c r="AF24" s="327">
        <v>494</v>
      </c>
      <c r="AG24" s="328">
        <f>AE24/AF24</f>
        <v>4.8582995951417005E-2</v>
      </c>
      <c r="AH24" s="368" t="s">
        <v>2374</v>
      </c>
      <c r="AI24" s="395" t="s">
        <v>2375</v>
      </c>
      <c r="AJ24" s="327"/>
      <c r="AK24" s="327"/>
      <c r="AL24" s="328"/>
      <c r="AM24" s="371" t="s">
        <v>2376</v>
      </c>
      <c r="AN24" s="396" t="s">
        <v>2377</v>
      </c>
      <c r="AO24" s="327"/>
      <c r="AP24" s="327"/>
      <c r="AQ24" s="328"/>
      <c r="AR24" s="371" t="s">
        <v>2378</v>
      </c>
      <c r="AS24" s="371" t="s">
        <v>2379</v>
      </c>
      <c r="AT24" s="327">
        <v>253</v>
      </c>
      <c r="AU24" s="327">
        <v>592</v>
      </c>
      <c r="AV24" s="328">
        <f t="shared" si="0"/>
        <v>0.42736486486486486</v>
      </c>
      <c r="AW24" s="371" t="s">
        <v>2380</v>
      </c>
      <c r="AX24" s="371" t="s">
        <v>2381</v>
      </c>
      <c r="AY24" s="327"/>
      <c r="AZ24" s="327"/>
      <c r="BA24" s="328"/>
      <c r="BB24" s="371" t="s">
        <v>2382</v>
      </c>
      <c r="BC24" s="371" t="s">
        <v>2383</v>
      </c>
      <c r="BD24" s="327"/>
      <c r="BE24" s="327"/>
      <c r="BF24" s="328"/>
      <c r="BG24" s="371" t="s">
        <v>2384</v>
      </c>
      <c r="BH24" s="371" t="s">
        <v>2385</v>
      </c>
      <c r="BI24" s="327">
        <v>625</v>
      </c>
      <c r="BJ24" s="327">
        <v>625</v>
      </c>
      <c r="BK24" s="328">
        <v>1</v>
      </c>
      <c r="BL24" s="371" t="s">
        <v>2386</v>
      </c>
      <c r="BM24" s="371" t="s">
        <v>2387</v>
      </c>
      <c r="BN24" s="327"/>
      <c r="BO24" s="327"/>
      <c r="BP24" s="328"/>
      <c r="BQ24" s="371" t="s">
        <v>2388</v>
      </c>
      <c r="BR24" s="371" t="s">
        <v>2389</v>
      </c>
      <c r="BS24" s="327"/>
      <c r="BT24" s="327"/>
      <c r="BU24" s="328"/>
      <c r="BV24" s="371" t="s">
        <v>2390</v>
      </c>
      <c r="BW24" s="371" t="s">
        <v>2391</v>
      </c>
      <c r="BX24" s="327">
        <v>632</v>
      </c>
      <c r="BY24" s="327">
        <v>632</v>
      </c>
      <c r="BZ24" s="328">
        <v>1</v>
      </c>
      <c r="CA24" s="371" t="s">
        <v>2392</v>
      </c>
      <c r="CB24" s="371" t="s">
        <v>2393</v>
      </c>
      <c r="CC24" s="373" t="s">
        <v>2394</v>
      </c>
      <c r="CE24" s="338">
        <f t="shared" ref="CE24:CF24" si="14">BX24</f>
        <v>632</v>
      </c>
      <c r="CF24" s="338">
        <f t="shared" si="14"/>
        <v>632</v>
      </c>
      <c r="CG24" s="337">
        <f>+CE24/CF24</f>
        <v>1</v>
      </c>
      <c r="CH24" s="337">
        <f>+CG24</f>
        <v>1</v>
      </c>
      <c r="CI24" s="337">
        <f>+T24</f>
        <v>1</v>
      </c>
      <c r="CJ24" s="337">
        <f>+CH24/CI24</f>
        <v>1</v>
      </c>
      <c r="CK24" s="397"/>
    </row>
    <row r="25" spans="2:89" s="335" customFormat="1" ht="252.75" customHeight="1" x14ac:dyDescent="0.25">
      <c r="B25" s="322" t="s">
        <v>2395</v>
      </c>
      <c r="C25" s="322" t="s">
        <v>1851</v>
      </c>
      <c r="D25" s="322" t="s">
        <v>2021</v>
      </c>
      <c r="E25" s="323" t="s">
        <v>2396</v>
      </c>
      <c r="F25" s="324" t="s">
        <v>2397</v>
      </c>
      <c r="G25" s="355" t="s">
        <v>2398</v>
      </c>
      <c r="H25" s="356" t="s">
        <v>2399</v>
      </c>
      <c r="I25" s="356" t="s">
        <v>2400</v>
      </c>
      <c r="J25" s="322" t="s">
        <v>2186</v>
      </c>
      <c r="K25" s="356" t="s">
        <v>2401</v>
      </c>
      <c r="L25" s="356" t="s">
        <v>2402</v>
      </c>
      <c r="M25" s="356" t="s">
        <v>2403</v>
      </c>
      <c r="N25" s="322" t="s">
        <v>2031</v>
      </c>
      <c r="O25" s="356" t="s">
        <v>2404</v>
      </c>
      <c r="P25" s="323" t="s">
        <v>2095</v>
      </c>
      <c r="Q25" s="392"/>
      <c r="R25" s="357">
        <v>0.8</v>
      </c>
      <c r="S25" s="355" t="s">
        <v>2031</v>
      </c>
      <c r="T25" s="398">
        <v>0.8</v>
      </c>
      <c r="U25" s="327">
        <v>46</v>
      </c>
      <c r="V25" s="327">
        <v>50</v>
      </c>
      <c r="W25" s="399">
        <f>U25/V25</f>
        <v>0.92</v>
      </c>
      <c r="X25" s="400" t="s">
        <v>2405</v>
      </c>
      <c r="Y25" s="372" t="s">
        <v>2406</v>
      </c>
      <c r="Z25" s="327">
        <v>52</v>
      </c>
      <c r="AA25" s="327">
        <v>58</v>
      </c>
      <c r="AB25" s="399">
        <f>Z25/AA25</f>
        <v>0.89655172413793105</v>
      </c>
      <c r="AC25" s="400" t="s">
        <v>2407</v>
      </c>
      <c r="AD25" s="372" t="s">
        <v>2406</v>
      </c>
      <c r="AE25" s="327">
        <v>24</v>
      </c>
      <c r="AF25" s="327">
        <v>25</v>
      </c>
      <c r="AG25" s="399">
        <f>AE25/AF25</f>
        <v>0.96</v>
      </c>
      <c r="AH25" s="400" t="s">
        <v>2408</v>
      </c>
      <c r="AI25" s="372" t="s">
        <v>2409</v>
      </c>
      <c r="AJ25" s="327">
        <v>28</v>
      </c>
      <c r="AK25" s="327">
        <v>31</v>
      </c>
      <c r="AL25" s="399">
        <f>AJ25/AK25</f>
        <v>0.90322580645161288</v>
      </c>
      <c r="AM25" s="400" t="s">
        <v>2410</v>
      </c>
      <c r="AN25" s="372" t="s">
        <v>2411</v>
      </c>
      <c r="AO25" s="327">
        <v>86</v>
      </c>
      <c r="AP25" s="327">
        <v>91</v>
      </c>
      <c r="AQ25" s="399">
        <f>AO25/AP25</f>
        <v>0.94505494505494503</v>
      </c>
      <c r="AR25" s="400" t="s">
        <v>2412</v>
      </c>
      <c r="AS25" s="372" t="s">
        <v>2413</v>
      </c>
      <c r="AT25" s="327">
        <v>62</v>
      </c>
      <c r="AU25" s="327">
        <v>65</v>
      </c>
      <c r="AV25" s="399">
        <f>AT25/AU25</f>
        <v>0.9538461538461539</v>
      </c>
      <c r="AW25" s="400" t="s">
        <v>2414</v>
      </c>
      <c r="AX25" s="372" t="s">
        <v>2415</v>
      </c>
      <c r="AY25" s="327">
        <v>134</v>
      </c>
      <c r="AZ25" s="327">
        <v>139</v>
      </c>
      <c r="BA25" s="399">
        <f>AY25/AZ25</f>
        <v>0.96402877697841727</v>
      </c>
      <c r="BB25" s="400" t="s">
        <v>2416</v>
      </c>
      <c r="BC25" s="372" t="s">
        <v>2417</v>
      </c>
      <c r="BD25" s="327">
        <v>162</v>
      </c>
      <c r="BE25" s="327">
        <v>199</v>
      </c>
      <c r="BF25" s="399">
        <f>BD25/BE25</f>
        <v>0.81407035175879394</v>
      </c>
      <c r="BG25" s="400" t="s">
        <v>2418</v>
      </c>
      <c r="BH25" s="372" t="s">
        <v>2419</v>
      </c>
      <c r="BI25" s="344">
        <v>182</v>
      </c>
      <c r="BJ25" s="344">
        <v>218</v>
      </c>
      <c r="BK25" s="399">
        <f>BI25/BJ25</f>
        <v>0.83486238532110091</v>
      </c>
      <c r="BL25" s="400" t="s">
        <v>2420</v>
      </c>
      <c r="BM25" s="372" t="s">
        <v>2421</v>
      </c>
      <c r="BN25" s="327">
        <v>125</v>
      </c>
      <c r="BO25" s="327">
        <v>151</v>
      </c>
      <c r="BP25" s="399">
        <f>BN25/BO25</f>
        <v>0.82781456953642385</v>
      </c>
      <c r="BQ25" s="400" t="s">
        <v>2422</v>
      </c>
      <c r="BR25" s="371" t="s">
        <v>2423</v>
      </c>
      <c r="BS25" s="332">
        <v>118</v>
      </c>
      <c r="BT25" s="327">
        <v>133</v>
      </c>
      <c r="BU25" s="399">
        <f>BS25/BT25</f>
        <v>0.88721804511278191</v>
      </c>
      <c r="BV25" s="400" t="s">
        <v>2424</v>
      </c>
      <c r="BW25" s="371" t="s">
        <v>2425</v>
      </c>
      <c r="BX25" s="327">
        <v>87</v>
      </c>
      <c r="BY25" s="327">
        <v>95</v>
      </c>
      <c r="BZ25" s="399">
        <f>BX25/BY25</f>
        <v>0.91578947368421049</v>
      </c>
      <c r="CA25" s="400" t="s">
        <v>2426</v>
      </c>
      <c r="CB25" s="371" t="s">
        <v>2427</v>
      </c>
      <c r="CC25" s="400" t="s">
        <v>2428</v>
      </c>
      <c r="CE25" s="336">
        <f>+U25+Z25+AE25+AJ25+AO25+AT25+AY25+BD25+BI25+BN25+BS25+BX25</f>
        <v>1106</v>
      </c>
      <c r="CF25" s="336">
        <f t="shared" si="8"/>
        <v>1255</v>
      </c>
      <c r="CG25" s="337">
        <f>+CE25/CF25</f>
        <v>0.88127490039840639</v>
      </c>
      <c r="CH25" s="337">
        <f>+CG25</f>
        <v>0.88127490039840639</v>
      </c>
      <c r="CI25" s="337">
        <f>+T25</f>
        <v>0.8</v>
      </c>
      <c r="CJ25" s="337">
        <f>+CH25/CI25</f>
        <v>1.1015936254980079</v>
      </c>
      <c r="CK25" s="338"/>
    </row>
    <row r="26" spans="2:89" s="335" customFormat="1" ht="252" customHeight="1" x14ac:dyDescent="0.25">
      <c r="B26" s="322" t="s">
        <v>2395</v>
      </c>
      <c r="C26" s="322" t="s">
        <v>1851</v>
      </c>
      <c r="D26" s="322" t="s">
        <v>2021</v>
      </c>
      <c r="E26" s="323" t="s">
        <v>2429</v>
      </c>
      <c r="F26" s="324" t="s">
        <v>2397</v>
      </c>
      <c r="G26" s="355" t="s">
        <v>2430</v>
      </c>
      <c r="H26" s="356" t="s">
        <v>2431</v>
      </c>
      <c r="I26" s="356" t="s">
        <v>2432</v>
      </c>
      <c r="J26" s="322" t="s">
        <v>2186</v>
      </c>
      <c r="K26" s="356" t="s">
        <v>2433</v>
      </c>
      <c r="L26" s="356" t="s">
        <v>2434</v>
      </c>
      <c r="M26" s="356" t="s">
        <v>2435</v>
      </c>
      <c r="N26" s="322" t="s">
        <v>2031</v>
      </c>
      <c r="O26" s="356" t="s">
        <v>2436</v>
      </c>
      <c r="P26" s="323" t="s">
        <v>2095</v>
      </c>
      <c r="Q26" s="392"/>
      <c r="R26" s="357">
        <v>0.95</v>
      </c>
      <c r="S26" s="355" t="s">
        <v>2031</v>
      </c>
      <c r="T26" s="398">
        <v>0.95</v>
      </c>
      <c r="U26" s="327">
        <v>189</v>
      </c>
      <c r="V26" s="327">
        <v>200</v>
      </c>
      <c r="W26" s="399">
        <f>U26/V26</f>
        <v>0.94499999999999995</v>
      </c>
      <c r="X26" s="400" t="s">
        <v>2437</v>
      </c>
      <c r="Y26" s="372" t="s">
        <v>2406</v>
      </c>
      <c r="Z26" s="327">
        <v>99</v>
      </c>
      <c r="AA26" s="327">
        <v>105</v>
      </c>
      <c r="AB26" s="399">
        <f>Z26/AA26</f>
        <v>0.94285714285714284</v>
      </c>
      <c r="AC26" s="400" t="s">
        <v>2438</v>
      </c>
      <c r="AD26" s="372" t="s">
        <v>2439</v>
      </c>
      <c r="AE26" s="332">
        <v>207</v>
      </c>
      <c r="AF26" s="327">
        <v>234</v>
      </c>
      <c r="AG26" s="399">
        <f>AE26/AF26</f>
        <v>0.88461538461538458</v>
      </c>
      <c r="AH26" s="400" t="s">
        <v>2440</v>
      </c>
      <c r="AI26" s="372" t="s">
        <v>2441</v>
      </c>
      <c r="AJ26" s="327">
        <v>117</v>
      </c>
      <c r="AK26" s="327">
        <v>121</v>
      </c>
      <c r="AL26" s="399">
        <f>AJ26/AK26</f>
        <v>0.96694214876033058</v>
      </c>
      <c r="AM26" s="400" t="s">
        <v>2442</v>
      </c>
      <c r="AN26" s="372" t="s">
        <v>2443</v>
      </c>
      <c r="AO26" s="327">
        <v>180</v>
      </c>
      <c r="AP26" s="327">
        <v>199</v>
      </c>
      <c r="AQ26" s="399">
        <f>AO26/AP26</f>
        <v>0.90452261306532666</v>
      </c>
      <c r="AR26" s="400" t="s">
        <v>2444</v>
      </c>
      <c r="AS26" s="372" t="s">
        <v>2445</v>
      </c>
      <c r="AT26" s="327">
        <v>135</v>
      </c>
      <c r="AU26" s="327">
        <v>142</v>
      </c>
      <c r="AV26" s="399">
        <f>AT26/AU26</f>
        <v>0.95070422535211263</v>
      </c>
      <c r="AW26" s="400" t="s">
        <v>2446</v>
      </c>
      <c r="AX26" s="372" t="s">
        <v>2447</v>
      </c>
      <c r="AY26" s="327">
        <v>167</v>
      </c>
      <c r="AZ26" s="327">
        <v>175</v>
      </c>
      <c r="BA26" s="399">
        <f>AY26/AZ26</f>
        <v>0.95428571428571429</v>
      </c>
      <c r="BB26" s="400" t="s">
        <v>2448</v>
      </c>
      <c r="BC26" s="372" t="s">
        <v>2449</v>
      </c>
      <c r="BD26" s="327">
        <v>211</v>
      </c>
      <c r="BE26" s="327">
        <v>231</v>
      </c>
      <c r="BF26" s="399">
        <f>BD26/BE26</f>
        <v>0.91341991341991347</v>
      </c>
      <c r="BG26" s="400" t="s">
        <v>2450</v>
      </c>
      <c r="BH26" s="372" t="s">
        <v>2451</v>
      </c>
      <c r="BI26" s="344">
        <v>234</v>
      </c>
      <c r="BJ26" s="344">
        <v>242</v>
      </c>
      <c r="BK26" s="399">
        <f>BI26/BJ26</f>
        <v>0.96694214876033058</v>
      </c>
      <c r="BL26" s="400" t="s">
        <v>2452</v>
      </c>
      <c r="BM26" s="372" t="s">
        <v>2453</v>
      </c>
      <c r="BN26" s="327">
        <v>206</v>
      </c>
      <c r="BO26" s="327">
        <v>217</v>
      </c>
      <c r="BP26" s="399">
        <f>BN26/BO26</f>
        <v>0.94930875576036866</v>
      </c>
      <c r="BQ26" s="400" t="s">
        <v>2454</v>
      </c>
      <c r="BR26" s="372" t="s">
        <v>2455</v>
      </c>
      <c r="BS26" s="332">
        <v>153</v>
      </c>
      <c r="BT26" s="327">
        <v>159</v>
      </c>
      <c r="BU26" s="399">
        <f>BS26/BT26</f>
        <v>0.96226415094339623</v>
      </c>
      <c r="BV26" s="400" t="s">
        <v>2456</v>
      </c>
      <c r="BW26" s="371" t="s">
        <v>2457</v>
      </c>
      <c r="BX26" s="327">
        <v>357</v>
      </c>
      <c r="BY26" s="327">
        <v>372</v>
      </c>
      <c r="BZ26" s="399">
        <f>BX26/BY26</f>
        <v>0.95967741935483875</v>
      </c>
      <c r="CA26" s="400" t="s">
        <v>2458</v>
      </c>
      <c r="CB26" s="371" t="s">
        <v>2459</v>
      </c>
      <c r="CC26" s="400" t="s">
        <v>2460</v>
      </c>
      <c r="CE26" s="336">
        <f t="shared" si="8"/>
        <v>2255</v>
      </c>
      <c r="CF26" s="336">
        <f t="shared" si="8"/>
        <v>2397</v>
      </c>
      <c r="CG26" s="337">
        <f>+CE26/CF26</f>
        <v>0.94075928243637885</v>
      </c>
      <c r="CH26" s="337">
        <f>+CG26</f>
        <v>0.94075928243637885</v>
      </c>
      <c r="CI26" s="337">
        <f>+T26</f>
        <v>0.95</v>
      </c>
      <c r="CJ26" s="337">
        <f>+CH26/CI26</f>
        <v>0.99027292888039886</v>
      </c>
      <c r="CK26" s="338"/>
    </row>
    <row r="27" spans="2:89" s="335" customFormat="1" ht="283.5" customHeight="1" x14ac:dyDescent="0.25">
      <c r="B27" s="322" t="s">
        <v>2395</v>
      </c>
      <c r="C27" s="322" t="s">
        <v>1851</v>
      </c>
      <c r="D27" s="322" t="s">
        <v>2021</v>
      </c>
      <c r="E27" s="323" t="s">
        <v>2461</v>
      </c>
      <c r="F27" s="324" t="s">
        <v>2397</v>
      </c>
      <c r="G27" s="355" t="s">
        <v>2462</v>
      </c>
      <c r="H27" s="356" t="s">
        <v>2463</v>
      </c>
      <c r="I27" s="356" t="s">
        <v>2464</v>
      </c>
      <c r="J27" s="323" t="s">
        <v>2186</v>
      </c>
      <c r="K27" s="356" t="s">
        <v>2465</v>
      </c>
      <c r="L27" s="356" t="s">
        <v>2466</v>
      </c>
      <c r="M27" s="356" t="s">
        <v>2467</v>
      </c>
      <c r="N27" s="322" t="s">
        <v>2031</v>
      </c>
      <c r="O27" s="356" t="s">
        <v>2468</v>
      </c>
      <c r="P27" s="323" t="s">
        <v>2095</v>
      </c>
      <c r="Q27" s="392"/>
      <c r="R27" s="357">
        <v>0.7</v>
      </c>
      <c r="S27" s="355" t="s">
        <v>2031</v>
      </c>
      <c r="T27" s="398">
        <v>0.7</v>
      </c>
      <c r="U27" s="327">
        <v>1</v>
      </c>
      <c r="V27" s="327">
        <v>607</v>
      </c>
      <c r="W27" s="399">
        <f>U27/V27</f>
        <v>1.6474464579901153E-3</v>
      </c>
      <c r="X27" s="371" t="s">
        <v>2469</v>
      </c>
      <c r="Y27" s="361" t="s">
        <v>2470</v>
      </c>
      <c r="Z27" s="327">
        <v>399</v>
      </c>
      <c r="AA27" s="327">
        <v>1670</v>
      </c>
      <c r="AB27" s="399">
        <f>Z27/AA27</f>
        <v>0.23892215568862277</v>
      </c>
      <c r="AC27" s="401" t="s">
        <v>2471</v>
      </c>
      <c r="AD27" s="402" t="s">
        <v>2472</v>
      </c>
      <c r="AE27" s="332">
        <v>2440</v>
      </c>
      <c r="AF27" s="327">
        <v>2370</v>
      </c>
      <c r="AG27" s="399">
        <f>AE27/AF27</f>
        <v>1.029535864978903</v>
      </c>
      <c r="AH27" s="401" t="s">
        <v>2473</v>
      </c>
      <c r="AI27" s="372" t="s">
        <v>2441</v>
      </c>
      <c r="AJ27" s="327">
        <v>2526</v>
      </c>
      <c r="AK27" s="327">
        <v>1924</v>
      </c>
      <c r="AL27" s="399">
        <f>AJ27/AK27</f>
        <v>1.312889812889813</v>
      </c>
      <c r="AM27" s="401" t="s">
        <v>2474</v>
      </c>
      <c r="AN27" s="372" t="s">
        <v>2443</v>
      </c>
      <c r="AO27" s="327">
        <v>1399</v>
      </c>
      <c r="AP27" s="327">
        <v>1678</v>
      </c>
      <c r="AQ27" s="399">
        <f>AO27/AP27</f>
        <v>0.83373063170440997</v>
      </c>
      <c r="AR27" s="401" t="s">
        <v>2475</v>
      </c>
      <c r="AS27" s="372" t="s">
        <v>2476</v>
      </c>
      <c r="AT27" s="327">
        <v>971</v>
      </c>
      <c r="AU27" s="327">
        <v>786</v>
      </c>
      <c r="AV27" s="399">
        <f>AT27/AU27</f>
        <v>1.2353689567430026</v>
      </c>
      <c r="AW27" s="401" t="s">
        <v>2477</v>
      </c>
      <c r="AX27" s="372" t="s">
        <v>2415</v>
      </c>
      <c r="AY27" s="327">
        <v>1310</v>
      </c>
      <c r="AZ27" s="327">
        <v>1039</v>
      </c>
      <c r="BA27" s="399">
        <f>AY27/AZ27</f>
        <v>1.260827718960539</v>
      </c>
      <c r="BB27" s="401" t="s">
        <v>2478</v>
      </c>
      <c r="BC27" s="372" t="s">
        <v>2479</v>
      </c>
      <c r="BD27" s="327">
        <v>491</v>
      </c>
      <c r="BE27" s="327">
        <v>342</v>
      </c>
      <c r="BF27" s="399">
        <f>BD27/BE27</f>
        <v>1.435672514619883</v>
      </c>
      <c r="BG27" s="401" t="s">
        <v>2480</v>
      </c>
      <c r="BH27" s="372" t="s">
        <v>2481</v>
      </c>
      <c r="BI27" s="344">
        <v>382</v>
      </c>
      <c r="BJ27" s="403">
        <v>398</v>
      </c>
      <c r="BK27" s="399">
        <f>BI27/BJ27</f>
        <v>0.95979899497487442</v>
      </c>
      <c r="BL27" s="401" t="s">
        <v>2482</v>
      </c>
      <c r="BM27" s="372" t="s">
        <v>2483</v>
      </c>
      <c r="BN27" s="327">
        <v>219</v>
      </c>
      <c r="BO27" s="327">
        <v>237</v>
      </c>
      <c r="BP27" s="399">
        <f>BN27/BO27</f>
        <v>0.92405063291139244</v>
      </c>
      <c r="BQ27" s="401" t="s">
        <v>2484</v>
      </c>
      <c r="BR27" s="372" t="s">
        <v>2485</v>
      </c>
      <c r="BS27" s="332">
        <v>482</v>
      </c>
      <c r="BT27" s="327">
        <v>1006</v>
      </c>
      <c r="BU27" s="399">
        <f>BS27/BT27</f>
        <v>0.47912524850894633</v>
      </c>
      <c r="BV27" s="401" t="s">
        <v>2486</v>
      </c>
      <c r="BW27" s="371" t="s">
        <v>2457</v>
      </c>
      <c r="BX27" s="327">
        <v>608</v>
      </c>
      <c r="BY27" s="327">
        <v>1122</v>
      </c>
      <c r="BZ27" s="399">
        <f>BX27/BY27</f>
        <v>0.54188948306595364</v>
      </c>
      <c r="CA27" s="401" t="s">
        <v>2487</v>
      </c>
      <c r="CB27" s="371" t="s">
        <v>2488</v>
      </c>
      <c r="CC27" s="371" t="s">
        <v>2489</v>
      </c>
      <c r="CE27" s="336">
        <f t="shared" si="8"/>
        <v>11228</v>
      </c>
      <c r="CF27" s="336">
        <f t="shared" si="8"/>
        <v>13179</v>
      </c>
      <c r="CG27" s="337">
        <f>+CE27/CF27</f>
        <v>0.85196145382805977</v>
      </c>
      <c r="CH27" s="337">
        <f>+CG27</f>
        <v>0.85196145382805977</v>
      </c>
      <c r="CI27" s="337">
        <f>+T27</f>
        <v>0.7</v>
      </c>
      <c r="CJ27" s="337">
        <f>+CH27/CI27</f>
        <v>1.2170877911829425</v>
      </c>
      <c r="CK27" s="338"/>
    </row>
    <row r="28" spans="2:89" s="335" customFormat="1" ht="300" x14ac:dyDescent="0.25">
      <c r="B28" s="322" t="s">
        <v>2490</v>
      </c>
      <c r="C28" s="322" t="s">
        <v>2491</v>
      </c>
      <c r="D28" s="322" t="s">
        <v>2492</v>
      </c>
      <c r="E28" s="344" t="s">
        <v>2493</v>
      </c>
      <c r="F28" s="324" t="s">
        <v>2274</v>
      </c>
      <c r="G28" s="404" t="s">
        <v>2494</v>
      </c>
      <c r="H28" s="390" t="s">
        <v>2495</v>
      </c>
      <c r="I28" s="405" t="s">
        <v>2496</v>
      </c>
      <c r="J28" s="323" t="s">
        <v>2027</v>
      </c>
      <c r="K28" s="390" t="s">
        <v>2497</v>
      </c>
      <c r="L28" s="406" t="s">
        <v>2498</v>
      </c>
      <c r="M28" s="406" t="s">
        <v>2499</v>
      </c>
      <c r="N28" s="322" t="s">
        <v>2031</v>
      </c>
      <c r="O28" s="406" t="s">
        <v>2500</v>
      </c>
      <c r="P28" s="323" t="s">
        <v>2191</v>
      </c>
      <c r="Q28" s="325" t="s">
        <v>2155</v>
      </c>
      <c r="R28" s="407">
        <v>0.86</v>
      </c>
      <c r="S28" s="322" t="s">
        <v>2031</v>
      </c>
      <c r="T28" s="326">
        <v>1</v>
      </c>
      <c r="U28" s="327"/>
      <c r="V28" s="327"/>
      <c r="W28" s="328"/>
      <c r="X28" s="368" t="s">
        <v>2501</v>
      </c>
      <c r="Y28" s="408" t="s">
        <v>2502</v>
      </c>
      <c r="Z28" s="327"/>
      <c r="AA28" s="327"/>
      <c r="AB28" s="328"/>
      <c r="AC28" s="368" t="s">
        <v>2503</v>
      </c>
      <c r="AD28" s="408" t="s">
        <v>2502</v>
      </c>
      <c r="AE28" s="332"/>
      <c r="AF28" s="327"/>
      <c r="AG28" s="328"/>
      <c r="AH28" s="368" t="s">
        <v>2504</v>
      </c>
      <c r="AI28" s="408" t="s">
        <v>2505</v>
      </c>
      <c r="AJ28" s="327"/>
      <c r="AK28" s="327"/>
      <c r="AL28" s="328"/>
      <c r="AM28" s="371" t="s">
        <v>2506</v>
      </c>
      <c r="AN28" s="408" t="s">
        <v>2507</v>
      </c>
      <c r="AO28" s="332"/>
      <c r="AP28" s="327"/>
      <c r="AQ28" s="328"/>
      <c r="AR28" s="368" t="s">
        <v>2508</v>
      </c>
      <c r="AS28" s="368" t="s">
        <v>2509</v>
      </c>
      <c r="AT28" s="327">
        <v>2</v>
      </c>
      <c r="AU28" s="327">
        <v>2</v>
      </c>
      <c r="AV28" s="328">
        <f t="shared" ref="AV28" si="15">+AT28/AU28</f>
        <v>1</v>
      </c>
      <c r="AW28" s="368" t="s">
        <v>2510</v>
      </c>
      <c r="AX28" s="371" t="s">
        <v>2511</v>
      </c>
      <c r="AY28" s="332"/>
      <c r="AZ28" s="327"/>
      <c r="BA28" s="328"/>
      <c r="BB28" s="368" t="s">
        <v>2512</v>
      </c>
      <c r="BC28" s="368" t="s">
        <v>2513</v>
      </c>
      <c r="BD28" s="327"/>
      <c r="BE28" s="327"/>
      <c r="BF28" s="328"/>
      <c r="BG28" s="371" t="s">
        <v>2514</v>
      </c>
      <c r="BH28" s="371" t="s">
        <v>2515</v>
      </c>
      <c r="BI28" s="332"/>
      <c r="BJ28" s="327"/>
      <c r="BK28" s="328"/>
      <c r="BL28" s="368" t="s">
        <v>2516</v>
      </c>
      <c r="BM28" s="368" t="s">
        <v>2517</v>
      </c>
      <c r="BN28" s="327"/>
      <c r="BO28" s="327"/>
      <c r="BP28" s="328"/>
      <c r="BQ28" s="371" t="s">
        <v>2518</v>
      </c>
      <c r="BR28" s="371" t="s">
        <v>2519</v>
      </c>
      <c r="BS28" s="332"/>
      <c r="BT28" s="327"/>
      <c r="BU28" s="328"/>
      <c r="BV28" s="371" t="s">
        <v>2520</v>
      </c>
      <c r="BW28" s="371" t="s">
        <v>2521</v>
      </c>
      <c r="BX28" s="327">
        <v>1</v>
      </c>
      <c r="BY28" s="327">
        <v>1</v>
      </c>
      <c r="BZ28" s="328">
        <f t="shared" ref="BZ28:BZ31" si="16">+BX28/BY28</f>
        <v>1</v>
      </c>
      <c r="CA28" s="371" t="s">
        <v>2522</v>
      </c>
      <c r="CB28" s="371"/>
      <c r="CC28" s="373" t="s">
        <v>2523</v>
      </c>
      <c r="CE28" s="338">
        <f t="shared" si="8"/>
        <v>3</v>
      </c>
      <c r="CF28" s="338">
        <f t="shared" si="8"/>
        <v>3</v>
      </c>
      <c r="CG28" s="337">
        <f t="shared" ref="CG28:CG52" si="17">+CE28/CF28</f>
        <v>1</v>
      </c>
      <c r="CH28" s="337">
        <f>+CG28</f>
        <v>1</v>
      </c>
      <c r="CI28" s="337">
        <f t="shared" ref="CI28:CI35" si="18">+T28</f>
        <v>1</v>
      </c>
      <c r="CJ28" s="337">
        <f t="shared" ref="CJ28:CJ35" si="19">+CH28/CI28</f>
        <v>1</v>
      </c>
      <c r="CK28" s="338"/>
    </row>
    <row r="29" spans="2:89" s="335" customFormat="1" ht="252" x14ac:dyDescent="0.25">
      <c r="B29" s="322" t="s">
        <v>2490</v>
      </c>
      <c r="C29" s="322" t="s">
        <v>2491</v>
      </c>
      <c r="D29" s="322" t="s">
        <v>2492</v>
      </c>
      <c r="E29" s="409" t="s">
        <v>2524</v>
      </c>
      <c r="F29" s="324" t="s">
        <v>2274</v>
      </c>
      <c r="G29" s="405" t="s">
        <v>2525</v>
      </c>
      <c r="H29" s="405" t="s">
        <v>2526</v>
      </c>
      <c r="I29" s="410" t="s">
        <v>2527</v>
      </c>
      <c r="J29" s="323" t="s">
        <v>2027</v>
      </c>
      <c r="K29" s="404" t="s">
        <v>2528</v>
      </c>
      <c r="L29" s="390" t="s">
        <v>2529</v>
      </c>
      <c r="M29" s="390" t="s">
        <v>2530</v>
      </c>
      <c r="N29" s="322" t="s">
        <v>2031</v>
      </c>
      <c r="O29" s="390" t="s">
        <v>2529</v>
      </c>
      <c r="P29" s="323" t="s">
        <v>2531</v>
      </c>
      <c r="Q29" s="325" t="s">
        <v>2155</v>
      </c>
      <c r="R29" s="323" t="s">
        <v>2532</v>
      </c>
      <c r="S29" s="322" t="s">
        <v>2031</v>
      </c>
      <c r="T29" s="326">
        <v>0.6</v>
      </c>
      <c r="U29" s="327"/>
      <c r="V29" s="327"/>
      <c r="W29" s="328"/>
      <c r="X29" s="368" t="s">
        <v>2533</v>
      </c>
      <c r="Y29" s="408" t="s">
        <v>2502</v>
      </c>
      <c r="Z29" s="327"/>
      <c r="AA29" s="327"/>
      <c r="AB29" s="328"/>
      <c r="AC29" s="368" t="s">
        <v>2534</v>
      </c>
      <c r="AD29" s="408" t="s">
        <v>2502</v>
      </c>
      <c r="AE29" s="332"/>
      <c r="AF29" s="327"/>
      <c r="AG29" s="328"/>
      <c r="AH29" s="371" t="s">
        <v>2535</v>
      </c>
      <c r="AI29" s="408" t="s">
        <v>2505</v>
      </c>
      <c r="AJ29" s="327"/>
      <c r="AK29" s="327"/>
      <c r="AL29" s="328"/>
      <c r="AM29" s="371" t="s">
        <v>2536</v>
      </c>
      <c r="AN29" s="408" t="s">
        <v>2507</v>
      </c>
      <c r="AO29" s="332"/>
      <c r="AP29" s="327"/>
      <c r="AQ29" s="328"/>
      <c r="AR29" s="368" t="s">
        <v>2537</v>
      </c>
      <c r="AS29" s="368" t="s">
        <v>2509</v>
      </c>
      <c r="AT29" s="327"/>
      <c r="AU29" s="327"/>
      <c r="AV29" s="328"/>
      <c r="AW29" s="371" t="s">
        <v>2538</v>
      </c>
      <c r="AX29" s="371" t="s">
        <v>2539</v>
      </c>
      <c r="AY29" s="332"/>
      <c r="AZ29" s="327"/>
      <c r="BA29" s="328"/>
      <c r="BB29" s="371" t="s">
        <v>2540</v>
      </c>
      <c r="BC29" s="371" t="s">
        <v>2513</v>
      </c>
      <c r="BD29" s="327"/>
      <c r="BE29" s="327"/>
      <c r="BF29" s="328"/>
      <c r="BG29" s="371" t="s">
        <v>2541</v>
      </c>
      <c r="BH29" s="371" t="s">
        <v>2515</v>
      </c>
      <c r="BI29" s="332"/>
      <c r="BJ29" s="327"/>
      <c r="BK29" s="328"/>
      <c r="BL29" s="368" t="s">
        <v>2542</v>
      </c>
      <c r="BM29" s="368" t="s">
        <v>2543</v>
      </c>
      <c r="BN29" s="327"/>
      <c r="BO29" s="327"/>
      <c r="BP29" s="328"/>
      <c r="BQ29" s="371" t="s">
        <v>2544</v>
      </c>
      <c r="BR29" s="371" t="s">
        <v>2519</v>
      </c>
      <c r="BS29" s="332"/>
      <c r="BT29" s="327"/>
      <c r="BU29" s="328"/>
      <c r="BV29" s="371" t="s">
        <v>2545</v>
      </c>
      <c r="BW29" s="371" t="s">
        <v>2546</v>
      </c>
      <c r="BX29" s="328">
        <v>0.66059999999999997</v>
      </c>
      <c r="BY29" s="328">
        <v>0.6</v>
      </c>
      <c r="BZ29" s="328">
        <f t="shared" si="16"/>
        <v>1.101</v>
      </c>
      <c r="CA29" s="371" t="s">
        <v>2547</v>
      </c>
      <c r="CB29" s="371" t="s">
        <v>2548</v>
      </c>
      <c r="CC29" s="373" t="s">
        <v>2549</v>
      </c>
      <c r="CE29" s="411">
        <f t="shared" si="8"/>
        <v>0.66059999999999997</v>
      </c>
      <c r="CF29" s="411">
        <f t="shared" si="8"/>
        <v>0.6</v>
      </c>
      <c r="CG29" s="337">
        <f t="shared" si="17"/>
        <v>1.101</v>
      </c>
      <c r="CH29" s="337">
        <f>CE29</f>
        <v>0.66059999999999997</v>
      </c>
      <c r="CI29" s="337">
        <f t="shared" si="18"/>
        <v>0.6</v>
      </c>
      <c r="CJ29" s="337">
        <f t="shared" si="19"/>
        <v>1.101</v>
      </c>
      <c r="CK29" s="338"/>
    </row>
    <row r="30" spans="2:89" s="335" customFormat="1" ht="258.75" customHeight="1" x14ac:dyDescent="0.25">
      <c r="B30" s="322" t="s">
        <v>2550</v>
      </c>
      <c r="C30" s="322" t="s">
        <v>369</v>
      </c>
      <c r="D30" s="325" t="s">
        <v>2180</v>
      </c>
      <c r="E30" s="323" t="s">
        <v>2551</v>
      </c>
      <c r="F30" s="324" t="s">
        <v>2274</v>
      </c>
      <c r="G30" s="325" t="s">
        <v>2552</v>
      </c>
      <c r="H30" s="325" t="s">
        <v>2553</v>
      </c>
      <c r="I30" s="325" t="s">
        <v>2554</v>
      </c>
      <c r="J30" s="323" t="s">
        <v>2186</v>
      </c>
      <c r="K30" s="325" t="s">
        <v>2555</v>
      </c>
      <c r="L30" s="325" t="s">
        <v>2556</v>
      </c>
      <c r="M30" s="325" t="s">
        <v>2557</v>
      </c>
      <c r="N30" s="325" t="s">
        <v>2031</v>
      </c>
      <c r="O30" s="325" t="s">
        <v>2558</v>
      </c>
      <c r="P30" s="323" t="s">
        <v>2095</v>
      </c>
      <c r="Q30" s="325" t="s">
        <v>2155</v>
      </c>
      <c r="R30" s="326">
        <v>0.81</v>
      </c>
      <c r="S30" s="322" t="s">
        <v>2031</v>
      </c>
      <c r="T30" s="412">
        <v>0.9</v>
      </c>
      <c r="U30" s="328">
        <v>0.82</v>
      </c>
      <c r="V30" s="328">
        <v>0.9</v>
      </c>
      <c r="W30" s="328">
        <f>+U30/V30</f>
        <v>0.91111111111111098</v>
      </c>
      <c r="X30" s="413" t="s">
        <v>2559</v>
      </c>
      <c r="Y30" s="368" t="s">
        <v>2314</v>
      </c>
      <c r="Z30" s="328">
        <v>0.85</v>
      </c>
      <c r="AA30" s="328">
        <v>0.9</v>
      </c>
      <c r="AB30" s="328">
        <f>+Z30/AA30</f>
        <v>0.94444444444444442</v>
      </c>
      <c r="AC30" s="371" t="s">
        <v>2560</v>
      </c>
      <c r="AD30" s="371" t="s">
        <v>2561</v>
      </c>
      <c r="AE30" s="414">
        <v>0.86</v>
      </c>
      <c r="AF30" s="328">
        <v>0.9</v>
      </c>
      <c r="AG30" s="328">
        <f>AE30/AF30</f>
        <v>0.95555555555555549</v>
      </c>
      <c r="AH30" s="371" t="s">
        <v>2562</v>
      </c>
      <c r="AI30" s="415" t="s">
        <v>2563</v>
      </c>
      <c r="AJ30" s="328">
        <v>0.85</v>
      </c>
      <c r="AK30" s="328">
        <v>0.9</v>
      </c>
      <c r="AL30" s="328">
        <f>AJ30/AK30</f>
        <v>0.94444444444444442</v>
      </c>
      <c r="AM30" s="371" t="s">
        <v>2564</v>
      </c>
      <c r="AN30" s="368" t="s">
        <v>2565</v>
      </c>
      <c r="AO30" s="328">
        <v>0.88</v>
      </c>
      <c r="AP30" s="328">
        <v>0.9</v>
      </c>
      <c r="AQ30" s="328">
        <f>+AO30/AP30</f>
        <v>0.97777777777777775</v>
      </c>
      <c r="AR30" s="368" t="s">
        <v>2566</v>
      </c>
      <c r="AS30" s="368" t="s">
        <v>2567</v>
      </c>
      <c r="AT30" s="328">
        <v>0.89</v>
      </c>
      <c r="AU30" s="328">
        <v>0.9</v>
      </c>
      <c r="AV30" s="328">
        <f t="shared" ref="AV30" si="20">+AT30/AU30</f>
        <v>0.98888888888888893</v>
      </c>
      <c r="AW30" s="371" t="s">
        <v>2568</v>
      </c>
      <c r="AX30" s="371" t="s">
        <v>2569</v>
      </c>
      <c r="AY30" s="414">
        <v>0.88</v>
      </c>
      <c r="AZ30" s="328">
        <v>0.9</v>
      </c>
      <c r="BA30" s="328">
        <f t="shared" ref="BA30" si="21">+AY30/AZ30</f>
        <v>0.97777777777777775</v>
      </c>
      <c r="BB30" s="368" t="s">
        <v>2570</v>
      </c>
      <c r="BC30" s="368" t="s">
        <v>2571</v>
      </c>
      <c r="BD30" s="328">
        <v>0.88</v>
      </c>
      <c r="BE30" s="328">
        <v>0.9</v>
      </c>
      <c r="BF30" s="328">
        <v>0.98</v>
      </c>
      <c r="BG30" s="371" t="s">
        <v>2572</v>
      </c>
      <c r="BH30" s="371" t="s">
        <v>2573</v>
      </c>
      <c r="BI30" s="328">
        <v>0.89</v>
      </c>
      <c r="BJ30" s="328">
        <v>0.9</v>
      </c>
      <c r="BK30" s="328">
        <f t="shared" ref="BK30" si="22">+BI30/BJ30</f>
        <v>0.98888888888888893</v>
      </c>
      <c r="BL30" s="368" t="s">
        <v>2574</v>
      </c>
      <c r="BM30" s="371" t="s">
        <v>2575</v>
      </c>
      <c r="BN30" s="328">
        <v>0.86</v>
      </c>
      <c r="BO30" s="328">
        <v>0.9</v>
      </c>
      <c r="BP30" s="328">
        <v>0.96</v>
      </c>
      <c r="BQ30" s="368" t="s">
        <v>2576</v>
      </c>
      <c r="BR30" s="371" t="s">
        <v>2577</v>
      </c>
      <c r="BS30" s="414">
        <v>0.9</v>
      </c>
      <c r="BT30" s="328">
        <v>0.9</v>
      </c>
      <c r="BU30" s="328">
        <f>+BT30/BS30</f>
        <v>1</v>
      </c>
      <c r="BV30" s="371" t="s">
        <v>2578</v>
      </c>
      <c r="BW30" s="371" t="s">
        <v>2579</v>
      </c>
      <c r="BX30" s="414">
        <v>0.85</v>
      </c>
      <c r="BY30" s="414">
        <v>0.9</v>
      </c>
      <c r="BZ30" s="328">
        <f t="shared" si="16"/>
        <v>0.94444444444444442</v>
      </c>
      <c r="CA30" s="371" t="s">
        <v>2580</v>
      </c>
      <c r="CB30" s="371" t="s">
        <v>2581</v>
      </c>
      <c r="CC30" s="373" t="s">
        <v>2582</v>
      </c>
      <c r="CE30" s="337">
        <f>(+U30+Z30+AE30+AJ30+AO30+AT30+AY30+BD30+BI30+BN30+BS30+BX30)/11</f>
        <v>0.94636363636363618</v>
      </c>
      <c r="CF30" s="337">
        <f>(+V30+AA30+AF30+AK30+AP30+AU30+AZ30+BE30+BJ30+BO30+BT30+BY30)/11</f>
        <v>0.98181818181818203</v>
      </c>
      <c r="CG30" s="337">
        <f t="shared" si="17"/>
        <v>0.96388888888888846</v>
      </c>
      <c r="CH30" s="337">
        <f>+CG30</f>
        <v>0.96388888888888846</v>
      </c>
      <c r="CI30" s="337">
        <f t="shared" si="18"/>
        <v>0.9</v>
      </c>
      <c r="CJ30" s="337">
        <f t="shared" si="19"/>
        <v>1.0709876543209871</v>
      </c>
      <c r="CK30" s="338"/>
    </row>
    <row r="31" spans="2:89" s="335" customFormat="1" ht="252" x14ac:dyDescent="0.25">
      <c r="B31" s="322" t="s">
        <v>2550</v>
      </c>
      <c r="C31" s="325" t="s">
        <v>2583</v>
      </c>
      <c r="D31" s="322" t="s">
        <v>2180</v>
      </c>
      <c r="E31" s="322" t="s">
        <v>2584</v>
      </c>
      <c r="F31" s="354" t="s">
        <v>2585</v>
      </c>
      <c r="G31" s="325" t="s">
        <v>2586</v>
      </c>
      <c r="H31" s="325" t="s">
        <v>2587</v>
      </c>
      <c r="I31" s="325" t="s">
        <v>2588</v>
      </c>
      <c r="J31" s="323" t="s">
        <v>2186</v>
      </c>
      <c r="K31" s="386" t="s">
        <v>2589</v>
      </c>
      <c r="L31" s="325" t="s">
        <v>2556</v>
      </c>
      <c r="M31" s="325" t="s">
        <v>2590</v>
      </c>
      <c r="N31" s="322" t="s">
        <v>2031</v>
      </c>
      <c r="O31" s="325" t="s">
        <v>2558</v>
      </c>
      <c r="P31" s="323" t="s">
        <v>2095</v>
      </c>
      <c r="Q31" s="322" t="s">
        <v>2155</v>
      </c>
      <c r="R31" s="416">
        <v>0.91</v>
      </c>
      <c r="S31" s="323" t="s">
        <v>2031</v>
      </c>
      <c r="T31" s="416">
        <v>0.95</v>
      </c>
      <c r="U31" s="328">
        <v>0.92</v>
      </c>
      <c r="V31" s="328">
        <v>0.9</v>
      </c>
      <c r="W31" s="328">
        <f>+U31/V31</f>
        <v>1.0222222222222221</v>
      </c>
      <c r="X31" s="371" t="s">
        <v>2591</v>
      </c>
      <c r="Y31" s="368" t="s">
        <v>2592</v>
      </c>
      <c r="Z31" s="328">
        <v>0.91</v>
      </c>
      <c r="AA31" s="328">
        <v>0.9</v>
      </c>
      <c r="AB31" s="328">
        <f>+Z31/AA31</f>
        <v>1.0111111111111111</v>
      </c>
      <c r="AC31" s="371" t="s">
        <v>2593</v>
      </c>
      <c r="AD31" s="371" t="s">
        <v>2592</v>
      </c>
      <c r="AE31" s="414">
        <v>0.92</v>
      </c>
      <c r="AF31" s="328">
        <v>0.9</v>
      </c>
      <c r="AG31" s="328">
        <f>+AE31/AF31</f>
        <v>1.0222222222222221</v>
      </c>
      <c r="AH31" s="368" t="s">
        <v>2594</v>
      </c>
      <c r="AI31" s="368" t="s">
        <v>2595</v>
      </c>
      <c r="AJ31" s="328">
        <v>0.98</v>
      </c>
      <c r="AK31" s="328">
        <v>0.9</v>
      </c>
      <c r="AL31" s="328">
        <f>+AJ31/AK31</f>
        <v>1.0888888888888888</v>
      </c>
      <c r="AM31" s="371" t="s">
        <v>2596</v>
      </c>
      <c r="AN31" s="371" t="s">
        <v>2597</v>
      </c>
      <c r="AO31" s="414">
        <v>0.96</v>
      </c>
      <c r="AP31" s="328">
        <v>0.9</v>
      </c>
      <c r="AQ31" s="417">
        <f>+AO31/AP31</f>
        <v>1.0666666666666667</v>
      </c>
      <c r="AR31" s="368" t="s">
        <v>2598</v>
      </c>
      <c r="AS31" s="368" t="s">
        <v>2599</v>
      </c>
      <c r="AT31" s="328">
        <v>0.96</v>
      </c>
      <c r="AU31" s="328">
        <v>0.95</v>
      </c>
      <c r="AV31" s="328">
        <f>+AT31/AU31</f>
        <v>1.0105263157894737</v>
      </c>
      <c r="AW31" s="371" t="s">
        <v>2600</v>
      </c>
      <c r="AX31" s="371" t="s">
        <v>2601</v>
      </c>
      <c r="AY31" s="418">
        <v>0.96</v>
      </c>
      <c r="AZ31" s="328">
        <v>0.95</v>
      </c>
      <c r="BA31" s="328">
        <f>+AY31/AZ31</f>
        <v>1.0105263157894737</v>
      </c>
      <c r="BB31" s="368" t="s">
        <v>2602</v>
      </c>
      <c r="BC31" s="371" t="s">
        <v>2603</v>
      </c>
      <c r="BD31" s="328">
        <v>0.95</v>
      </c>
      <c r="BE31" s="328">
        <v>0.95</v>
      </c>
      <c r="BF31" s="328">
        <f>+BD31/BE31</f>
        <v>1</v>
      </c>
      <c r="BG31" s="371" t="s">
        <v>2604</v>
      </c>
      <c r="BH31" s="381" t="s">
        <v>2605</v>
      </c>
      <c r="BI31" s="414">
        <v>0.94</v>
      </c>
      <c r="BJ31" s="328">
        <v>0.95</v>
      </c>
      <c r="BK31" s="328">
        <f>+BI31/BJ31</f>
        <v>0.98947368421052628</v>
      </c>
      <c r="BL31" s="419" t="s">
        <v>2606</v>
      </c>
      <c r="BM31" s="381" t="s">
        <v>2607</v>
      </c>
      <c r="BN31" s="328">
        <v>0.96</v>
      </c>
      <c r="BO31" s="328">
        <v>0.95</v>
      </c>
      <c r="BP31" s="328">
        <f>+BN31/BO31</f>
        <v>1.0105263157894737</v>
      </c>
      <c r="BQ31" s="368" t="s">
        <v>2608</v>
      </c>
      <c r="BR31" s="371" t="s">
        <v>2609</v>
      </c>
      <c r="BS31" s="414">
        <v>0.91</v>
      </c>
      <c r="BT31" s="328">
        <v>0.95</v>
      </c>
      <c r="BU31" s="328">
        <f>+BS31/BT31</f>
        <v>0.95789473684210535</v>
      </c>
      <c r="BV31" s="371" t="s">
        <v>2610</v>
      </c>
      <c r="BW31" s="371" t="s">
        <v>2611</v>
      </c>
      <c r="BX31" s="328">
        <v>0.91</v>
      </c>
      <c r="BY31" s="328">
        <v>0.95</v>
      </c>
      <c r="BZ31" s="328">
        <f t="shared" si="16"/>
        <v>0.95789473684210535</v>
      </c>
      <c r="CA31" s="371" t="s">
        <v>2612</v>
      </c>
      <c r="CB31" s="371" t="s">
        <v>2613</v>
      </c>
      <c r="CC31" s="373" t="s">
        <v>2614</v>
      </c>
      <c r="CE31" s="337">
        <f>(+U31+Z31+AE31+AJ31+AO31+AT31+AY31+BD31+BI31+BN31+BS31+BX31)/12</f>
        <v>0.94000000000000006</v>
      </c>
      <c r="CF31" s="337">
        <f>(+V31+AA31+AF31+AK31+AP31+AU31+AZ31+BE31+BJ31+BO31+BT31+BY31)/12</f>
        <v>0.92916666666666659</v>
      </c>
      <c r="CG31" s="337">
        <f t="shared" si="17"/>
        <v>1.0116591928251122</v>
      </c>
      <c r="CH31" s="337">
        <f>+CG31</f>
        <v>1.0116591928251122</v>
      </c>
      <c r="CI31" s="337">
        <f t="shared" si="18"/>
        <v>0.95</v>
      </c>
      <c r="CJ31" s="337">
        <f t="shared" si="19"/>
        <v>1.0649044135001182</v>
      </c>
      <c r="CK31" s="338"/>
    </row>
    <row r="32" spans="2:89" s="425" customFormat="1" ht="285" customHeight="1" x14ac:dyDescent="0.25">
      <c r="B32" s="355" t="s">
        <v>2615</v>
      </c>
      <c r="C32" s="355" t="s">
        <v>1851</v>
      </c>
      <c r="D32" s="390" t="s">
        <v>2616</v>
      </c>
      <c r="E32" s="343" t="s">
        <v>2617</v>
      </c>
      <c r="F32" s="356" t="s">
        <v>2618</v>
      </c>
      <c r="G32" s="390" t="s">
        <v>2619</v>
      </c>
      <c r="H32" s="390" t="s">
        <v>2620</v>
      </c>
      <c r="I32" s="390" t="s">
        <v>2621</v>
      </c>
      <c r="J32" s="420" t="s">
        <v>2062</v>
      </c>
      <c r="K32" s="390" t="s">
        <v>2622</v>
      </c>
      <c r="L32" s="390" t="s">
        <v>2623</v>
      </c>
      <c r="M32" s="390" t="s">
        <v>2624</v>
      </c>
      <c r="N32" s="344" t="s">
        <v>2031</v>
      </c>
      <c r="O32" s="390" t="s">
        <v>2625</v>
      </c>
      <c r="P32" s="420" t="s">
        <v>2033</v>
      </c>
      <c r="Q32" s="357" t="s">
        <v>2155</v>
      </c>
      <c r="R32" s="421">
        <v>0.85</v>
      </c>
      <c r="S32" s="420" t="s">
        <v>2031</v>
      </c>
      <c r="T32" s="421">
        <v>0.85</v>
      </c>
      <c r="U32" s="327"/>
      <c r="V32" s="327"/>
      <c r="W32" s="328"/>
      <c r="X32" s="422" t="s">
        <v>2626</v>
      </c>
      <c r="Y32" s="371" t="s">
        <v>2627</v>
      </c>
      <c r="Z32" s="327"/>
      <c r="AA32" s="327"/>
      <c r="AB32" s="328"/>
      <c r="AC32" s="422" t="s">
        <v>2628</v>
      </c>
      <c r="AD32" s="371" t="s">
        <v>2627</v>
      </c>
      <c r="AE32" s="332"/>
      <c r="AF32" s="327"/>
      <c r="AG32" s="328"/>
      <c r="AH32" s="422" t="s">
        <v>2629</v>
      </c>
      <c r="AI32" s="371" t="s">
        <v>2630</v>
      </c>
      <c r="AJ32" s="327"/>
      <c r="AK32" s="327"/>
      <c r="AL32" s="328"/>
      <c r="AM32" s="423" t="s">
        <v>2631</v>
      </c>
      <c r="AN32" s="371" t="s">
        <v>2632</v>
      </c>
      <c r="AO32" s="332"/>
      <c r="AP32" s="327"/>
      <c r="AQ32" s="328"/>
      <c r="AR32" s="423" t="s">
        <v>2633</v>
      </c>
      <c r="AS32" s="371" t="s">
        <v>2634</v>
      </c>
      <c r="AT32" s="327">
        <v>29</v>
      </c>
      <c r="AU32" s="424">
        <v>45.5</v>
      </c>
      <c r="AV32" s="328">
        <f t="shared" ref="AV32" si="23">+AT32/AU32</f>
        <v>0.63736263736263732</v>
      </c>
      <c r="AW32" s="423" t="s">
        <v>2635</v>
      </c>
      <c r="AX32" s="371" t="s">
        <v>2636</v>
      </c>
      <c r="AY32" s="332"/>
      <c r="AZ32" s="327"/>
      <c r="BA32" s="328"/>
      <c r="BB32" s="423" t="s">
        <v>2637</v>
      </c>
      <c r="BC32" s="387" t="s">
        <v>2638</v>
      </c>
      <c r="BD32" s="327"/>
      <c r="BE32" s="327"/>
      <c r="BF32" s="328"/>
      <c r="BG32" s="423" t="s">
        <v>2639</v>
      </c>
      <c r="BH32" s="371" t="s">
        <v>2640</v>
      </c>
      <c r="BI32" s="332"/>
      <c r="BJ32" s="327"/>
      <c r="BK32" s="328"/>
      <c r="BL32" s="423" t="s">
        <v>2641</v>
      </c>
      <c r="BM32" s="371" t="s">
        <v>2642</v>
      </c>
      <c r="BN32" s="327"/>
      <c r="BO32" s="327"/>
      <c r="BP32" s="328"/>
      <c r="BQ32" s="423" t="s">
        <v>2643</v>
      </c>
      <c r="BR32" s="371" t="s">
        <v>2644</v>
      </c>
      <c r="BS32" s="332"/>
      <c r="BT32" s="327"/>
      <c r="BU32" s="328"/>
      <c r="BV32" s="423" t="s">
        <v>2645</v>
      </c>
      <c r="BW32" s="387" t="s">
        <v>2646</v>
      </c>
      <c r="BX32" s="327"/>
      <c r="BY32" s="327"/>
      <c r="BZ32" s="328"/>
      <c r="CA32" s="423" t="s">
        <v>2647</v>
      </c>
      <c r="CB32" s="371" t="s">
        <v>2648</v>
      </c>
      <c r="CC32" s="373" t="s">
        <v>2649</v>
      </c>
      <c r="CE32" s="397">
        <f>+U32+Z32+AE32+AJ32+AO32+AT32+AY32+BD32+BI32+BN32+BS32+BX32</f>
        <v>29</v>
      </c>
      <c r="CF32" s="426">
        <f t="shared" si="8"/>
        <v>45.5</v>
      </c>
      <c r="CG32" s="427">
        <f t="shared" si="17"/>
        <v>0.63736263736263732</v>
      </c>
      <c r="CH32" s="427">
        <f t="shared" ref="CH32:CH52" si="24">+CG32</f>
        <v>0.63736263736263732</v>
      </c>
      <c r="CI32" s="427">
        <f t="shared" si="18"/>
        <v>0.85</v>
      </c>
      <c r="CJ32" s="427">
        <f t="shared" si="19"/>
        <v>0.74983839689722043</v>
      </c>
      <c r="CK32" s="397"/>
    </row>
    <row r="33" spans="2:89" s="425" customFormat="1" ht="373.5" customHeight="1" x14ac:dyDescent="0.25">
      <c r="B33" s="355" t="s">
        <v>2615</v>
      </c>
      <c r="C33" s="355" t="s">
        <v>1851</v>
      </c>
      <c r="D33" s="390" t="s">
        <v>2021</v>
      </c>
      <c r="E33" s="343" t="s">
        <v>2650</v>
      </c>
      <c r="F33" s="356" t="s">
        <v>2618</v>
      </c>
      <c r="G33" s="390" t="s">
        <v>2651</v>
      </c>
      <c r="H33" s="390" t="s">
        <v>2652</v>
      </c>
      <c r="I33" s="390" t="s">
        <v>2653</v>
      </c>
      <c r="J33" s="420" t="s">
        <v>2186</v>
      </c>
      <c r="K33" s="390" t="s">
        <v>2654</v>
      </c>
      <c r="L33" s="390" t="s">
        <v>2655</v>
      </c>
      <c r="M33" s="390" t="s">
        <v>2656</v>
      </c>
      <c r="N33" s="344" t="s">
        <v>2031</v>
      </c>
      <c r="O33" s="390" t="s">
        <v>2657</v>
      </c>
      <c r="P33" s="420" t="s">
        <v>2033</v>
      </c>
      <c r="Q33" s="357" t="s">
        <v>2155</v>
      </c>
      <c r="R33" s="421">
        <v>0.96</v>
      </c>
      <c r="S33" s="420" t="s">
        <v>2031</v>
      </c>
      <c r="T33" s="421">
        <v>0.96</v>
      </c>
      <c r="U33" s="327"/>
      <c r="V33" s="327"/>
      <c r="W33" s="328"/>
      <c r="X33" s="423" t="s">
        <v>2658</v>
      </c>
      <c r="Y33" s="371" t="s">
        <v>2627</v>
      </c>
      <c r="Z33" s="327"/>
      <c r="AA33" s="327"/>
      <c r="AB33" s="328"/>
      <c r="AC33" s="423" t="s">
        <v>2659</v>
      </c>
      <c r="AD33" s="371" t="s">
        <v>2627</v>
      </c>
      <c r="AE33" s="428"/>
      <c r="AF33" s="393"/>
      <c r="AG33" s="394"/>
      <c r="AH33" s="423" t="s">
        <v>2660</v>
      </c>
      <c r="AI33" s="371" t="s">
        <v>2630</v>
      </c>
      <c r="AJ33" s="393"/>
      <c r="AK33" s="393"/>
      <c r="AL33" s="394"/>
      <c r="AM33" s="423" t="s">
        <v>2661</v>
      </c>
      <c r="AN33" s="371" t="s">
        <v>2632</v>
      </c>
      <c r="AO33" s="428"/>
      <c r="AP33" s="393"/>
      <c r="AQ33" s="394"/>
      <c r="AR33" s="423" t="s">
        <v>2662</v>
      </c>
      <c r="AS33" s="371" t="s">
        <v>2634</v>
      </c>
      <c r="AT33" s="327">
        <v>4845</v>
      </c>
      <c r="AU33" s="327">
        <v>5893</v>
      </c>
      <c r="AV33" s="417">
        <f>+AT33/AU33</f>
        <v>0.82216188698455794</v>
      </c>
      <c r="AW33" s="423" t="s">
        <v>2663</v>
      </c>
      <c r="AX33" s="371" t="s">
        <v>2664</v>
      </c>
      <c r="AY33" s="428"/>
      <c r="AZ33" s="393"/>
      <c r="BA33" s="394"/>
      <c r="BB33" s="423" t="s">
        <v>2665</v>
      </c>
      <c r="BC33" s="387" t="s">
        <v>2638</v>
      </c>
      <c r="BD33" s="393"/>
      <c r="BE33" s="393"/>
      <c r="BF33" s="394"/>
      <c r="BG33" s="423" t="s">
        <v>2666</v>
      </c>
      <c r="BH33" s="371" t="s">
        <v>2640</v>
      </c>
      <c r="BI33" s="332">
        <v>4677</v>
      </c>
      <c r="BJ33" s="327">
        <v>4853</v>
      </c>
      <c r="BK33" s="417">
        <f>+BI33/BJ33</f>
        <v>0.96373377292396456</v>
      </c>
      <c r="BL33" s="423" t="s">
        <v>2667</v>
      </c>
      <c r="BM33" s="359" t="s">
        <v>2668</v>
      </c>
      <c r="BN33" s="393"/>
      <c r="BO33" s="393"/>
      <c r="BP33" s="394"/>
      <c r="BQ33" s="423" t="s">
        <v>2669</v>
      </c>
      <c r="BR33" s="359" t="s">
        <v>2670</v>
      </c>
      <c r="BS33" s="428"/>
      <c r="BT33" s="393"/>
      <c r="BU33" s="394"/>
      <c r="BV33" s="423" t="s">
        <v>2671</v>
      </c>
      <c r="BW33" s="359" t="s">
        <v>2672</v>
      </c>
      <c r="BX33" s="332">
        <v>3210</v>
      </c>
      <c r="BY33" s="327">
        <v>3478</v>
      </c>
      <c r="BZ33" s="417">
        <f>+BX33/BY33</f>
        <v>0.92294422081656124</v>
      </c>
      <c r="CA33" s="423" t="s">
        <v>2673</v>
      </c>
      <c r="CB33" s="387" t="s">
        <v>2674</v>
      </c>
      <c r="CC33" s="373" t="s">
        <v>2675</v>
      </c>
      <c r="CE33" s="397">
        <f>+U33+Z33+AE33+AJ33+AO33+AT33+AY33+BD33+BI33+BN33+BS33+BX33</f>
        <v>12732</v>
      </c>
      <c r="CF33" s="397">
        <f>+V33+AA33+AF33+AK33+AP33+AU33+AZ33+BE33+BJ33+BO33+BT33+BY33</f>
        <v>14224</v>
      </c>
      <c r="CG33" s="427">
        <f t="shared" si="17"/>
        <v>0.89510686164229469</v>
      </c>
      <c r="CH33" s="427">
        <f t="shared" si="24"/>
        <v>0.89510686164229469</v>
      </c>
      <c r="CI33" s="427">
        <f t="shared" si="18"/>
        <v>0.96</v>
      </c>
      <c r="CJ33" s="427">
        <f t="shared" si="19"/>
        <v>0.93240298087739037</v>
      </c>
      <c r="CK33" s="397"/>
    </row>
    <row r="34" spans="2:89" s="425" customFormat="1" ht="408.75" customHeight="1" x14ac:dyDescent="0.25">
      <c r="B34" s="355" t="s">
        <v>2615</v>
      </c>
      <c r="C34" s="355" t="s">
        <v>1851</v>
      </c>
      <c r="D34" s="390" t="s">
        <v>2021</v>
      </c>
      <c r="E34" s="343" t="s">
        <v>2676</v>
      </c>
      <c r="F34" s="356" t="s">
        <v>2618</v>
      </c>
      <c r="G34" s="390" t="s">
        <v>2677</v>
      </c>
      <c r="H34" s="390" t="s">
        <v>2678</v>
      </c>
      <c r="I34" s="390" t="s">
        <v>2679</v>
      </c>
      <c r="J34" s="420" t="s">
        <v>2186</v>
      </c>
      <c r="K34" s="390" t="s">
        <v>2680</v>
      </c>
      <c r="L34" s="390" t="s">
        <v>2681</v>
      </c>
      <c r="M34" s="390" t="s">
        <v>2682</v>
      </c>
      <c r="N34" s="344" t="s">
        <v>2031</v>
      </c>
      <c r="O34" s="390" t="s">
        <v>2683</v>
      </c>
      <c r="P34" s="420" t="s">
        <v>2033</v>
      </c>
      <c r="Q34" s="357" t="s">
        <v>2155</v>
      </c>
      <c r="R34" s="429">
        <v>1</v>
      </c>
      <c r="S34" s="420" t="s">
        <v>2031</v>
      </c>
      <c r="T34" s="429">
        <v>1</v>
      </c>
      <c r="U34" s="327"/>
      <c r="V34" s="327"/>
      <c r="W34" s="328"/>
      <c r="X34" s="423" t="s">
        <v>2684</v>
      </c>
      <c r="Y34" s="371" t="s">
        <v>2627</v>
      </c>
      <c r="Z34" s="393"/>
      <c r="AA34" s="393"/>
      <c r="AB34" s="394"/>
      <c r="AC34" s="423" t="s">
        <v>2685</v>
      </c>
      <c r="AD34" s="371" t="s">
        <v>2627</v>
      </c>
      <c r="AE34" s="327">
        <v>142</v>
      </c>
      <c r="AF34" s="327">
        <v>150</v>
      </c>
      <c r="AG34" s="328">
        <f>+AE34/AF34</f>
        <v>0.94666666666666666</v>
      </c>
      <c r="AH34" s="430" t="s">
        <v>2686</v>
      </c>
      <c r="AI34" s="371" t="s">
        <v>2630</v>
      </c>
      <c r="AJ34" s="431"/>
      <c r="AK34" s="393"/>
      <c r="AL34" s="394"/>
      <c r="AM34" s="423" t="s">
        <v>2687</v>
      </c>
      <c r="AN34" s="371" t="s">
        <v>2632</v>
      </c>
      <c r="AO34" s="393"/>
      <c r="AP34" s="393"/>
      <c r="AQ34" s="394"/>
      <c r="AR34" s="423" t="s">
        <v>2688</v>
      </c>
      <c r="AS34" s="371" t="s">
        <v>2634</v>
      </c>
      <c r="AT34" s="327">
        <v>140</v>
      </c>
      <c r="AU34" s="327">
        <v>137</v>
      </c>
      <c r="AV34" s="417">
        <f>+AT34/AU34</f>
        <v>1.0218978102189782</v>
      </c>
      <c r="AW34" s="423" t="s">
        <v>2689</v>
      </c>
      <c r="AX34" s="371" t="s">
        <v>2690</v>
      </c>
      <c r="AY34" s="393"/>
      <c r="AZ34" s="393"/>
      <c r="BA34" s="394"/>
      <c r="BB34" s="423" t="s">
        <v>2691</v>
      </c>
      <c r="BC34" s="387" t="s">
        <v>2638</v>
      </c>
      <c r="BD34" s="393"/>
      <c r="BE34" s="393"/>
      <c r="BF34" s="394"/>
      <c r="BG34" s="423" t="s">
        <v>2692</v>
      </c>
      <c r="BH34" s="371" t="s">
        <v>2640</v>
      </c>
      <c r="BI34" s="327">
        <v>128</v>
      </c>
      <c r="BJ34" s="327">
        <v>130</v>
      </c>
      <c r="BK34" s="417">
        <f>+BI34/BJ34</f>
        <v>0.98461538461538467</v>
      </c>
      <c r="BL34" s="423" t="s">
        <v>2693</v>
      </c>
      <c r="BM34" s="371" t="s">
        <v>2668</v>
      </c>
      <c r="BN34" s="393"/>
      <c r="BO34" s="393"/>
      <c r="BP34" s="417"/>
      <c r="BQ34" s="423" t="s">
        <v>2694</v>
      </c>
      <c r="BR34" s="359" t="s">
        <v>2670</v>
      </c>
      <c r="BS34" s="393"/>
      <c r="BT34" s="393"/>
      <c r="BU34" s="394"/>
      <c r="BV34" s="423" t="s">
        <v>2695</v>
      </c>
      <c r="BW34" s="359" t="s">
        <v>2672</v>
      </c>
      <c r="BX34" s="327">
        <v>129</v>
      </c>
      <c r="BY34" s="327">
        <v>129</v>
      </c>
      <c r="BZ34" s="417">
        <f>+BX34/BY34</f>
        <v>1</v>
      </c>
      <c r="CA34" s="371" t="s">
        <v>2696</v>
      </c>
      <c r="CB34" s="387" t="s">
        <v>2674</v>
      </c>
      <c r="CC34" s="373" t="s">
        <v>2697</v>
      </c>
      <c r="CE34" s="397">
        <f t="shared" si="8"/>
        <v>539</v>
      </c>
      <c r="CF34" s="397">
        <f t="shared" si="8"/>
        <v>546</v>
      </c>
      <c r="CG34" s="427">
        <f t="shared" si="17"/>
        <v>0.98717948717948723</v>
      </c>
      <c r="CH34" s="427">
        <f t="shared" si="24"/>
        <v>0.98717948717948723</v>
      </c>
      <c r="CI34" s="427">
        <f t="shared" si="18"/>
        <v>1</v>
      </c>
      <c r="CJ34" s="432">
        <f t="shared" si="19"/>
        <v>0.98717948717948723</v>
      </c>
      <c r="CK34" s="397"/>
    </row>
    <row r="35" spans="2:89" s="425" customFormat="1" ht="409.5" customHeight="1" x14ac:dyDescent="0.25">
      <c r="B35" s="355" t="s">
        <v>2615</v>
      </c>
      <c r="C35" s="355" t="s">
        <v>1851</v>
      </c>
      <c r="D35" s="390" t="s">
        <v>2021</v>
      </c>
      <c r="E35" s="343" t="s">
        <v>2698</v>
      </c>
      <c r="F35" s="356" t="s">
        <v>2618</v>
      </c>
      <c r="G35" s="390" t="s">
        <v>2699</v>
      </c>
      <c r="H35" s="390" t="s">
        <v>2700</v>
      </c>
      <c r="I35" s="390" t="s">
        <v>2701</v>
      </c>
      <c r="J35" s="420" t="s">
        <v>2186</v>
      </c>
      <c r="K35" s="390" t="s">
        <v>2702</v>
      </c>
      <c r="L35" s="390" t="s">
        <v>2703</v>
      </c>
      <c r="M35" s="390" t="s">
        <v>2704</v>
      </c>
      <c r="N35" s="344" t="s">
        <v>2031</v>
      </c>
      <c r="O35" s="390" t="s">
        <v>2705</v>
      </c>
      <c r="P35" s="420" t="s">
        <v>2033</v>
      </c>
      <c r="Q35" s="357" t="s">
        <v>2155</v>
      </c>
      <c r="R35" s="421">
        <v>0</v>
      </c>
      <c r="S35" s="420" t="s">
        <v>2031</v>
      </c>
      <c r="T35" s="421">
        <v>0.9</v>
      </c>
      <c r="U35" s="327"/>
      <c r="V35" s="327"/>
      <c r="W35" s="328"/>
      <c r="X35" s="423" t="s">
        <v>2658</v>
      </c>
      <c r="Y35" s="371" t="s">
        <v>2627</v>
      </c>
      <c r="Z35" s="393"/>
      <c r="AA35" s="393"/>
      <c r="AB35" s="394"/>
      <c r="AC35" s="423" t="s">
        <v>2706</v>
      </c>
      <c r="AD35" s="371" t="s">
        <v>2627</v>
      </c>
      <c r="AE35" s="362"/>
      <c r="AF35" s="433"/>
      <c r="AG35" s="357"/>
      <c r="AH35" s="423" t="s">
        <v>2707</v>
      </c>
      <c r="AI35" s="371" t="s">
        <v>2708</v>
      </c>
      <c r="AJ35" s="393"/>
      <c r="AK35" s="393"/>
      <c r="AL35" s="394"/>
      <c r="AM35" s="423" t="s">
        <v>2709</v>
      </c>
      <c r="AN35" s="371" t="s">
        <v>2632</v>
      </c>
      <c r="AO35" s="428"/>
      <c r="AP35" s="393"/>
      <c r="AQ35" s="394"/>
      <c r="AR35" s="423" t="s">
        <v>2710</v>
      </c>
      <c r="AS35" s="371" t="s">
        <v>2634</v>
      </c>
      <c r="AT35" s="362">
        <v>1824</v>
      </c>
      <c r="AU35" s="362">
        <v>1824</v>
      </c>
      <c r="AV35" s="434">
        <f>+AT35/AU35</f>
        <v>1</v>
      </c>
      <c r="AW35" s="423" t="s">
        <v>2711</v>
      </c>
      <c r="AX35" s="371" t="s">
        <v>2712</v>
      </c>
      <c r="AY35" s="428"/>
      <c r="AZ35" s="393"/>
      <c r="BA35" s="394"/>
      <c r="BB35" s="423" t="s">
        <v>2713</v>
      </c>
      <c r="BC35" s="387" t="s">
        <v>2638</v>
      </c>
      <c r="BD35" s="393"/>
      <c r="BE35" s="393"/>
      <c r="BF35" s="394"/>
      <c r="BG35" s="423" t="s">
        <v>2714</v>
      </c>
      <c r="BH35" s="371" t="s">
        <v>2640</v>
      </c>
      <c r="BI35" s="332"/>
      <c r="BJ35" s="327"/>
      <c r="BK35" s="328"/>
      <c r="BL35" s="423" t="s">
        <v>2715</v>
      </c>
      <c r="BM35" s="371" t="s">
        <v>2668</v>
      </c>
      <c r="BN35" s="393"/>
      <c r="BO35" s="393"/>
      <c r="BP35" s="394"/>
      <c r="BQ35" s="423" t="s">
        <v>2716</v>
      </c>
      <c r="BR35" s="359" t="s">
        <v>2670</v>
      </c>
      <c r="BS35" s="428"/>
      <c r="BT35" s="393"/>
      <c r="BU35" s="394"/>
      <c r="BV35" s="423" t="s">
        <v>2717</v>
      </c>
      <c r="BW35" s="359" t="s">
        <v>2672</v>
      </c>
      <c r="BX35" s="362"/>
      <c r="BY35" s="362"/>
      <c r="BZ35" s="434"/>
      <c r="CA35" s="371" t="s">
        <v>2718</v>
      </c>
      <c r="CB35" s="387" t="s">
        <v>2674</v>
      </c>
      <c r="CC35" s="373" t="s">
        <v>2719</v>
      </c>
      <c r="CE35" s="397">
        <f t="shared" si="8"/>
        <v>1824</v>
      </c>
      <c r="CF35" s="397">
        <f t="shared" si="8"/>
        <v>1824</v>
      </c>
      <c r="CG35" s="427">
        <f t="shared" si="17"/>
        <v>1</v>
      </c>
      <c r="CH35" s="427">
        <f t="shared" si="24"/>
        <v>1</v>
      </c>
      <c r="CI35" s="427">
        <f t="shared" si="18"/>
        <v>0.9</v>
      </c>
      <c r="CJ35" s="427">
        <f t="shared" si="19"/>
        <v>1.1111111111111112</v>
      </c>
      <c r="CK35" s="397"/>
    </row>
    <row r="36" spans="2:89" s="425" customFormat="1" ht="369.75" customHeight="1" x14ac:dyDescent="0.25">
      <c r="B36" s="355" t="s">
        <v>2615</v>
      </c>
      <c r="C36" s="355" t="s">
        <v>1851</v>
      </c>
      <c r="D36" s="390" t="s">
        <v>2021</v>
      </c>
      <c r="E36" s="343" t="s">
        <v>2720</v>
      </c>
      <c r="F36" s="356" t="s">
        <v>2618</v>
      </c>
      <c r="G36" s="390" t="s">
        <v>2721</v>
      </c>
      <c r="H36" s="390" t="s">
        <v>2722</v>
      </c>
      <c r="I36" s="390" t="s">
        <v>2723</v>
      </c>
      <c r="J36" s="420" t="s">
        <v>2186</v>
      </c>
      <c r="K36" s="390" t="s">
        <v>2724</v>
      </c>
      <c r="L36" s="390" t="s">
        <v>2725</v>
      </c>
      <c r="M36" s="390" t="s">
        <v>2726</v>
      </c>
      <c r="N36" s="344" t="s">
        <v>2031</v>
      </c>
      <c r="O36" s="390" t="s">
        <v>2727</v>
      </c>
      <c r="P36" s="420" t="s">
        <v>2095</v>
      </c>
      <c r="Q36" s="357" t="s">
        <v>2155</v>
      </c>
      <c r="R36" s="435">
        <v>0</v>
      </c>
      <c r="S36" s="420" t="s">
        <v>2031</v>
      </c>
      <c r="T36" s="435">
        <v>2.5000000000000001E-2</v>
      </c>
      <c r="U36" s="327"/>
      <c r="V36" s="327"/>
      <c r="W36" s="328"/>
      <c r="X36" s="423" t="s">
        <v>2728</v>
      </c>
      <c r="Y36" s="371" t="s">
        <v>2627</v>
      </c>
      <c r="Z36" s="393"/>
      <c r="AA36" s="436"/>
      <c r="AB36" s="437"/>
      <c r="AC36" s="423" t="s">
        <v>2729</v>
      </c>
      <c r="AD36" s="371" t="s">
        <v>2627</v>
      </c>
      <c r="AE36" s="362">
        <v>17</v>
      </c>
      <c r="AF36" s="438">
        <v>5264</v>
      </c>
      <c r="AG36" s="439">
        <f>+AE36/AF36</f>
        <v>3.2294832826747721E-3</v>
      </c>
      <c r="AH36" s="423" t="s">
        <v>2730</v>
      </c>
      <c r="AI36" s="371" t="s">
        <v>2630</v>
      </c>
      <c r="AJ36" s="362">
        <v>49</v>
      </c>
      <c r="AK36" s="362">
        <v>6763</v>
      </c>
      <c r="AL36" s="440">
        <v>7.1999999999999998E-3</v>
      </c>
      <c r="AM36" s="423" t="s">
        <v>2731</v>
      </c>
      <c r="AN36" s="371" t="s">
        <v>2732</v>
      </c>
      <c r="AO36" s="362">
        <v>66</v>
      </c>
      <c r="AP36" s="362">
        <v>6931</v>
      </c>
      <c r="AQ36" s="440">
        <v>9.4999999999999998E-3</v>
      </c>
      <c r="AR36" s="423" t="s">
        <v>2733</v>
      </c>
      <c r="AS36" s="371" t="s">
        <v>2634</v>
      </c>
      <c r="AT36" s="362">
        <v>111</v>
      </c>
      <c r="AU36" s="362">
        <v>7249</v>
      </c>
      <c r="AV36" s="440">
        <f>+AT36/AU36</f>
        <v>1.53124568906056E-2</v>
      </c>
      <c r="AW36" s="423" t="s">
        <v>2734</v>
      </c>
      <c r="AX36" s="371" t="s">
        <v>2735</v>
      </c>
      <c r="AY36" s="362">
        <v>101</v>
      </c>
      <c r="AZ36" s="362">
        <v>9638</v>
      </c>
      <c r="BA36" s="440">
        <f>+AY36/AZ36</f>
        <v>1.0479352562772359E-2</v>
      </c>
      <c r="BB36" s="423" t="s">
        <v>2736</v>
      </c>
      <c r="BC36" s="371" t="s">
        <v>2737</v>
      </c>
      <c r="BD36" s="362">
        <v>33</v>
      </c>
      <c r="BE36" s="362">
        <v>9498</v>
      </c>
      <c r="BF36" s="440">
        <f>+BD36/BE36</f>
        <v>3.4744156664560958E-3</v>
      </c>
      <c r="BG36" s="423" t="s">
        <v>2738</v>
      </c>
      <c r="BH36" s="371" t="s">
        <v>2640</v>
      </c>
      <c r="BI36" s="332">
        <v>28</v>
      </c>
      <c r="BJ36" s="441">
        <v>10201</v>
      </c>
      <c r="BK36" s="440">
        <f>+BI36/BJ36</f>
        <v>2.7448289383393784E-3</v>
      </c>
      <c r="BL36" s="423" t="s">
        <v>2739</v>
      </c>
      <c r="BM36" s="371" t="s">
        <v>2668</v>
      </c>
      <c r="BN36" s="332">
        <v>38</v>
      </c>
      <c r="BO36" s="441">
        <v>10121</v>
      </c>
      <c r="BP36" s="440">
        <f>+BN36/BO36</f>
        <v>3.754569706550736E-3</v>
      </c>
      <c r="BQ36" s="423" t="s">
        <v>2740</v>
      </c>
      <c r="BR36" s="359" t="s">
        <v>2670</v>
      </c>
      <c r="BS36" s="442">
        <v>34</v>
      </c>
      <c r="BT36" s="442">
        <v>10110</v>
      </c>
      <c r="BU36" s="440">
        <f>+BS36/BT36</f>
        <v>3.3630069238377845E-3</v>
      </c>
      <c r="BV36" s="423" t="s">
        <v>2741</v>
      </c>
      <c r="BW36" s="359" t="s">
        <v>2672</v>
      </c>
      <c r="BX36" s="442">
        <v>17</v>
      </c>
      <c r="BY36" s="442">
        <v>10545</v>
      </c>
      <c r="BZ36" s="440">
        <f>+BX36/BY36</f>
        <v>1.6121384542437174E-3</v>
      </c>
      <c r="CA36" s="371" t="s">
        <v>2742</v>
      </c>
      <c r="CB36" s="387" t="s">
        <v>2674</v>
      </c>
      <c r="CC36" s="373" t="s">
        <v>2743</v>
      </c>
      <c r="CE36" s="443">
        <f>+(Z36+AE36+AJ36+AO36+AT36+AY36+BD36+BI36+BN36+BS36+BX36)/12</f>
        <v>41.166666666666664</v>
      </c>
      <c r="CF36" s="443">
        <f>+(AA36+AF36+AK36+AP36+AU36+AZ36+BE36+BJ36+BO36+BT36+BY36)/12</f>
        <v>7193.333333333333</v>
      </c>
      <c r="CG36" s="432">
        <f t="shared" si="17"/>
        <v>5.7228915662650599E-3</v>
      </c>
      <c r="CH36" s="432">
        <f t="shared" si="24"/>
        <v>5.7228915662650599E-3</v>
      </c>
      <c r="CI36" s="444">
        <v>2.5000000000000001E-2</v>
      </c>
      <c r="CJ36" s="445">
        <f>(1+(1-CH36/CI36)*100%)</f>
        <v>1.7710843373493976</v>
      </c>
      <c r="CK36" s="397"/>
    </row>
    <row r="37" spans="2:89" s="335" customFormat="1" ht="409.6" customHeight="1" x14ac:dyDescent="0.25">
      <c r="B37" s="322" t="s">
        <v>2615</v>
      </c>
      <c r="C37" s="322" t="s">
        <v>1851</v>
      </c>
      <c r="D37" s="390" t="s">
        <v>2616</v>
      </c>
      <c r="E37" s="323" t="s">
        <v>2744</v>
      </c>
      <c r="F37" s="325" t="s">
        <v>2618</v>
      </c>
      <c r="G37" s="390" t="s">
        <v>2745</v>
      </c>
      <c r="H37" s="390" t="s">
        <v>2746</v>
      </c>
      <c r="I37" s="446" t="s">
        <v>2747</v>
      </c>
      <c r="J37" s="447" t="s">
        <v>2186</v>
      </c>
      <c r="K37" s="390" t="s">
        <v>2748</v>
      </c>
      <c r="L37" s="390" t="s">
        <v>2749</v>
      </c>
      <c r="M37" s="390" t="s">
        <v>2750</v>
      </c>
      <c r="N37" s="448" t="s">
        <v>2031</v>
      </c>
      <c r="O37" s="390" t="s">
        <v>2751</v>
      </c>
      <c r="P37" s="447" t="s">
        <v>2033</v>
      </c>
      <c r="Q37" s="326" t="s">
        <v>2155</v>
      </c>
      <c r="R37" s="449">
        <v>0</v>
      </c>
      <c r="S37" s="447" t="s">
        <v>2752</v>
      </c>
      <c r="T37" s="450">
        <v>2.1999999999999999E-2</v>
      </c>
      <c r="U37" s="327"/>
      <c r="V37" s="327"/>
      <c r="W37" s="328"/>
      <c r="X37" s="451" t="s">
        <v>2753</v>
      </c>
      <c r="Y37" s="452" t="s">
        <v>2627</v>
      </c>
      <c r="Z37" s="453"/>
      <c r="AA37" s="454"/>
      <c r="AB37" s="455"/>
      <c r="AC37" s="456" t="s">
        <v>2754</v>
      </c>
      <c r="AD37" s="452" t="s">
        <v>2627</v>
      </c>
      <c r="AE37" s="457">
        <v>330</v>
      </c>
      <c r="AF37" s="458">
        <f>26*5264</f>
        <v>136864</v>
      </c>
      <c r="AG37" s="459">
        <f>+AE37/AF37</f>
        <v>2.4111526771101238E-3</v>
      </c>
      <c r="AH37" s="456" t="s">
        <v>2755</v>
      </c>
      <c r="AI37" s="452" t="s">
        <v>2630</v>
      </c>
      <c r="AJ37" s="453"/>
      <c r="AK37" s="460"/>
      <c r="AL37" s="461"/>
      <c r="AM37" s="456" t="s">
        <v>2756</v>
      </c>
      <c r="AN37" s="452" t="s">
        <v>2632</v>
      </c>
      <c r="AO37" s="453"/>
      <c r="AP37" s="453"/>
      <c r="AQ37" s="461"/>
      <c r="AR37" s="456" t="s">
        <v>2757</v>
      </c>
      <c r="AS37" s="452" t="s">
        <v>2634</v>
      </c>
      <c r="AT37" s="457">
        <v>1747</v>
      </c>
      <c r="AU37" s="462">
        <v>418860</v>
      </c>
      <c r="AV37" s="463">
        <f>+AT37/AU37</f>
        <v>4.17084467363797E-3</v>
      </c>
      <c r="AW37" s="451" t="s">
        <v>2758</v>
      </c>
      <c r="AX37" s="452" t="s">
        <v>2759</v>
      </c>
      <c r="AY37" s="464"/>
      <c r="AZ37" s="464"/>
      <c r="BA37" s="465"/>
      <c r="BB37" s="451" t="s">
        <v>2760</v>
      </c>
      <c r="BC37" s="466" t="s">
        <v>2638</v>
      </c>
      <c r="BD37" s="464"/>
      <c r="BE37" s="464"/>
      <c r="BF37" s="465"/>
      <c r="BG37" s="451" t="s">
        <v>2761</v>
      </c>
      <c r="BH37" s="452" t="s">
        <v>2640</v>
      </c>
      <c r="BI37" s="369">
        <v>1995</v>
      </c>
      <c r="BJ37" s="467">
        <v>607142</v>
      </c>
      <c r="BK37" s="463">
        <f>+BI37/BJ37</f>
        <v>3.2858869918404592E-3</v>
      </c>
      <c r="BL37" s="451" t="s">
        <v>2762</v>
      </c>
      <c r="BM37" s="452" t="s">
        <v>2668</v>
      </c>
      <c r="BN37" s="464"/>
      <c r="BO37" s="464"/>
      <c r="BP37" s="465"/>
      <c r="BQ37" s="451" t="s">
        <v>2763</v>
      </c>
      <c r="BR37" s="468" t="s">
        <v>2670</v>
      </c>
      <c r="BS37" s="464"/>
      <c r="BT37" s="464"/>
      <c r="BU37" s="465"/>
      <c r="BV37" s="451" t="s">
        <v>2764</v>
      </c>
      <c r="BW37" s="371"/>
      <c r="BX37" s="442">
        <v>2384</v>
      </c>
      <c r="BY37" s="442">
        <v>636610</v>
      </c>
      <c r="BZ37" s="463">
        <f>+BX37/BY37</f>
        <v>3.7448359278050925E-3</v>
      </c>
      <c r="CA37" s="371" t="s">
        <v>2765</v>
      </c>
      <c r="CB37" s="387" t="s">
        <v>2674</v>
      </c>
      <c r="CC37" s="373" t="s">
        <v>2766</v>
      </c>
      <c r="CE37" s="469">
        <f>+(U56+Z37+AE37+AJ37+AO37+AT37+AY37+BD37+BI37+BN37+BS37+BX37)/4</f>
        <v>1620.75</v>
      </c>
      <c r="CF37" s="470">
        <f>+(V56+AA37+AF37+AK37+AP37+AU37+AZ37+BE37+BJ37+BO37+BT37+BY37)/4</f>
        <v>449877</v>
      </c>
      <c r="CG37" s="471">
        <f t="shared" si="17"/>
        <v>3.6026513913803107E-3</v>
      </c>
      <c r="CH37" s="472">
        <f t="shared" si="24"/>
        <v>3.6026513913803107E-3</v>
      </c>
      <c r="CI37" s="473">
        <f>+T37</f>
        <v>2.1999999999999999E-2</v>
      </c>
      <c r="CJ37" s="365">
        <f>(1+(1-CH37/CI37)*100%)</f>
        <v>1.8362431185736221</v>
      </c>
      <c r="CK37" s="338"/>
    </row>
    <row r="38" spans="2:89" s="335" customFormat="1" ht="271.5" customHeight="1" x14ac:dyDescent="0.25">
      <c r="B38" s="322" t="s">
        <v>2615</v>
      </c>
      <c r="C38" s="322" t="s">
        <v>2767</v>
      </c>
      <c r="D38" s="322" t="s">
        <v>2021</v>
      </c>
      <c r="E38" s="323" t="s">
        <v>2768</v>
      </c>
      <c r="F38" s="324" t="s">
        <v>2769</v>
      </c>
      <c r="G38" s="325" t="s">
        <v>2770</v>
      </c>
      <c r="H38" s="325" t="s">
        <v>2771</v>
      </c>
      <c r="I38" s="325" t="s">
        <v>2772</v>
      </c>
      <c r="J38" s="323" t="s">
        <v>2186</v>
      </c>
      <c r="K38" s="325" t="s">
        <v>2773</v>
      </c>
      <c r="L38" s="325" t="s">
        <v>2774</v>
      </c>
      <c r="M38" s="325" t="s">
        <v>2775</v>
      </c>
      <c r="N38" s="325" t="s">
        <v>2031</v>
      </c>
      <c r="O38" s="325" t="s">
        <v>2776</v>
      </c>
      <c r="P38" s="391" t="s">
        <v>2033</v>
      </c>
      <c r="Q38" s="326" t="s">
        <v>2155</v>
      </c>
      <c r="R38" s="326">
        <v>0.97</v>
      </c>
      <c r="S38" s="322" t="s">
        <v>2777</v>
      </c>
      <c r="T38" s="326">
        <v>0.98</v>
      </c>
      <c r="U38" s="327"/>
      <c r="V38" s="327"/>
      <c r="W38" s="328"/>
      <c r="X38" s="368" t="s">
        <v>2778</v>
      </c>
      <c r="Y38" s="368" t="s">
        <v>2375</v>
      </c>
      <c r="Z38" s="327"/>
      <c r="AA38" s="327"/>
      <c r="AB38" s="328"/>
      <c r="AC38" s="368" t="s">
        <v>2779</v>
      </c>
      <c r="AD38" s="371" t="s">
        <v>2375</v>
      </c>
      <c r="AE38" s="332">
        <v>8821448656</v>
      </c>
      <c r="AF38" s="327">
        <v>10023953050</v>
      </c>
      <c r="AG38" s="328">
        <v>0.88003690879218555</v>
      </c>
      <c r="AH38" s="368" t="s">
        <v>2780</v>
      </c>
      <c r="AI38" s="368" t="s">
        <v>2781</v>
      </c>
      <c r="AJ38" s="327"/>
      <c r="AK38" s="327"/>
      <c r="AL38" s="328"/>
      <c r="AM38" s="368" t="s">
        <v>2782</v>
      </c>
      <c r="AN38" s="371" t="s">
        <v>2783</v>
      </c>
      <c r="AO38" s="332"/>
      <c r="AP38" s="327"/>
      <c r="AQ38" s="328"/>
      <c r="AR38" s="368" t="s">
        <v>2784</v>
      </c>
      <c r="AS38" s="368" t="s">
        <v>2785</v>
      </c>
      <c r="AT38" s="327">
        <v>23304270156</v>
      </c>
      <c r="AU38" s="327">
        <v>24006521477</v>
      </c>
      <c r="AV38" s="328">
        <v>0.97074747702732322</v>
      </c>
      <c r="AW38" s="368" t="s">
        <v>2786</v>
      </c>
      <c r="AX38" s="371" t="s">
        <v>2787</v>
      </c>
      <c r="AY38" s="332"/>
      <c r="AZ38" s="327"/>
      <c r="BA38" s="328"/>
      <c r="BB38" s="368" t="s">
        <v>2788</v>
      </c>
      <c r="BC38" s="371" t="s">
        <v>2789</v>
      </c>
      <c r="BD38" s="327"/>
      <c r="BE38" s="327"/>
      <c r="BF38" s="328"/>
      <c r="BG38" s="368" t="s">
        <v>2790</v>
      </c>
      <c r="BH38" s="371" t="s">
        <v>2791</v>
      </c>
      <c r="BI38" s="332">
        <v>55983997882</v>
      </c>
      <c r="BJ38" s="327">
        <v>61506561092</v>
      </c>
      <c r="BK38" s="328">
        <v>0.91021180322958573</v>
      </c>
      <c r="BL38" s="368" t="s">
        <v>2792</v>
      </c>
      <c r="BM38" s="371" t="s">
        <v>2793</v>
      </c>
      <c r="BN38" s="327"/>
      <c r="BO38" s="327"/>
      <c r="BP38" s="328"/>
      <c r="BQ38" s="368" t="s">
        <v>2794</v>
      </c>
      <c r="BR38" s="371" t="s">
        <v>2795</v>
      </c>
      <c r="BS38" s="332"/>
      <c r="BT38" s="327"/>
      <c r="BU38" s="328"/>
      <c r="BV38" s="368" t="s">
        <v>2796</v>
      </c>
      <c r="BW38" s="387" t="s">
        <v>2797</v>
      </c>
      <c r="BX38" s="327">
        <v>95276976850</v>
      </c>
      <c r="BY38" s="327">
        <v>99682205760</v>
      </c>
      <c r="BZ38" s="328">
        <v>0.95580726894621237</v>
      </c>
      <c r="CA38" s="368" t="s">
        <v>2798</v>
      </c>
      <c r="CB38" s="371" t="s">
        <v>2799</v>
      </c>
      <c r="CC38" s="371" t="s">
        <v>2800</v>
      </c>
      <c r="CE38" s="474">
        <f>BX38</f>
        <v>95276976850</v>
      </c>
      <c r="CF38" s="474">
        <f>+BY38</f>
        <v>99682205760</v>
      </c>
      <c r="CG38" s="475">
        <f t="shared" si="17"/>
        <v>0.95580726894621237</v>
      </c>
      <c r="CH38" s="475">
        <f t="shared" si="24"/>
        <v>0.95580726894621237</v>
      </c>
      <c r="CI38" s="475">
        <f t="shared" ref="CI38:CI39" si="25">+T38</f>
        <v>0.98</v>
      </c>
      <c r="CJ38" s="475">
        <f t="shared" ref="CJ38:CJ39" si="26">+CH38/CI38</f>
        <v>0.97531353974103308</v>
      </c>
      <c r="CK38" s="338"/>
    </row>
    <row r="39" spans="2:89" s="335" customFormat="1" ht="286.5" customHeight="1" x14ac:dyDescent="0.25">
      <c r="B39" s="322" t="s">
        <v>2615</v>
      </c>
      <c r="C39" s="322" t="s">
        <v>2767</v>
      </c>
      <c r="D39" s="322" t="s">
        <v>2021</v>
      </c>
      <c r="E39" s="323" t="s">
        <v>2801</v>
      </c>
      <c r="F39" s="324" t="s">
        <v>2769</v>
      </c>
      <c r="G39" s="325" t="s">
        <v>2802</v>
      </c>
      <c r="H39" s="325" t="s">
        <v>2803</v>
      </c>
      <c r="I39" s="325" t="s">
        <v>2804</v>
      </c>
      <c r="J39" s="323" t="s">
        <v>2186</v>
      </c>
      <c r="K39" s="325" t="s">
        <v>2805</v>
      </c>
      <c r="L39" s="325" t="s">
        <v>2806</v>
      </c>
      <c r="M39" s="325" t="s">
        <v>2807</v>
      </c>
      <c r="N39" s="325" t="s">
        <v>2031</v>
      </c>
      <c r="O39" s="325" t="s">
        <v>2808</v>
      </c>
      <c r="P39" s="391" t="s">
        <v>2095</v>
      </c>
      <c r="Q39" s="326" t="s">
        <v>2155</v>
      </c>
      <c r="R39" s="326">
        <v>0.94</v>
      </c>
      <c r="S39" s="322" t="s">
        <v>2777</v>
      </c>
      <c r="T39" s="326">
        <v>0.97</v>
      </c>
      <c r="U39" s="327">
        <v>6</v>
      </c>
      <c r="V39" s="327">
        <v>6</v>
      </c>
      <c r="W39" s="328">
        <v>1</v>
      </c>
      <c r="X39" s="368" t="s">
        <v>2809</v>
      </c>
      <c r="Y39" s="368" t="s">
        <v>2375</v>
      </c>
      <c r="Z39" s="327">
        <v>19</v>
      </c>
      <c r="AA39" s="327">
        <v>22</v>
      </c>
      <c r="AB39" s="328">
        <v>0.86363636363636365</v>
      </c>
      <c r="AC39" s="368" t="s">
        <v>2810</v>
      </c>
      <c r="AD39" s="371" t="s">
        <v>2375</v>
      </c>
      <c r="AE39" s="332">
        <v>20</v>
      </c>
      <c r="AF39" s="327">
        <v>22</v>
      </c>
      <c r="AG39" s="328">
        <v>0.90909090909090906</v>
      </c>
      <c r="AH39" s="368" t="s">
        <v>2811</v>
      </c>
      <c r="AI39" s="368" t="s">
        <v>2812</v>
      </c>
      <c r="AJ39" s="327">
        <v>23</v>
      </c>
      <c r="AK39" s="327">
        <v>23</v>
      </c>
      <c r="AL39" s="328">
        <v>1</v>
      </c>
      <c r="AM39" s="368" t="s">
        <v>2813</v>
      </c>
      <c r="AN39" s="371" t="s">
        <v>2814</v>
      </c>
      <c r="AO39" s="332">
        <v>21</v>
      </c>
      <c r="AP39" s="327">
        <v>21</v>
      </c>
      <c r="AQ39" s="328">
        <v>1</v>
      </c>
      <c r="AR39" s="368" t="s">
        <v>2815</v>
      </c>
      <c r="AS39" s="368" t="s">
        <v>2785</v>
      </c>
      <c r="AT39" s="327">
        <v>21</v>
      </c>
      <c r="AU39" s="327">
        <v>21</v>
      </c>
      <c r="AV39" s="328">
        <v>1</v>
      </c>
      <c r="AW39" s="368" t="s">
        <v>2816</v>
      </c>
      <c r="AX39" s="371" t="s">
        <v>2817</v>
      </c>
      <c r="AY39" s="332">
        <v>23</v>
      </c>
      <c r="AZ39" s="327">
        <v>23</v>
      </c>
      <c r="BA39" s="328">
        <v>1</v>
      </c>
      <c r="BB39" s="368" t="s">
        <v>2818</v>
      </c>
      <c r="BC39" s="368" t="s">
        <v>2819</v>
      </c>
      <c r="BD39" s="327">
        <v>23</v>
      </c>
      <c r="BE39" s="327">
        <v>23</v>
      </c>
      <c r="BF39" s="328">
        <v>1</v>
      </c>
      <c r="BG39" s="368" t="s">
        <v>2820</v>
      </c>
      <c r="BH39" s="371" t="s">
        <v>2791</v>
      </c>
      <c r="BI39" s="332">
        <v>22</v>
      </c>
      <c r="BJ39" s="327">
        <v>22</v>
      </c>
      <c r="BK39" s="328">
        <v>1</v>
      </c>
      <c r="BL39" s="368" t="s">
        <v>2821</v>
      </c>
      <c r="BM39" s="368" t="s">
        <v>2793</v>
      </c>
      <c r="BN39" s="327">
        <v>21</v>
      </c>
      <c r="BO39" s="327">
        <v>21</v>
      </c>
      <c r="BP39" s="328">
        <v>1</v>
      </c>
      <c r="BQ39" s="368" t="s">
        <v>2822</v>
      </c>
      <c r="BR39" s="371" t="s">
        <v>2823</v>
      </c>
      <c r="BS39" s="332">
        <v>22</v>
      </c>
      <c r="BT39" s="327">
        <v>22</v>
      </c>
      <c r="BU39" s="328">
        <v>1</v>
      </c>
      <c r="BV39" s="368" t="s">
        <v>2824</v>
      </c>
      <c r="BW39" s="387" t="s">
        <v>2797</v>
      </c>
      <c r="BX39" s="327">
        <v>21</v>
      </c>
      <c r="BY39" s="327">
        <v>21</v>
      </c>
      <c r="BZ39" s="328">
        <v>1</v>
      </c>
      <c r="CA39" s="368" t="s">
        <v>2825</v>
      </c>
      <c r="CB39" s="371" t="s">
        <v>2799</v>
      </c>
      <c r="CC39" s="371" t="s">
        <v>2826</v>
      </c>
      <c r="CE39" s="474">
        <f t="shared" ref="CE39:CF39" si="27">+U39+Z39+AE39+AJ39+AO39+AT39+AY39+BD39+BI39+BN39+BS39+BX39</f>
        <v>242</v>
      </c>
      <c r="CF39" s="474">
        <f t="shared" si="27"/>
        <v>247</v>
      </c>
      <c r="CG39" s="475">
        <f t="shared" si="17"/>
        <v>0.97975708502024295</v>
      </c>
      <c r="CH39" s="475">
        <f t="shared" si="24"/>
        <v>0.97975708502024295</v>
      </c>
      <c r="CI39" s="475">
        <f t="shared" si="25"/>
        <v>0.97</v>
      </c>
      <c r="CJ39" s="475">
        <f t="shared" si="26"/>
        <v>1.010058850536333</v>
      </c>
      <c r="CK39" s="338"/>
    </row>
    <row r="40" spans="2:89" s="335" customFormat="1" ht="371.25" customHeight="1" x14ac:dyDescent="0.25">
      <c r="B40" s="322" t="s">
        <v>1803</v>
      </c>
      <c r="C40" s="322" t="s">
        <v>1851</v>
      </c>
      <c r="D40" s="325" t="s">
        <v>2180</v>
      </c>
      <c r="E40" s="323" t="s">
        <v>2827</v>
      </c>
      <c r="F40" s="324" t="s">
        <v>2147</v>
      </c>
      <c r="G40" s="325" t="s">
        <v>2828</v>
      </c>
      <c r="H40" s="325" t="s">
        <v>2829</v>
      </c>
      <c r="I40" s="325" t="s">
        <v>2830</v>
      </c>
      <c r="J40" s="323" t="s">
        <v>2027</v>
      </c>
      <c r="K40" s="325" t="s">
        <v>2831</v>
      </c>
      <c r="L40" s="325" t="s">
        <v>2832</v>
      </c>
      <c r="M40" s="325" t="s">
        <v>2833</v>
      </c>
      <c r="N40" s="322" t="s">
        <v>2156</v>
      </c>
      <c r="O40" s="325" t="s">
        <v>2834</v>
      </c>
      <c r="P40" s="323" t="s">
        <v>2835</v>
      </c>
      <c r="Q40" s="476" t="s">
        <v>758</v>
      </c>
      <c r="R40" s="326">
        <v>1</v>
      </c>
      <c r="S40" s="322" t="s">
        <v>2031</v>
      </c>
      <c r="T40" s="326">
        <v>1</v>
      </c>
      <c r="U40" s="327"/>
      <c r="V40" s="327"/>
      <c r="W40" s="328"/>
      <c r="X40" s="477" t="s">
        <v>2836</v>
      </c>
      <c r="Y40" s="368" t="s">
        <v>2837</v>
      </c>
      <c r="Z40" s="327">
        <v>0</v>
      </c>
      <c r="AA40" s="327">
        <v>0</v>
      </c>
      <c r="AB40" s="328">
        <v>0</v>
      </c>
      <c r="AC40" s="477" t="s">
        <v>2838</v>
      </c>
      <c r="AD40" s="368" t="s">
        <v>2839</v>
      </c>
      <c r="AE40" s="327"/>
      <c r="AF40" s="393"/>
      <c r="AG40" s="394"/>
      <c r="AH40" s="477" t="s">
        <v>2840</v>
      </c>
      <c r="AI40" s="368" t="s">
        <v>2841</v>
      </c>
      <c r="AJ40" s="328">
        <v>7.0000000000000007E-2</v>
      </c>
      <c r="AK40" s="328">
        <v>0.3</v>
      </c>
      <c r="AL40" s="328">
        <f>AJ40/AK40</f>
        <v>0.23333333333333336</v>
      </c>
      <c r="AM40" s="400" t="s">
        <v>2842</v>
      </c>
      <c r="AN40" s="371" t="s">
        <v>2843</v>
      </c>
      <c r="AO40" s="428"/>
      <c r="AP40" s="393"/>
      <c r="AQ40" s="394"/>
      <c r="AR40" s="400" t="s">
        <v>2844</v>
      </c>
      <c r="AS40" s="368" t="s">
        <v>2845</v>
      </c>
      <c r="AT40" s="328">
        <v>0.17</v>
      </c>
      <c r="AU40" s="328">
        <v>0.43</v>
      </c>
      <c r="AV40" s="328">
        <f>+AT40/AU40</f>
        <v>0.39534883720930236</v>
      </c>
      <c r="AW40" s="368" t="s">
        <v>2846</v>
      </c>
      <c r="AX40" s="371" t="s">
        <v>2847</v>
      </c>
      <c r="AY40" s="428"/>
      <c r="AZ40" s="393"/>
      <c r="BA40" s="394"/>
      <c r="BB40" s="477" t="s">
        <v>2848</v>
      </c>
      <c r="BC40" s="371" t="s">
        <v>2849</v>
      </c>
      <c r="BD40" s="328">
        <v>0.33</v>
      </c>
      <c r="BE40" s="328">
        <v>0.33</v>
      </c>
      <c r="BF40" s="328">
        <f>+BD40/BE40</f>
        <v>1</v>
      </c>
      <c r="BG40" s="371" t="s">
        <v>2850</v>
      </c>
      <c r="BH40" s="371" t="s">
        <v>2851</v>
      </c>
      <c r="BI40" s="428"/>
      <c r="BJ40" s="393"/>
      <c r="BK40" s="394"/>
      <c r="BL40" s="477" t="s">
        <v>2852</v>
      </c>
      <c r="BM40" s="371" t="s">
        <v>2853</v>
      </c>
      <c r="BN40" s="328">
        <v>0.27</v>
      </c>
      <c r="BO40" s="328">
        <v>0.27</v>
      </c>
      <c r="BP40" s="328">
        <f>+BN40/BO40</f>
        <v>1</v>
      </c>
      <c r="BQ40" s="400" t="s">
        <v>2854</v>
      </c>
      <c r="BR40" s="371" t="s">
        <v>2855</v>
      </c>
      <c r="BS40" s="428"/>
      <c r="BT40" s="393"/>
      <c r="BU40" s="394"/>
      <c r="BV40" s="371" t="s">
        <v>2856</v>
      </c>
      <c r="BW40" s="371" t="s">
        <v>2857</v>
      </c>
      <c r="BX40" s="328">
        <v>0.16</v>
      </c>
      <c r="BY40" s="328">
        <v>0.16</v>
      </c>
      <c r="BZ40" s="328">
        <f>+BX40/BY40</f>
        <v>1</v>
      </c>
      <c r="CA40" s="400" t="s">
        <v>2858</v>
      </c>
      <c r="CB40" s="371" t="s">
        <v>2859</v>
      </c>
      <c r="CC40" s="373" t="s">
        <v>2860</v>
      </c>
      <c r="CE40" s="337">
        <f t="shared" ref="CE40:CF42" si="28">BX40</f>
        <v>0.16</v>
      </c>
      <c r="CF40" s="337">
        <f t="shared" si="28"/>
        <v>0.16</v>
      </c>
      <c r="CG40" s="337">
        <f>+CE40/CF40</f>
        <v>1</v>
      </c>
      <c r="CH40" s="337">
        <f>+CG40</f>
        <v>1</v>
      </c>
      <c r="CI40" s="337">
        <f>+T40</f>
        <v>1</v>
      </c>
      <c r="CJ40" s="337">
        <f>+CH40/CI40</f>
        <v>1</v>
      </c>
      <c r="CK40" s="338"/>
    </row>
    <row r="41" spans="2:89" s="335" customFormat="1" ht="240" x14ac:dyDescent="0.25">
      <c r="B41" s="322" t="s">
        <v>107</v>
      </c>
      <c r="C41" s="322" t="s">
        <v>1851</v>
      </c>
      <c r="D41" s="322" t="s">
        <v>2180</v>
      </c>
      <c r="E41" s="343" t="s">
        <v>2861</v>
      </c>
      <c r="F41" s="354" t="s">
        <v>2147</v>
      </c>
      <c r="G41" s="356" t="s">
        <v>2862</v>
      </c>
      <c r="H41" s="356" t="s">
        <v>2863</v>
      </c>
      <c r="I41" s="356" t="s">
        <v>2864</v>
      </c>
      <c r="J41" s="323" t="s">
        <v>2186</v>
      </c>
      <c r="K41" s="356" t="s">
        <v>2865</v>
      </c>
      <c r="L41" s="356" t="s">
        <v>2866</v>
      </c>
      <c r="M41" s="356" t="s">
        <v>2867</v>
      </c>
      <c r="N41" s="356" t="s">
        <v>2031</v>
      </c>
      <c r="O41" s="356" t="s">
        <v>2866</v>
      </c>
      <c r="P41" s="391" t="s">
        <v>2191</v>
      </c>
      <c r="Q41" s="392" t="s">
        <v>758</v>
      </c>
      <c r="R41" s="357">
        <v>0.26</v>
      </c>
      <c r="S41" s="355" t="s">
        <v>2031</v>
      </c>
      <c r="T41" s="357">
        <v>1</v>
      </c>
      <c r="U41" s="327"/>
      <c r="V41" s="327"/>
      <c r="W41" s="328"/>
      <c r="X41" s="477" t="s">
        <v>2868</v>
      </c>
      <c r="Y41" s="368" t="s">
        <v>2869</v>
      </c>
      <c r="Z41" s="327"/>
      <c r="AA41" s="327"/>
      <c r="AB41" s="328"/>
      <c r="AC41" s="400" t="s">
        <v>2870</v>
      </c>
      <c r="AD41" s="368" t="s">
        <v>2869</v>
      </c>
      <c r="AE41" s="327"/>
      <c r="AF41" s="327"/>
      <c r="AG41" s="328"/>
      <c r="AH41" s="368" t="s">
        <v>2871</v>
      </c>
      <c r="AI41" s="368" t="s">
        <v>2872</v>
      </c>
      <c r="AJ41" s="327"/>
      <c r="AK41" s="327"/>
      <c r="AL41" s="328"/>
      <c r="AM41" s="400" t="s">
        <v>2873</v>
      </c>
      <c r="AN41" s="478" t="s">
        <v>2874</v>
      </c>
      <c r="AO41" s="327"/>
      <c r="AP41" s="327"/>
      <c r="AQ41" s="328"/>
      <c r="AR41" s="479" t="s">
        <v>2875</v>
      </c>
      <c r="AS41" s="360" t="s">
        <v>2876</v>
      </c>
      <c r="AT41" s="480">
        <v>13</v>
      </c>
      <c r="AU41" s="480">
        <v>43</v>
      </c>
      <c r="AV41" s="328">
        <f t="shared" ref="AV41:AV42" si="29">+AT41/AU41</f>
        <v>0.30232558139534882</v>
      </c>
      <c r="AW41" s="359" t="s">
        <v>2877</v>
      </c>
      <c r="AX41" s="359" t="s">
        <v>2878</v>
      </c>
      <c r="AY41" s="332"/>
      <c r="AZ41" s="327"/>
      <c r="BA41" s="328"/>
      <c r="BB41" s="479" t="s">
        <v>2879</v>
      </c>
      <c r="BC41" s="479" t="s">
        <v>2880</v>
      </c>
      <c r="BD41" s="327"/>
      <c r="BE41" s="327"/>
      <c r="BF41" s="328"/>
      <c r="BG41" s="361" t="s">
        <v>2881</v>
      </c>
      <c r="BH41" s="359" t="s">
        <v>2882</v>
      </c>
      <c r="BI41" s="332"/>
      <c r="BJ41" s="327"/>
      <c r="BK41" s="328"/>
      <c r="BL41" s="481" t="s">
        <v>2883</v>
      </c>
      <c r="BM41" s="359" t="s">
        <v>2884</v>
      </c>
      <c r="BN41" s="327"/>
      <c r="BO41" s="327"/>
      <c r="BP41" s="328"/>
      <c r="BQ41" s="359" t="s">
        <v>2885</v>
      </c>
      <c r="BR41" s="359" t="s">
        <v>2389</v>
      </c>
      <c r="BS41" s="332"/>
      <c r="BT41" s="327"/>
      <c r="BU41" s="328"/>
      <c r="BV41" s="482" t="s">
        <v>2886</v>
      </c>
      <c r="BW41" s="359" t="s">
        <v>2887</v>
      </c>
      <c r="BX41" s="327">
        <v>40</v>
      </c>
      <c r="BY41" s="327">
        <v>40</v>
      </c>
      <c r="BZ41" s="328">
        <f t="shared" ref="BZ41:BZ48" si="30">+BX41/BY41</f>
        <v>1</v>
      </c>
      <c r="CA41" s="371" t="s">
        <v>2888</v>
      </c>
      <c r="CB41" s="371" t="s">
        <v>2393</v>
      </c>
      <c r="CC41" s="373" t="s">
        <v>2889</v>
      </c>
      <c r="CE41" s="338">
        <f t="shared" si="28"/>
        <v>40</v>
      </c>
      <c r="CF41" s="338">
        <f t="shared" si="28"/>
        <v>40</v>
      </c>
      <c r="CG41" s="337">
        <f>+CE41/CF41</f>
        <v>1</v>
      </c>
      <c r="CH41" s="337">
        <f>+CG41</f>
        <v>1</v>
      </c>
      <c r="CI41" s="337">
        <f>+T41</f>
        <v>1</v>
      </c>
      <c r="CJ41" s="337">
        <f>+CH41/CI41</f>
        <v>1</v>
      </c>
      <c r="CK41" s="338"/>
    </row>
    <row r="42" spans="2:89" s="335" customFormat="1" ht="264" x14ac:dyDescent="0.25">
      <c r="B42" s="322" t="s">
        <v>107</v>
      </c>
      <c r="C42" s="322" t="s">
        <v>1851</v>
      </c>
      <c r="D42" s="322" t="s">
        <v>2180</v>
      </c>
      <c r="E42" s="343" t="s">
        <v>2890</v>
      </c>
      <c r="F42" s="354" t="s">
        <v>2147</v>
      </c>
      <c r="G42" s="356" t="s">
        <v>2891</v>
      </c>
      <c r="H42" s="356" t="s">
        <v>2892</v>
      </c>
      <c r="I42" s="356" t="s">
        <v>2893</v>
      </c>
      <c r="J42" s="323" t="s">
        <v>2186</v>
      </c>
      <c r="K42" s="356" t="s">
        <v>2894</v>
      </c>
      <c r="L42" s="356" t="s">
        <v>2895</v>
      </c>
      <c r="M42" s="356" t="s">
        <v>2896</v>
      </c>
      <c r="N42" s="356" t="s">
        <v>2031</v>
      </c>
      <c r="O42" s="356" t="s">
        <v>2897</v>
      </c>
      <c r="P42" s="391" t="s">
        <v>2191</v>
      </c>
      <c r="Q42" s="392" t="s">
        <v>758</v>
      </c>
      <c r="R42" s="357" t="s">
        <v>369</v>
      </c>
      <c r="S42" s="355" t="s">
        <v>369</v>
      </c>
      <c r="T42" s="357">
        <v>0.3</v>
      </c>
      <c r="U42" s="327"/>
      <c r="V42" s="327"/>
      <c r="W42" s="328"/>
      <c r="X42" s="479" t="s">
        <v>2898</v>
      </c>
      <c r="Y42" s="483"/>
      <c r="Z42" s="327"/>
      <c r="AA42" s="327"/>
      <c r="AB42" s="328"/>
      <c r="AC42" s="479" t="s">
        <v>2898</v>
      </c>
      <c r="AD42" s="484"/>
      <c r="AE42" s="332"/>
      <c r="AF42" s="327"/>
      <c r="AG42" s="328"/>
      <c r="AH42" s="479" t="s">
        <v>2898</v>
      </c>
      <c r="AI42" s="483"/>
      <c r="AJ42" s="327"/>
      <c r="AK42" s="327"/>
      <c r="AL42" s="328"/>
      <c r="AM42" s="482" t="s">
        <v>2899</v>
      </c>
      <c r="AN42" s="478" t="s">
        <v>2874</v>
      </c>
      <c r="AO42" s="327"/>
      <c r="AP42" s="327"/>
      <c r="AQ42" s="328"/>
      <c r="AR42" s="479" t="s">
        <v>2900</v>
      </c>
      <c r="AS42" s="368" t="s">
        <v>2901</v>
      </c>
      <c r="AT42" s="358">
        <v>10</v>
      </c>
      <c r="AU42" s="358">
        <v>43</v>
      </c>
      <c r="AV42" s="328">
        <f t="shared" si="29"/>
        <v>0.23255813953488372</v>
      </c>
      <c r="AW42" s="359" t="s">
        <v>2902</v>
      </c>
      <c r="AX42" s="359" t="s">
        <v>2903</v>
      </c>
      <c r="AY42" s="332"/>
      <c r="AZ42" s="327"/>
      <c r="BA42" s="328"/>
      <c r="BB42" s="479" t="s">
        <v>2904</v>
      </c>
      <c r="BC42" s="479" t="s">
        <v>2880</v>
      </c>
      <c r="BD42" s="327"/>
      <c r="BE42" s="327"/>
      <c r="BF42" s="328"/>
      <c r="BG42" s="361" t="s">
        <v>2905</v>
      </c>
      <c r="BH42" s="359" t="s">
        <v>2882</v>
      </c>
      <c r="BI42" s="332"/>
      <c r="BJ42" s="327"/>
      <c r="BK42" s="328"/>
      <c r="BL42" s="481" t="s">
        <v>2906</v>
      </c>
      <c r="BM42" s="359" t="s">
        <v>2907</v>
      </c>
      <c r="BN42" s="327"/>
      <c r="BO42" s="327"/>
      <c r="BP42" s="328"/>
      <c r="BQ42" s="359" t="s">
        <v>2908</v>
      </c>
      <c r="BR42" s="359" t="s">
        <v>2389</v>
      </c>
      <c r="BS42" s="332"/>
      <c r="BT42" s="327"/>
      <c r="BU42" s="328"/>
      <c r="BV42" s="482" t="s">
        <v>2909</v>
      </c>
      <c r="BW42" s="359" t="s">
        <v>2887</v>
      </c>
      <c r="BX42" s="327">
        <v>40</v>
      </c>
      <c r="BY42" s="327">
        <v>40</v>
      </c>
      <c r="BZ42" s="328">
        <f t="shared" si="30"/>
        <v>1</v>
      </c>
      <c r="CA42" s="359" t="s">
        <v>2910</v>
      </c>
      <c r="CB42" s="371" t="s">
        <v>2393</v>
      </c>
      <c r="CC42" s="373" t="s">
        <v>2911</v>
      </c>
      <c r="CE42" s="338">
        <f t="shared" si="28"/>
        <v>40</v>
      </c>
      <c r="CF42" s="338">
        <f t="shared" si="28"/>
        <v>40</v>
      </c>
      <c r="CG42" s="337">
        <f>+CE42/CF42</f>
        <v>1</v>
      </c>
      <c r="CH42" s="337">
        <f>+CG42</f>
        <v>1</v>
      </c>
      <c r="CI42" s="337">
        <f>+T42</f>
        <v>0.3</v>
      </c>
      <c r="CJ42" s="337">
        <f>+CH42/CI42</f>
        <v>3.3333333333333335</v>
      </c>
      <c r="CK42" s="338"/>
    </row>
    <row r="43" spans="2:89" ht="409.5" customHeight="1" x14ac:dyDescent="0.25">
      <c r="B43" s="322" t="s">
        <v>2912</v>
      </c>
      <c r="C43" s="322" t="s">
        <v>1851</v>
      </c>
      <c r="D43" s="322" t="s">
        <v>2180</v>
      </c>
      <c r="E43" s="323" t="s">
        <v>2913</v>
      </c>
      <c r="F43" s="324" t="s">
        <v>2182</v>
      </c>
      <c r="G43" s="325" t="s">
        <v>2914</v>
      </c>
      <c r="H43" s="325" t="s">
        <v>2915</v>
      </c>
      <c r="I43" s="325" t="s">
        <v>2916</v>
      </c>
      <c r="J43" s="323" t="s">
        <v>2186</v>
      </c>
      <c r="K43" s="325" t="s">
        <v>2917</v>
      </c>
      <c r="L43" s="325" t="s">
        <v>2918</v>
      </c>
      <c r="M43" s="356" t="s">
        <v>2919</v>
      </c>
      <c r="N43" s="325" t="s">
        <v>2156</v>
      </c>
      <c r="O43" s="325" t="s">
        <v>2920</v>
      </c>
      <c r="P43" s="322" t="s">
        <v>2095</v>
      </c>
      <c r="Q43" s="392" t="s">
        <v>968</v>
      </c>
      <c r="R43" s="326">
        <v>0.90728566590186488</v>
      </c>
      <c r="S43" s="322" t="s">
        <v>2031</v>
      </c>
      <c r="T43" s="326">
        <v>1</v>
      </c>
      <c r="U43" s="327">
        <v>7050152588</v>
      </c>
      <c r="V43" s="327">
        <v>18615937477</v>
      </c>
      <c r="W43" s="328">
        <f>+U43/V43</f>
        <v>0.37871595758797894</v>
      </c>
      <c r="X43" s="331" t="s">
        <v>2921</v>
      </c>
      <c r="Y43" s="329" t="s">
        <v>2922</v>
      </c>
      <c r="Z43" s="327">
        <v>16875779146</v>
      </c>
      <c r="AA43" s="327">
        <v>27536571509</v>
      </c>
      <c r="AB43" s="328">
        <f>+Z43/AA43</f>
        <v>0.61284968393702721</v>
      </c>
      <c r="AC43" s="331" t="s">
        <v>2923</v>
      </c>
      <c r="AD43" s="329" t="s">
        <v>2922</v>
      </c>
      <c r="AE43" s="327">
        <v>29230230525</v>
      </c>
      <c r="AF43" s="327">
        <v>41167744963</v>
      </c>
      <c r="AG43" s="328">
        <f t="shared" ref="AG43:AG44" si="31">+AE43/AF43</f>
        <v>0.7100274875699657</v>
      </c>
      <c r="AH43" s="331" t="s">
        <v>2924</v>
      </c>
      <c r="AI43" s="329" t="s">
        <v>2925</v>
      </c>
      <c r="AJ43" s="327">
        <v>41657812246</v>
      </c>
      <c r="AK43" s="327">
        <v>56050336262</v>
      </c>
      <c r="AL43" s="328">
        <f>+AJ43/AK43</f>
        <v>0.74322145100568138</v>
      </c>
      <c r="AM43" s="331" t="s">
        <v>2926</v>
      </c>
      <c r="AN43" s="331" t="s">
        <v>2103</v>
      </c>
      <c r="AO43" s="332">
        <v>68110253857</v>
      </c>
      <c r="AP43" s="327">
        <v>68270175682</v>
      </c>
      <c r="AQ43" s="417">
        <f t="shared" ref="AQ43:AQ44" si="32">+AO43/AP43</f>
        <v>0.99765751554903115</v>
      </c>
      <c r="AR43" s="331" t="s">
        <v>2927</v>
      </c>
      <c r="AS43" s="331" t="s">
        <v>2928</v>
      </c>
      <c r="AT43" s="327">
        <v>73864054170</v>
      </c>
      <c r="AU43" s="327">
        <v>87184480967</v>
      </c>
      <c r="AV43" s="328">
        <v>0.84721562083919633</v>
      </c>
      <c r="AW43" s="331" t="s">
        <v>2929</v>
      </c>
      <c r="AX43" s="331" t="s">
        <v>2930</v>
      </c>
      <c r="AY43" s="327">
        <v>79974785257</v>
      </c>
      <c r="AZ43" s="327">
        <v>83994910564</v>
      </c>
      <c r="BA43" s="328">
        <f>+AY43/AZ43</f>
        <v>0.95213846553313652</v>
      </c>
      <c r="BB43" s="331" t="s">
        <v>2931</v>
      </c>
      <c r="BC43" s="331" t="s">
        <v>2932</v>
      </c>
      <c r="BD43" s="327">
        <v>100658917158</v>
      </c>
      <c r="BE43" s="327">
        <v>106493135047</v>
      </c>
      <c r="BF43" s="328">
        <f>+BD43/BE43</f>
        <v>0.94521507995397913</v>
      </c>
      <c r="BG43" s="331" t="s">
        <v>2933</v>
      </c>
      <c r="BH43" s="331" t="s">
        <v>2934</v>
      </c>
      <c r="BI43" s="332">
        <v>87172458510</v>
      </c>
      <c r="BJ43" s="327">
        <v>92479215756</v>
      </c>
      <c r="BK43" s="328">
        <f t="shared" ref="BK43:BK44" si="33">+BI43/BJ43</f>
        <v>0.94261675769395026</v>
      </c>
      <c r="BL43" s="331" t="s">
        <v>2935</v>
      </c>
      <c r="BM43" s="331" t="s">
        <v>2936</v>
      </c>
      <c r="BN43" s="327">
        <v>97736707617</v>
      </c>
      <c r="BO43" s="327">
        <v>101971055768</v>
      </c>
      <c r="BP43" s="328">
        <f t="shared" ref="BP43:BP44" si="34">+BN43/BO43</f>
        <v>0.95847499940930492</v>
      </c>
      <c r="BQ43" s="331" t="s">
        <v>2937</v>
      </c>
      <c r="BR43" s="331" t="s">
        <v>2938</v>
      </c>
      <c r="BS43" s="332">
        <v>112184752925</v>
      </c>
      <c r="BT43" s="327">
        <v>118374867490</v>
      </c>
      <c r="BU43" s="328">
        <f t="shared" ref="BU43:BU44" si="35">+BS43/BT43</f>
        <v>0.94770752697549654</v>
      </c>
      <c r="BV43" s="331" t="s">
        <v>2939</v>
      </c>
      <c r="BW43" s="331" t="s">
        <v>2940</v>
      </c>
      <c r="BX43" s="327">
        <v>220886102833</v>
      </c>
      <c r="BY43" s="327">
        <v>248885062475</v>
      </c>
      <c r="BZ43" s="328">
        <f t="shared" si="30"/>
        <v>0.8875024504742528</v>
      </c>
      <c r="CA43" s="331" t="s">
        <v>2941</v>
      </c>
      <c r="CB43" s="331" t="s">
        <v>2942</v>
      </c>
      <c r="CC43" s="331" t="s">
        <v>2943</v>
      </c>
      <c r="CE43" s="485">
        <v>935402006832</v>
      </c>
      <c r="CF43" s="485">
        <v>1051023493960</v>
      </c>
      <c r="CG43" s="337">
        <v>0.889991529406858</v>
      </c>
      <c r="CH43" s="337">
        <v>0.889991529406858</v>
      </c>
      <c r="CI43" s="337">
        <v>1</v>
      </c>
      <c r="CJ43" s="337">
        <v>0.889991529406858</v>
      </c>
      <c r="CK43" s="338"/>
    </row>
    <row r="44" spans="2:89" ht="318.75" customHeight="1" x14ac:dyDescent="0.25">
      <c r="B44" s="322" t="s">
        <v>2912</v>
      </c>
      <c r="C44" s="322" t="s">
        <v>1851</v>
      </c>
      <c r="D44" s="322" t="s">
        <v>2180</v>
      </c>
      <c r="E44" s="323" t="s">
        <v>2944</v>
      </c>
      <c r="F44" s="324" t="s">
        <v>2182</v>
      </c>
      <c r="G44" s="325" t="s">
        <v>2945</v>
      </c>
      <c r="H44" s="325" t="s">
        <v>2946</v>
      </c>
      <c r="I44" s="325" t="s">
        <v>2947</v>
      </c>
      <c r="J44" s="323" t="s">
        <v>2186</v>
      </c>
      <c r="K44" s="325" t="s">
        <v>2948</v>
      </c>
      <c r="L44" s="325" t="s">
        <v>2949</v>
      </c>
      <c r="M44" s="325" t="s">
        <v>2950</v>
      </c>
      <c r="N44" s="325" t="s">
        <v>2156</v>
      </c>
      <c r="O44" s="325" t="s">
        <v>2951</v>
      </c>
      <c r="P44" s="322" t="s">
        <v>2095</v>
      </c>
      <c r="Q44" s="392" t="s">
        <v>968</v>
      </c>
      <c r="R44" s="326">
        <v>0.8</v>
      </c>
      <c r="S44" s="322" t="s">
        <v>2031</v>
      </c>
      <c r="T44" s="326">
        <v>1</v>
      </c>
      <c r="U44" s="327">
        <v>11</v>
      </c>
      <c r="V44" s="327">
        <v>16</v>
      </c>
      <c r="W44" s="328">
        <f>+U44/V44</f>
        <v>0.6875</v>
      </c>
      <c r="X44" s="331" t="s">
        <v>2952</v>
      </c>
      <c r="Y44" s="329" t="s">
        <v>2953</v>
      </c>
      <c r="Z44" s="327">
        <v>12</v>
      </c>
      <c r="AA44" s="327">
        <v>14</v>
      </c>
      <c r="AB44" s="328">
        <f>+Z44/AA44</f>
        <v>0.8571428571428571</v>
      </c>
      <c r="AC44" s="331" t="s">
        <v>2954</v>
      </c>
      <c r="AD44" s="329" t="s">
        <v>2955</v>
      </c>
      <c r="AE44" s="327">
        <v>13</v>
      </c>
      <c r="AF44" s="327">
        <v>15</v>
      </c>
      <c r="AG44" s="328">
        <f t="shared" si="31"/>
        <v>0.8666666666666667</v>
      </c>
      <c r="AH44" s="331" t="s">
        <v>2956</v>
      </c>
      <c r="AI44" s="329" t="s">
        <v>2925</v>
      </c>
      <c r="AJ44" s="327">
        <v>15</v>
      </c>
      <c r="AK44" s="327">
        <v>16</v>
      </c>
      <c r="AL44" s="328">
        <f>+AJ44/AK44</f>
        <v>0.9375</v>
      </c>
      <c r="AM44" s="331" t="s">
        <v>2957</v>
      </c>
      <c r="AN44" s="331" t="s">
        <v>2103</v>
      </c>
      <c r="AO44" s="332">
        <v>15</v>
      </c>
      <c r="AP44" s="327">
        <v>15</v>
      </c>
      <c r="AQ44" s="328">
        <f t="shared" si="32"/>
        <v>1</v>
      </c>
      <c r="AR44" s="331" t="s">
        <v>2958</v>
      </c>
      <c r="AS44" s="331" t="s">
        <v>2928</v>
      </c>
      <c r="AT44" s="327">
        <v>14</v>
      </c>
      <c r="AU44" s="327">
        <v>14</v>
      </c>
      <c r="AV44" s="328">
        <v>1</v>
      </c>
      <c r="AW44" s="331" t="s">
        <v>2959</v>
      </c>
      <c r="AX44" s="331" t="s">
        <v>2930</v>
      </c>
      <c r="AY44" s="327">
        <v>12</v>
      </c>
      <c r="AZ44" s="327">
        <v>15</v>
      </c>
      <c r="BA44" s="328">
        <f>+AY44/AZ44</f>
        <v>0.8</v>
      </c>
      <c r="BB44" s="331" t="s">
        <v>2960</v>
      </c>
      <c r="BC44" s="331" t="s">
        <v>2961</v>
      </c>
      <c r="BD44" s="327">
        <v>14</v>
      </c>
      <c r="BE44" s="327">
        <v>14</v>
      </c>
      <c r="BF44" s="328">
        <f t="shared" ref="BF44" si="36">+BD44/BE44</f>
        <v>1</v>
      </c>
      <c r="BG44" s="331" t="s">
        <v>2962</v>
      </c>
      <c r="BH44" s="331" t="s">
        <v>2934</v>
      </c>
      <c r="BI44" s="332">
        <v>14</v>
      </c>
      <c r="BJ44" s="327">
        <v>14</v>
      </c>
      <c r="BK44" s="328">
        <f t="shared" si="33"/>
        <v>1</v>
      </c>
      <c r="BL44" s="331" t="s">
        <v>2963</v>
      </c>
      <c r="BM44" s="331" t="s">
        <v>2936</v>
      </c>
      <c r="BN44" s="327">
        <v>16</v>
      </c>
      <c r="BO44" s="327">
        <v>16</v>
      </c>
      <c r="BP44" s="328">
        <f t="shared" si="34"/>
        <v>1</v>
      </c>
      <c r="BQ44" s="331" t="s">
        <v>2964</v>
      </c>
      <c r="BR44" s="331" t="s">
        <v>2938</v>
      </c>
      <c r="BS44" s="332">
        <v>15</v>
      </c>
      <c r="BT44" s="327">
        <v>15</v>
      </c>
      <c r="BU44" s="328">
        <f t="shared" si="35"/>
        <v>1</v>
      </c>
      <c r="BV44" s="331" t="s">
        <v>2965</v>
      </c>
      <c r="BW44" s="331" t="s">
        <v>2940</v>
      </c>
      <c r="BX44" s="327">
        <v>14</v>
      </c>
      <c r="BY44" s="327">
        <v>14</v>
      </c>
      <c r="BZ44" s="328">
        <f t="shared" si="30"/>
        <v>1</v>
      </c>
      <c r="CA44" s="331" t="s">
        <v>2966</v>
      </c>
      <c r="CB44" s="331" t="s">
        <v>2942</v>
      </c>
      <c r="CC44" s="331" t="s">
        <v>2967</v>
      </c>
      <c r="CE44" s="338">
        <v>165</v>
      </c>
      <c r="CF44" s="338">
        <v>178</v>
      </c>
      <c r="CG44" s="337">
        <v>0.9269662921348315</v>
      </c>
      <c r="CH44" s="337">
        <v>0.9269662921348315</v>
      </c>
      <c r="CI44" s="337">
        <v>1</v>
      </c>
      <c r="CJ44" s="337">
        <v>0.9269662921348315</v>
      </c>
      <c r="CK44" s="338"/>
    </row>
    <row r="45" spans="2:89" s="335" customFormat="1" ht="243" customHeight="1" x14ac:dyDescent="0.25">
      <c r="B45" s="322" t="s">
        <v>2968</v>
      </c>
      <c r="C45" s="322" t="s">
        <v>369</v>
      </c>
      <c r="D45" s="322" t="s">
        <v>2021</v>
      </c>
      <c r="E45" s="486" t="s">
        <v>2969</v>
      </c>
      <c r="F45" s="486" t="s">
        <v>2970</v>
      </c>
      <c r="G45" s="486" t="s">
        <v>2971</v>
      </c>
      <c r="H45" s="486" t="s">
        <v>2972</v>
      </c>
      <c r="I45" s="486" t="s">
        <v>2973</v>
      </c>
      <c r="J45" s="486" t="s">
        <v>2186</v>
      </c>
      <c r="K45" s="486" t="s">
        <v>2974</v>
      </c>
      <c r="L45" s="486" t="s">
        <v>2975</v>
      </c>
      <c r="M45" s="486" t="s">
        <v>2976</v>
      </c>
      <c r="N45" s="486" t="s">
        <v>2977</v>
      </c>
      <c r="O45" s="486" t="s">
        <v>2978</v>
      </c>
      <c r="P45" s="486" t="s">
        <v>2191</v>
      </c>
      <c r="Q45" s="366"/>
      <c r="R45" s="487">
        <v>0.95</v>
      </c>
      <c r="S45" s="322" t="s">
        <v>2031</v>
      </c>
      <c r="T45" s="357">
        <v>0.95</v>
      </c>
      <c r="U45" s="393"/>
      <c r="V45" s="393"/>
      <c r="W45" s="394"/>
      <c r="X45" s="368" t="s">
        <v>2979</v>
      </c>
      <c r="Y45" s="368" t="s">
        <v>2980</v>
      </c>
      <c r="Z45" s="393"/>
      <c r="AA45" s="393"/>
      <c r="AB45" s="394"/>
      <c r="AC45" s="368" t="s">
        <v>2981</v>
      </c>
      <c r="AD45" s="371" t="s">
        <v>2372</v>
      </c>
      <c r="AE45" s="428"/>
      <c r="AF45" s="393"/>
      <c r="AG45" s="394"/>
      <c r="AH45" s="368" t="s">
        <v>2982</v>
      </c>
      <c r="AI45" s="371" t="s">
        <v>2983</v>
      </c>
      <c r="AJ45" s="393"/>
      <c r="AK45" s="393"/>
      <c r="AL45" s="394"/>
      <c r="AM45" s="368" t="s">
        <v>2984</v>
      </c>
      <c r="AN45" s="371" t="s">
        <v>2985</v>
      </c>
      <c r="AO45" s="428"/>
      <c r="AP45" s="393"/>
      <c r="AQ45" s="394"/>
      <c r="AR45" s="368" t="s">
        <v>2986</v>
      </c>
      <c r="AS45" s="371" t="s">
        <v>2987</v>
      </c>
      <c r="AT45" s="327">
        <v>14</v>
      </c>
      <c r="AU45" s="327">
        <v>14</v>
      </c>
      <c r="AV45" s="326">
        <f>AT45/AU45*100%</f>
        <v>1</v>
      </c>
      <c r="AW45" s="368" t="s">
        <v>2988</v>
      </c>
      <c r="AX45" s="371" t="s">
        <v>2989</v>
      </c>
      <c r="AY45" s="428"/>
      <c r="AZ45" s="393"/>
      <c r="BA45" s="394"/>
      <c r="BB45" s="368" t="s">
        <v>2990</v>
      </c>
      <c r="BC45" s="371" t="s">
        <v>2991</v>
      </c>
      <c r="BD45" s="393"/>
      <c r="BE45" s="393"/>
      <c r="BF45" s="394"/>
      <c r="BG45" s="368" t="s">
        <v>2992</v>
      </c>
      <c r="BH45" s="371" t="s">
        <v>2993</v>
      </c>
      <c r="BI45" s="428"/>
      <c r="BJ45" s="393"/>
      <c r="BK45" s="394"/>
      <c r="BL45" s="368" t="s">
        <v>2994</v>
      </c>
      <c r="BM45" s="368" t="s">
        <v>2995</v>
      </c>
      <c r="BN45" s="393"/>
      <c r="BO45" s="393"/>
      <c r="BP45" s="394"/>
      <c r="BQ45" s="368" t="s">
        <v>2996</v>
      </c>
      <c r="BR45" s="371" t="s">
        <v>2997</v>
      </c>
      <c r="BS45" s="332"/>
      <c r="BT45" s="327"/>
      <c r="BU45" s="328"/>
      <c r="BV45" s="368" t="s">
        <v>2998</v>
      </c>
      <c r="BW45" s="371" t="s">
        <v>2999</v>
      </c>
      <c r="BX45" s="327">
        <v>14</v>
      </c>
      <c r="BY45" s="327">
        <v>14</v>
      </c>
      <c r="BZ45" s="328">
        <f t="shared" si="30"/>
        <v>1</v>
      </c>
      <c r="CA45" s="371" t="s">
        <v>3000</v>
      </c>
      <c r="CB45" s="371" t="s">
        <v>3001</v>
      </c>
      <c r="CC45" s="371" t="s">
        <v>3002</v>
      </c>
      <c r="CE45" s="488">
        <f>+AT45+BX45</f>
        <v>28</v>
      </c>
      <c r="CF45" s="489">
        <f t="shared" ref="CF45" si="37">+AU45+BY45</f>
        <v>28</v>
      </c>
      <c r="CG45" s="337">
        <f t="shared" si="17"/>
        <v>1</v>
      </c>
      <c r="CH45" s="337">
        <f t="shared" si="24"/>
        <v>1</v>
      </c>
      <c r="CI45" s="337">
        <f t="shared" ref="CI45:CI52" si="38">+T45</f>
        <v>0.95</v>
      </c>
      <c r="CJ45" s="337">
        <f t="shared" ref="CJ45:CJ52" si="39">+CH45/CI45</f>
        <v>1.0526315789473684</v>
      </c>
      <c r="CK45" s="338"/>
    </row>
    <row r="46" spans="2:89" s="335" customFormat="1" ht="291" customHeight="1" x14ac:dyDescent="0.25">
      <c r="B46" s="322" t="s">
        <v>2968</v>
      </c>
      <c r="C46" s="322" t="s">
        <v>369</v>
      </c>
      <c r="D46" s="322" t="s">
        <v>2021</v>
      </c>
      <c r="E46" s="486" t="s">
        <v>3003</v>
      </c>
      <c r="F46" s="486" t="s">
        <v>2970</v>
      </c>
      <c r="G46" s="486" t="s">
        <v>3004</v>
      </c>
      <c r="H46" s="486" t="s">
        <v>3005</v>
      </c>
      <c r="I46" s="486" t="s">
        <v>3006</v>
      </c>
      <c r="J46" s="486" t="s">
        <v>2186</v>
      </c>
      <c r="K46" s="486" t="s">
        <v>3007</v>
      </c>
      <c r="L46" s="486" t="s">
        <v>3008</v>
      </c>
      <c r="M46" s="486" t="s">
        <v>3009</v>
      </c>
      <c r="N46" s="486" t="s">
        <v>2977</v>
      </c>
      <c r="O46" s="486" t="s">
        <v>3010</v>
      </c>
      <c r="P46" s="486" t="s">
        <v>2191</v>
      </c>
      <c r="Q46" s="366"/>
      <c r="R46" s="490">
        <v>1</v>
      </c>
      <c r="S46" s="322" t="s">
        <v>2031</v>
      </c>
      <c r="T46" s="326">
        <v>1</v>
      </c>
      <c r="U46" s="393"/>
      <c r="V46" s="393"/>
      <c r="W46" s="394"/>
      <c r="X46" s="368" t="s">
        <v>3011</v>
      </c>
      <c r="Y46" s="371" t="s">
        <v>2372</v>
      </c>
      <c r="Z46" s="393"/>
      <c r="AA46" s="393"/>
      <c r="AB46" s="394"/>
      <c r="AC46" s="368" t="s">
        <v>3012</v>
      </c>
      <c r="AD46" s="371" t="s">
        <v>2372</v>
      </c>
      <c r="AE46" s="428"/>
      <c r="AF46" s="393"/>
      <c r="AG46" s="394"/>
      <c r="AH46" s="368" t="s">
        <v>3013</v>
      </c>
      <c r="AI46" s="371" t="s">
        <v>2983</v>
      </c>
      <c r="AJ46" s="393"/>
      <c r="AK46" s="393"/>
      <c r="AL46" s="394"/>
      <c r="AM46" s="368" t="s">
        <v>3014</v>
      </c>
      <c r="AN46" s="371" t="s">
        <v>2985</v>
      </c>
      <c r="AO46" s="428"/>
      <c r="AP46" s="393"/>
      <c r="AQ46" s="394"/>
      <c r="AR46" s="368" t="s">
        <v>3015</v>
      </c>
      <c r="AS46" s="371" t="s">
        <v>2987</v>
      </c>
      <c r="AT46" s="327">
        <v>109</v>
      </c>
      <c r="AU46" s="327">
        <v>76</v>
      </c>
      <c r="AV46" s="326">
        <f>AT46/AU46*100%</f>
        <v>1.4342105263157894</v>
      </c>
      <c r="AW46" s="368" t="s">
        <v>3016</v>
      </c>
      <c r="AX46" s="371" t="s">
        <v>2989</v>
      </c>
      <c r="AY46" s="428"/>
      <c r="AZ46" s="393"/>
      <c r="BA46" s="394"/>
      <c r="BB46" s="368" t="s">
        <v>3017</v>
      </c>
      <c r="BC46" s="371" t="s">
        <v>2991</v>
      </c>
      <c r="BD46" s="393"/>
      <c r="BE46" s="393"/>
      <c r="BF46" s="394"/>
      <c r="BG46" s="368" t="s">
        <v>3018</v>
      </c>
      <c r="BH46" s="371" t="s">
        <v>2993</v>
      </c>
      <c r="BI46" s="428"/>
      <c r="BJ46" s="393"/>
      <c r="BK46" s="394"/>
      <c r="BL46" s="368" t="s">
        <v>3019</v>
      </c>
      <c r="BM46" s="368" t="s">
        <v>2995</v>
      </c>
      <c r="BN46" s="393"/>
      <c r="BO46" s="393"/>
      <c r="BP46" s="394"/>
      <c r="BQ46" s="368" t="s">
        <v>3020</v>
      </c>
      <c r="BR46" s="371" t="s">
        <v>2997</v>
      </c>
      <c r="BS46" s="332"/>
      <c r="BT46" s="327"/>
      <c r="BU46" s="328"/>
      <c r="BV46" s="368" t="s">
        <v>3021</v>
      </c>
      <c r="BW46" s="371" t="s">
        <v>2999</v>
      </c>
      <c r="BX46" s="327">
        <v>170</v>
      </c>
      <c r="BY46" s="358">
        <v>204</v>
      </c>
      <c r="BZ46" s="328">
        <f t="shared" si="30"/>
        <v>0.83333333333333337</v>
      </c>
      <c r="CA46" s="491" t="s">
        <v>3022</v>
      </c>
      <c r="CB46" s="359" t="s">
        <v>3001</v>
      </c>
      <c r="CC46" s="492" t="s">
        <v>3023</v>
      </c>
      <c r="CE46" s="489">
        <f t="shared" ref="CE46:CF47" si="40">+AT46+BX46</f>
        <v>279</v>
      </c>
      <c r="CF46" s="489">
        <f t="shared" si="40"/>
        <v>280</v>
      </c>
      <c r="CG46" s="337">
        <f t="shared" si="17"/>
        <v>0.99642857142857144</v>
      </c>
      <c r="CH46" s="337">
        <f t="shared" si="24"/>
        <v>0.99642857142857144</v>
      </c>
      <c r="CI46" s="337">
        <f t="shared" si="38"/>
        <v>1</v>
      </c>
      <c r="CJ46" s="337">
        <f t="shared" si="39"/>
        <v>0.99642857142857144</v>
      </c>
      <c r="CK46" s="338"/>
    </row>
    <row r="47" spans="2:89" s="335" customFormat="1" ht="243" customHeight="1" x14ac:dyDescent="0.25">
      <c r="B47" s="322" t="s">
        <v>2968</v>
      </c>
      <c r="C47" s="322" t="s">
        <v>369</v>
      </c>
      <c r="D47" s="322" t="s">
        <v>2021</v>
      </c>
      <c r="E47" s="344" t="s">
        <v>3024</v>
      </c>
      <c r="F47" s="344" t="s">
        <v>2970</v>
      </c>
      <c r="G47" s="344" t="s">
        <v>3025</v>
      </c>
      <c r="H47" s="344" t="s">
        <v>3026</v>
      </c>
      <c r="I47" s="344" t="s">
        <v>3027</v>
      </c>
      <c r="J47" s="344" t="s">
        <v>2027</v>
      </c>
      <c r="K47" s="344" t="s">
        <v>3028</v>
      </c>
      <c r="L47" s="344" t="s">
        <v>3029</v>
      </c>
      <c r="M47" s="344" t="s">
        <v>3030</v>
      </c>
      <c r="N47" s="344" t="s">
        <v>2977</v>
      </c>
      <c r="O47" s="344" t="s">
        <v>3031</v>
      </c>
      <c r="P47" s="344" t="s">
        <v>2191</v>
      </c>
      <c r="Q47" s="366"/>
      <c r="R47" s="487">
        <v>0.84</v>
      </c>
      <c r="S47" s="355" t="s">
        <v>2031</v>
      </c>
      <c r="T47" s="357">
        <v>0.84</v>
      </c>
      <c r="U47" s="393"/>
      <c r="V47" s="393"/>
      <c r="W47" s="394"/>
      <c r="X47" s="368" t="s">
        <v>3032</v>
      </c>
      <c r="Y47" s="371" t="s">
        <v>2372</v>
      </c>
      <c r="Z47" s="393"/>
      <c r="AA47" s="393"/>
      <c r="AB47" s="394"/>
      <c r="AC47" s="368" t="s">
        <v>3033</v>
      </c>
      <c r="AD47" s="371" t="s">
        <v>2372</v>
      </c>
      <c r="AE47" s="428"/>
      <c r="AF47" s="393"/>
      <c r="AG47" s="394"/>
      <c r="AH47" s="368" t="s">
        <v>3034</v>
      </c>
      <c r="AI47" s="371" t="s">
        <v>2372</v>
      </c>
      <c r="AJ47" s="393"/>
      <c r="AK47" s="393"/>
      <c r="AL47" s="394"/>
      <c r="AM47" s="368" t="s">
        <v>3035</v>
      </c>
      <c r="AN47" s="371" t="s">
        <v>2985</v>
      </c>
      <c r="AO47" s="428"/>
      <c r="AP47" s="393"/>
      <c r="AQ47" s="394"/>
      <c r="AR47" s="368" t="s">
        <v>3036</v>
      </c>
      <c r="AS47" s="371" t="s">
        <v>2987</v>
      </c>
      <c r="AT47" s="327">
        <v>114</v>
      </c>
      <c r="AU47" s="327">
        <v>123</v>
      </c>
      <c r="AV47" s="357">
        <f>AT47/AU47*100%</f>
        <v>0.92682926829268297</v>
      </c>
      <c r="AW47" s="360" t="s">
        <v>3037</v>
      </c>
      <c r="AX47" s="371" t="s">
        <v>2989</v>
      </c>
      <c r="AY47" s="428"/>
      <c r="AZ47" s="393"/>
      <c r="BA47" s="394"/>
      <c r="BB47" s="368" t="s">
        <v>3038</v>
      </c>
      <c r="BC47" s="371" t="s">
        <v>2991</v>
      </c>
      <c r="BD47" s="393"/>
      <c r="BE47" s="393"/>
      <c r="BF47" s="394"/>
      <c r="BG47" s="368" t="s">
        <v>3039</v>
      </c>
      <c r="BH47" s="371" t="s">
        <v>2993</v>
      </c>
      <c r="BI47" s="428"/>
      <c r="BJ47" s="393"/>
      <c r="BK47" s="394"/>
      <c r="BL47" s="368" t="s">
        <v>3040</v>
      </c>
      <c r="BM47" s="368" t="s">
        <v>2995</v>
      </c>
      <c r="BN47" s="393"/>
      <c r="BO47" s="393"/>
      <c r="BP47" s="394"/>
      <c r="BQ47" s="368" t="s">
        <v>3041</v>
      </c>
      <c r="BR47" s="371" t="s">
        <v>2997</v>
      </c>
      <c r="BS47" s="332"/>
      <c r="BT47" s="327"/>
      <c r="BU47" s="328"/>
      <c r="BV47" s="368" t="s">
        <v>3042</v>
      </c>
      <c r="BW47" s="371" t="s">
        <v>2999</v>
      </c>
      <c r="BX47" s="358">
        <v>170</v>
      </c>
      <c r="BY47" s="327">
        <v>356</v>
      </c>
      <c r="BZ47" s="328">
        <f t="shared" si="30"/>
        <v>0.47752808988764045</v>
      </c>
      <c r="CA47" s="368" t="s">
        <v>3043</v>
      </c>
      <c r="CB47" s="371" t="s">
        <v>3001</v>
      </c>
      <c r="CC47" s="368" t="s">
        <v>3044</v>
      </c>
      <c r="CE47" s="489">
        <f t="shared" si="40"/>
        <v>284</v>
      </c>
      <c r="CF47" s="489">
        <f t="shared" si="40"/>
        <v>479</v>
      </c>
      <c r="CG47" s="337">
        <f t="shared" si="17"/>
        <v>0.59290187891440504</v>
      </c>
      <c r="CH47" s="337">
        <f t="shared" si="24"/>
        <v>0.59290187891440504</v>
      </c>
      <c r="CI47" s="337">
        <f t="shared" si="38"/>
        <v>0.84</v>
      </c>
      <c r="CJ47" s="337">
        <f t="shared" si="39"/>
        <v>0.70583557013619647</v>
      </c>
      <c r="CK47" s="338"/>
    </row>
    <row r="48" spans="2:89" s="335" customFormat="1" ht="243" customHeight="1" x14ac:dyDescent="0.25">
      <c r="B48" s="322" t="s">
        <v>2968</v>
      </c>
      <c r="C48" s="322" t="s">
        <v>369</v>
      </c>
      <c r="D48" s="322" t="s">
        <v>2021</v>
      </c>
      <c r="E48" s="344" t="s">
        <v>3045</v>
      </c>
      <c r="F48" s="344" t="s">
        <v>3046</v>
      </c>
      <c r="G48" s="344" t="s">
        <v>3047</v>
      </c>
      <c r="H48" s="344" t="s">
        <v>3048</v>
      </c>
      <c r="I48" s="344" t="s">
        <v>3049</v>
      </c>
      <c r="J48" s="344" t="s">
        <v>2027</v>
      </c>
      <c r="K48" s="344" t="s">
        <v>3050</v>
      </c>
      <c r="L48" s="344" t="s">
        <v>3051</v>
      </c>
      <c r="M48" s="344" t="s">
        <v>3052</v>
      </c>
      <c r="N48" s="344" t="s">
        <v>2977</v>
      </c>
      <c r="O48" s="344" t="s">
        <v>3053</v>
      </c>
      <c r="P48" s="344" t="s">
        <v>2095</v>
      </c>
      <c r="Q48" s="366"/>
      <c r="R48" s="487">
        <v>0.72</v>
      </c>
      <c r="S48" s="355" t="s">
        <v>2031</v>
      </c>
      <c r="T48" s="357">
        <v>0.72</v>
      </c>
      <c r="U48" s="327">
        <v>40</v>
      </c>
      <c r="V48" s="327">
        <v>47</v>
      </c>
      <c r="W48" s="328">
        <f>U48/V48*100%</f>
        <v>0.85106382978723405</v>
      </c>
      <c r="X48" s="368" t="s">
        <v>3054</v>
      </c>
      <c r="Y48" s="371" t="s">
        <v>3055</v>
      </c>
      <c r="Z48" s="327">
        <v>51</v>
      </c>
      <c r="AA48" s="327">
        <v>99</v>
      </c>
      <c r="AB48" s="328">
        <f>(Z48/AA48)*100%</f>
        <v>0.51515151515151514</v>
      </c>
      <c r="AC48" s="368" t="s">
        <v>3056</v>
      </c>
      <c r="AD48" s="371" t="s">
        <v>3057</v>
      </c>
      <c r="AE48" s="327">
        <v>42</v>
      </c>
      <c r="AF48" s="327">
        <v>71</v>
      </c>
      <c r="AG48" s="328">
        <f>AE48/AF48*100%</f>
        <v>0.59154929577464788</v>
      </c>
      <c r="AH48" s="368" t="s">
        <v>3058</v>
      </c>
      <c r="AI48" s="371" t="s">
        <v>3059</v>
      </c>
      <c r="AJ48" s="327">
        <v>56</v>
      </c>
      <c r="AK48" s="327">
        <v>75</v>
      </c>
      <c r="AL48" s="328">
        <f>AJ48/AK48*100%</f>
        <v>0.7466666666666667</v>
      </c>
      <c r="AM48" s="368" t="s">
        <v>3060</v>
      </c>
      <c r="AN48" s="371" t="s">
        <v>2985</v>
      </c>
      <c r="AO48" s="327">
        <v>46</v>
      </c>
      <c r="AP48" s="327">
        <v>57</v>
      </c>
      <c r="AQ48" s="328">
        <f>AO48/AP48*100%</f>
        <v>0.80701754385964908</v>
      </c>
      <c r="AR48" s="368" t="s">
        <v>3061</v>
      </c>
      <c r="AS48" s="371" t="s">
        <v>2987</v>
      </c>
      <c r="AT48" s="327">
        <v>47</v>
      </c>
      <c r="AU48" s="327">
        <v>61</v>
      </c>
      <c r="AV48" s="328">
        <f>AT48/AU48*100%</f>
        <v>0.77049180327868849</v>
      </c>
      <c r="AW48" s="368" t="s">
        <v>3062</v>
      </c>
      <c r="AX48" s="371" t="s">
        <v>2989</v>
      </c>
      <c r="AY48" s="327">
        <v>44</v>
      </c>
      <c r="AZ48" s="327">
        <v>59</v>
      </c>
      <c r="BA48" s="328">
        <f>AY48/AZ48*100%</f>
        <v>0.74576271186440679</v>
      </c>
      <c r="BB48" s="368" t="s">
        <v>3063</v>
      </c>
      <c r="BC48" s="368" t="s">
        <v>3064</v>
      </c>
      <c r="BD48" s="327">
        <v>93</v>
      </c>
      <c r="BE48" s="327">
        <v>111</v>
      </c>
      <c r="BF48" s="328">
        <f>+BD48/BE48</f>
        <v>0.83783783783783783</v>
      </c>
      <c r="BG48" s="368" t="s">
        <v>3065</v>
      </c>
      <c r="BH48" s="371" t="s">
        <v>2993</v>
      </c>
      <c r="BI48" s="327">
        <v>60</v>
      </c>
      <c r="BJ48" s="327">
        <v>68</v>
      </c>
      <c r="BK48" s="328">
        <f>BI48/BJ48*100%</f>
        <v>0.88235294117647056</v>
      </c>
      <c r="BL48" s="368" t="s">
        <v>3066</v>
      </c>
      <c r="BM48" s="368" t="s">
        <v>2995</v>
      </c>
      <c r="BN48" s="327">
        <v>46</v>
      </c>
      <c r="BO48" s="327">
        <v>51</v>
      </c>
      <c r="BP48" s="328">
        <f>BN48/BO48*100%</f>
        <v>0.90196078431372551</v>
      </c>
      <c r="BQ48" s="368" t="s">
        <v>3067</v>
      </c>
      <c r="BR48" s="371" t="s">
        <v>2997</v>
      </c>
      <c r="BS48" s="332">
        <v>64</v>
      </c>
      <c r="BT48" s="327">
        <v>74</v>
      </c>
      <c r="BU48" s="328">
        <f t="shared" ref="BU48" si="41">+BS48/BT48</f>
        <v>0.86486486486486491</v>
      </c>
      <c r="BV48" s="368" t="s">
        <v>3068</v>
      </c>
      <c r="BW48" s="371" t="s">
        <v>2999</v>
      </c>
      <c r="BX48" s="327">
        <v>44</v>
      </c>
      <c r="BY48" s="327">
        <v>45</v>
      </c>
      <c r="BZ48" s="328">
        <f t="shared" si="30"/>
        <v>0.97777777777777775</v>
      </c>
      <c r="CA48" s="373" t="s">
        <v>3069</v>
      </c>
      <c r="CB48" s="371" t="s">
        <v>3001</v>
      </c>
      <c r="CC48" s="373" t="s">
        <v>3070</v>
      </c>
      <c r="CE48" s="338">
        <f t="shared" ref="CE48:CF52" si="42">+U48+Z48+AE48+AJ48+AO48+AT48+AY48+BD48+BI48+BN48+BS48+BX48</f>
        <v>633</v>
      </c>
      <c r="CF48" s="338">
        <f t="shared" si="42"/>
        <v>818</v>
      </c>
      <c r="CG48" s="337">
        <f t="shared" si="17"/>
        <v>0.77383863080684601</v>
      </c>
      <c r="CH48" s="337">
        <f t="shared" si="24"/>
        <v>0.77383863080684601</v>
      </c>
      <c r="CI48" s="337">
        <f t="shared" si="38"/>
        <v>0.72</v>
      </c>
      <c r="CJ48" s="337">
        <f t="shared" si="39"/>
        <v>1.0747758761206194</v>
      </c>
      <c r="CK48" s="338"/>
    </row>
    <row r="49" spans="2:89" s="335" customFormat="1" ht="267" customHeight="1" x14ac:dyDescent="0.25">
      <c r="B49" s="322" t="s">
        <v>3071</v>
      </c>
      <c r="C49" s="322" t="s">
        <v>1851</v>
      </c>
      <c r="D49" s="325" t="s">
        <v>2021</v>
      </c>
      <c r="E49" s="343" t="s">
        <v>3072</v>
      </c>
      <c r="F49" s="355" t="s">
        <v>2182</v>
      </c>
      <c r="G49" s="355" t="s">
        <v>3073</v>
      </c>
      <c r="H49" s="356" t="s">
        <v>3074</v>
      </c>
      <c r="I49" s="356" t="s">
        <v>3075</v>
      </c>
      <c r="J49" s="322" t="s">
        <v>2186</v>
      </c>
      <c r="K49" s="356" t="s">
        <v>3076</v>
      </c>
      <c r="L49" s="356" t="s">
        <v>3077</v>
      </c>
      <c r="M49" s="356" t="s">
        <v>3078</v>
      </c>
      <c r="N49" s="322" t="s">
        <v>2031</v>
      </c>
      <c r="O49" s="493" t="s">
        <v>3079</v>
      </c>
      <c r="P49" s="323" t="s">
        <v>2095</v>
      </c>
      <c r="Q49" s="494" t="s">
        <v>3080</v>
      </c>
      <c r="R49" s="493">
        <v>1</v>
      </c>
      <c r="S49" s="493" t="s">
        <v>2031</v>
      </c>
      <c r="T49" s="493">
        <v>1</v>
      </c>
      <c r="U49" s="393"/>
      <c r="V49" s="393"/>
      <c r="W49" s="394"/>
      <c r="X49" s="371" t="s">
        <v>3081</v>
      </c>
      <c r="Y49" s="368" t="s">
        <v>2372</v>
      </c>
      <c r="Z49" s="393"/>
      <c r="AA49" s="393"/>
      <c r="AB49" s="394"/>
      <c r="AC49" s="371" t="s">
        <v>3082</v>
      </c>
      <c r="AD49" s="368" t="s">
        <v>2372</v>
      </c>
      <c r="AE49" s="327">
        <v>13172</v>
      </c>
      <c r="AF49" s="327">
        <v>13172</v>
      </c>
      <c r="AG49" s="328">
        <v>1</v>
      </c>
      <c r="AH49" s="371" t="s">
        <v>3083</v>
      </c>
      <c r="AI49" s="368" t="s">
        <v>3084</v>
      </c>
      <c r="AJ49" s="327">
        <v>4860</v>
      </c>
      <c r="AK49" s="327">
        <v>4860</v>
      </c>
      <c r="AL49" s="328">
        <v>1</v>
      </c>
      <c r="AM49" s="371" t="s">
        <v>3085</v>
      </c>
      <c r="AN49" s="371" t="s">
        <v>3086</v>
      </c>
      <c r="AO49" s="327">
        <v>5236</v>
      </c>
      <c r="AP49" s="327">
        <v>5236</v>
      </c>
      <c r="AQ49" s="328">
        <v>1</v>
      </c>
      <c r="AR49" s="371" t="s">
        <v>3087</v>
      </c>
      <c r="AS49" s="371" t="s">
        <v>3088</v>
      </c>
      <c r="AT49" s="327">
        <v>3717</v>
      </c>
      <c r="AU49" s="327">
        <v>3717</v>
      </c>
      <c r="AV49" s="328">
        <v>1</v>
      </c>
      <c r="AW49" s="359" t="s">
        <v>3089</v>
      </c>
      <c r="AX49" s="387" t="s">
        <v>3090</v>
      </c>
      <c r="AY49" s="332">
        <v>5808</v>
      </c>
      <c r="AZ49" s="327">
        <v>5808</v>
      </c>
      <c r="BA49" s="328">
        <v>1</v>
      </c>
      <c r="BB49" s="359" t="s">
        <v>3091</v>
      </c>
      <c r="BC49" s="387" t="s">
        <v>3092</v>
      </c>
      <c r="BD49" s="327">
        <v>5940</v>
      </c>
      <c r="BE49" s="327">
        <v>5940</v>
      </c>
      <c r="BF49" s="328">
        <v>1</v>
      </c>
      <c r="BG49" s="359" t="s">
        <v>3093</v>
      </c>
      <c r="BH49" s="387" t="s">
        <v>3094</v>
      </c>
      <c r="BI49" s="332">
        <v>6125</v>
      </c>
      <c r="BJ49" s="332">
        <v>6125</v>
      </c>
      <c r="BK49" s="328">
        <v>1</v>
      </c>
      <c r="BL49" s="359" t="s">
        <v>3095</v>
      </c>
      <c r="BM49" s="387" t="s">
        <v>3096</v>
      </c>
      <c r="BN49" s="332">
        <v>6509</v>
      </c>
      <c r="BO49" s="332">
        <v>6509</v>
      </c>
      <c r="BP49" s="328">
        <v>1</v>
      </c>
      <c r="BQ49" s="359" t="s">
        <v>3097</v>
      </c>
      <c r="BR49" s="387" t="s">
        <v>3098</v>
      </c>
      <c r="BS49" s="327">
        <v>6708</v>
      </c>
      <c r="BT49" s="327">
        <v>6708</v>
      </c>
      <c r="BU49" s="328">
        <v>1</v>
      </c>
      <c r="BV49" s="359" t="s">
        <v>3099</v>
      </c>
      <c r="BW49" s="359" t="s">
        <v>3100</v>
      </c>
      <c r="BX49" s="358">
        <v>6002</v>
      </c>
      <c r="BY49" s="358">
        <v>6002</v>
      </c>
      <c r="BZ49" s="357">
        <v>1</v>
      </c>
      <c r="CA49" s="359" t="s">
        <v>3101</v>
      </c>
      <c r="CB49" s="359" t="s">
        <v>3102</v>
      </c>
      <c r="CC49" s="495" t="s">
        <v>3103</v>
      </c>
      <c r="CD49" s="363"/>
      <c r="CE49" s="364">
        <f>+U49+Z49+AE49+AJ49+AO49+AT49+AY49+BD49+BI49+BN49+BS49+BX49</f>
        <v>64077</v>
      </c>
      <c r="CF49" s="364">
        <f t="shared" si="42"/>
        <v>64077</v>
      </c>
      <c r="CG49" s="365">
        <f t="shared" si="17"/>
        <v>1</v>
      </c>
      <c r="CH49" s="365">
        <f t="shared" si="24"/>
        <v>1</v>
      </c>
      <c r="CI49" s="365">
        <f t="shared" si="38"/>
        <v>1</v>
      </c>
      <c r="CJ49" s="365">
        <f t="shared" si="39"/>
        <v>1</v>
      </c>
      <c r="CK49" s="364"/>
    </row>
    <row r="50" spans="2:89" s="335" customFormat="1" ht="277.5" customHeight="1" x14ac:dyDescent="0.25">
      <c r="B50" s="322" t="s">
        <v>3071</v>
      </c>
      <c r="C50" s="322" t="s">
        <v>1851</v>
      </c>
      <c r="D50" s="325" t="s">
        <v>2021</v>
      </c>
      <c r="E50" s="343" t="s">
        <v>3104</v>
      </c>
      <c r="F50" s="355" t="s">
        <v>2182</v>
      </c>
      <c r="G50" s="355" t="s">
        <v>3105</v>
      </c>
      <c r="H50" s="356" t="s">
        <v>3106</v>
      </c>
      <c r="I50" s="356" t="s">
        <v>3107</v>
      </c>
      <c r="J50" s="322" t="s">
        <v>2186</v>
      </c>
      <c r="K50" s="356" t="s">
        <v>3108</v>
      </c>
      <c r="L50" s="356" t="s">
        <v>3109</v>
      </c>
      <c r="M50" s="356" t="s">
        <v>3110</v>
      </c>
      <c r="N50" s="322" t="s">
        <v>2031</v>
      </c>
      <c r="O50" s="496" t="s">
        <v>3111</v>
      </c>
      <c r="P50" s="323" t="s">
        <v>2191</v>
      </c>
      <c r="Q50" s="494" t="s">
        <v>3080</v>
      </c>
      <c r="R50" s="370">
        <v>1</v>
      </c>
      <c r="S50" s="493" t="s">
        <v>2031</v>
      </c>
      <c r="T50" s="493">
        <v>1</v>
      </c>
      <c r="U50" s="393"/>
      <c r="V50" s="393"/>
      <c r="W50" s="394"/>
      <c r="X50" s="371" t="s">
        <v>3112</v>
      </c>
      <c r="Y50" s="368" t="s">
        <v>2372</v>
      </c>
      <c r="Z50" s="393"/>
      <c r="AA50" s="393"/>
      <c r="AB50" s="394"/>
      <c r="AC50" s="371" t="s">
        <v>3113</v>
      </c>
      <c r="AD50" s="368" t="s">
        <v>2372</v>
      </c>
      <c r="AE50" s="327"/>
      <c r="AF50" s="327"/>
      <c r="AG50" s="328"/>
      <c r="AH50" s="371" t="s">
        <v>3114</v>
      </c>
      <c r="AI50" s="368" t="s">
        <v>3115</v>
      </c>
      <c r="AJ50" s="393"/>
      <c r="AK50" s="393"/>
      <c r="AL50" s="394"/>
      <c r="AM50" s="371" t="s">
        <v>3116</v>
      </c>
      <c r="AN50" s="371" t="s">
        <v>3086</v>
      </c>
      <c r="AO50" s="327"/>
      <c r="AP50" s="327"/>
      <c r="AQ50" s="328"/>
      <c r="AR50" s="371" t="s">
        <v>3117</v>
      </c>
      <c r="AS50" s="371" t="s">
        <v>3088</v>
      </c>
      <c r="AT50" s="327">
        <v>1</v>
      </c>
      <c r="AU50" s="327">
        <v>1</v>
      </c>
      <c r="AV50" s="328">
        <v>1</v>
      </c>
      <c r="AW50" s="359" t="s">
        <v>3118</v>
      </c>
      <c r="AX50" s="387" t="s">
        <v>3119</v>
      </c>
      <c r="AY50" s="428"/>
      <c r="AZ50" s="393"/>
      <c r="BA50" s="394"/>
      <c r="BB50" s="368" t="s">
        <v>3120</v>
      </c>
      <c r="BC50" s="387" t="s">
        <v>3092</v>
      </c>
      <c r="BD50" s="393"/>
      <c r="BE50" s="393"/>
      <c r="BF50" s="394"/>
      <c r="BG50" s="368" t="s">
        <v>3121</v>
      </c>
      <c r="BH50" s="387" t="s">
        <v>3094</v>
      </c>
      <c r="BI50" s="332"/>
      <c r="BJ50" s="327"/>
      <c r="BK50" s="328"/>
      <c r="BL50" s="368" t="s">
        <v>3122</v>
      </c>
      <c r="BM50" s="368" t="s">
        <v>3096</v>
      </c>
      <c r="BN50" s="393"/>
      <c r="BO50" s="393"/>
      <c r="BP50" s="394"/>
      <c r="BQ50" s="368" t="s">
        <v>3123</v>
      </c>
      <c r="BR50" s="387" t="s">
        <v>3124</v>
      </c>
      <c r="BS50" s="332"/>
      <c r="BT50" s="327"/>
      <c r="BU50" s="328"/>
      <c r="BV50" s="359" t="s">
        <v>3125</v>
      </c>
      <c r="BW50" s="359" t="s">
        <v>3100</v>
      </c>
      <c r="BX50" s="358">
        <v>1</v>
      </c>
      <c r="BY50" s="358">
        <v>1</v>
      </c>
      <c r="BZ50" s="357">
        <v>1</v>
      </c>
      <c r="CA50" s="359" t="s">
        <v>3126</v>
      </c>
      <c r="CB50" s="359" t="s">
        <v>3102</v>
      </c>
      <c r="CC50" s="495" t="s">
        <v>3127</v>
      </c>
      <c r="CD50" s="363"/>
      <c r="CE50" s="364">
        <f>+U50+Z50+AE50+AJ50+AO50+AT50+AY50+BD50+BI50+BN50+BS50+BX50</f>
        <v>2</v>
      </c>
      <c r="CF50" s="364">
        <f t="shared" si="42"/>
        <v>2</v>
      </c>
      <c r="CG50" s="365">
        <f t="shared" si="17"/>
        <v>1</v>
      </c>
      <c r="CH50" s="365">
        <f t="shared" si="24"/>
        <v>1</v>
      </c>
      <c r="CI50" s="365">
        <f t="shared" si="38"/>
        <v>1</v>
      </c>
      <c r="CJ50" s="365">
        <f t="shared" si="39"/>
        <v>1</v>
      </c>
      <c r="CK50" s="364"/>
    </row>
    <row r="51" spans="2:89" s="335" customFormat="1" ht="328.5" customHeight="1" x14ac:dyDescent="0.25">
      <c r="B51" s="322" t="s">
        <v>3071</v>
      </c>
      <c r="C51" s="322" t="s">
        <v>1851</v>
      </c>
      <c r="D51" s="325" t="s">
        <v>2021</v>
      </c>
      <c r="E51" s="343" t="s">
        <v>3128</v>
      </c>
      <c r="F51" s="355" t="s">
        <v>2182</v>
      </c>
      <c r="G51" s="355" t="s">
        <v>3129</v>
      </c>
      <c r="H51" s="356" t="s">
        <v>1305</v>
      </c>
      <c r="I51" s="356" t="s">
        <v>3130</v>
      </c>
      <c r="J51" s="322" t="s">
        <v>2186</v>
      </c>
      <c r="K51" s="356" t="s">
        <v>3131</v>
      </c>
      <c r="L51" s="356" t="s">
        <v>3132</v>
      </c>
      <c r="M51" s="356" t="s">
        <v>1310</v>
      </c>
      <c r="N51" s="322" t="s">
        <v>2031</v>
      </c>
      <c r="O51" s="496" t="s">
        <v>3133</v>
      </c>
      <c r="P51" s="323" t="s">
        <v>2033</v>
      </c>
      <c r="Q51" s="494" t="s">
        <v>3080</v>
      </c>
      <c r="R51" s="370">
        <v>0.8</v>
      </c>
      <c r="S51" s="493" t="s">
        <v>2031</v>
      </c>
      <c r="T51" s="493">
        <v>1</v>
      </c>
      <c r="U51" s="393"/>
      <c r="V51" s="393"/>
      <c r="W51" s="394"/>
      <c r="X51" s="371" t="s">
        <v>3134</v>
      </c>
      <c r="Y51" s="368" t="s">
        <v>2372</v>
      </c>
      <c r="Z51" s="393"/>
      <c r="AA51" s="393"/>
      <c r="AB51" s="394"/>
      <c r="AC51" s="371" t="s">
        <v>3135</v>
      </c>
      <c r="AD51" s="368" t="s">
        <v>2372</v>
      </c>
      <c r="AE51" s="327">
        <v>1513</v>
      </c>
      <c r="AF51" s="327">
        <v>1513</v>
      </c>
      <c r="AG51" s="328">
        <v>1</v>
      </c>
      <c r="AH51" s="371" t="s">
        <v>3136</v>
      </c>
      <c r="AI51" s="368" t="s">
        <v>3137</v>
      </c>
      <c r="AJ51" s="393"/>
      <c r="AK51" s="393"/>
      <c r="AL51" s="394"/>
      <c r="AM51" s="371" t="s">
        <v>3138</v>
      </c>
      <c r="AN51" s="371" t="s">
        <v>3086</v>
      </c>
      <c r="AO51" s="327"/>
      <c r="AP51" s="327"/>
      <c r="AQ51" s="328"/>
      <c r="AR51" s="371" t="s">
        <v>3139</v>
      </c>
      <c r="AS51" s="371" t="s">
        <v>3088</v>
      </c>
      <c r="AT51" s="327">
        <v>1551</v>
      </c>
      <c r="AU51" s="327">
        <v>1551</v>
      </c>
      <c r="AV51" s="328">
        <v>1</v>
      </c>
      <c r="AW51" s="359" t="s">
        <v>3140</v>
      </c>
      <c r="AX51" s="387" t="s">
        <v>3141</v>
      </c>
      <c r="AY51" s="428"/>
      <c r="AZ51" s="393"/>
      <c r="BA51" s="394"/>
      <c r="BB51" s="371" t="s">
        <v>3142</v>
      </c>
      <c r="BC51" s="387" t="s">
        <v>3092</v>
      </c>
      <c r="BD51" s="393"/>
      <c r="BE51" s="393"/>
      <c r="BF51" s="394"/>
      <c r="BG51" s="371" t="s">
        <v>3143</v>
      </c>
      <c r="BH51" s="387" t="s">
        <v>3094</v>
      </c>
      <c r="BI51" s="332">
        <v>1212</v>
      </c>
      <c r="BJ51" s="327">
        <v>1212</v>
      </c>
      <c r="BK51" s="328">
        <v>1</v>
      </c>
      <c r="BL51" s="359" t="s">
        <v>3144</v>
      </c>
      <c r="BM51" s="368" t="s">
        <v>3096</v>
      </c>
      <c r="BN51" s="393"/>
      <c r="BO51" s="393"/>
      <c r="BP51" s="497"/>
      <c r="BQ51" s="371" t="s">
        <v>3145</v>
      </c>
      <c r="BR51" s="372" t="s">
        <v>3146</v>
      </c>
      <c r="BS51" s="332"/>
      <c r="BT51" s="327"/>
      <c r="BU51" s="328"/>
      <c r="BV51" s="359" t="s">
        <v>3147</v>
      </c>
      <c r="BW51" s="359" t="s">
        <v>3100</v>
      </c>
      <c r="BX51" s="358">
        <v>2181</v>
      </c>
      <c r="BY51" s="358">
        <v>2181</v>
      </c>
      <c r="BZ51" s="357">
        <v>1</v>
      </c>
      <c r="CA51" s="359" t="s">
        <v>3148</v>
      </c>
      <c r="CB51" s="359" t="s">
        <v>3102</v>
      </c>
      <c r="CC51" s="495" t="s">
        <v>3149</v>
      </c>
      <c r="CD51" s="363"/>
      <c r="CE51" s="364">
        <f t="shared" si="42"/>
        <v>6457</v>
      </c>
      <c r="CF51" s="364">
        <f t="shared" si="42"/>
        <v>6457</v>
      </c>
      <c r="CG51" s="365">
        <f t="shared" si="17"/>
        <v>1</v>
      </c>
      <c r="CH51" s="365">
        <f t="shared" si="24"/>
        <v>1</v>
      </c>
      <c r="CI51" s="365">
        <f t="shared" si="38"/>
        <v>1</v>
      </c>
      <c r="CJ51" s="365">
        <f t="shared" si="39"/>
        <v>1</v>
      </c>
      <c r="CK51" s="364"/>
    </row>
    <row r="52" spans="2:89" s="335" customFormat="1" ht="276" customHeight="1" x14ac:dyDescent="0.25">
      <c r="B52" s="322" t="s">
        <v>3071</v>
      </c>
      <c r="C52" s="322" t="s">
        <v>1851</v>
      </c>
      <c r="D52" s="325" t="s">
        <v>2021</v>
      </c>
      <c r="E52" s="343" t="s">
        <v>3150</v>
      </c>
      <c r="F52" s="355" t="s">
        <v>2769</v>
      </c>
      <c r="G52" s="355" t="s">
        <v>3151</v>
      </c>
      <c r="H52" s="356" t="s">
        <v>3152</v>
      </c>
      <c r="I52" s="356" t="s">
        <v>3153</v>
      </c>
      <c r="J52" s="322" t="s">
        <v>2186</v>
      </c>
      <c r="K52" s="356" t="s">
        <v>3154</v>
      </c>
      <c r="L52" s="356" t="s">
        <v>3155</v>
      </c>
      <c r="M52" s="356" t="s">
        <v>3156</v>
      </c>
      <c r="N52" s="322" t="s">
        <v>2031</v>
      </c>
      <c r="O52" s="496" t="s">
        <v>3157</v>
      </c>
      <c r="P52" s="323" t="s">
        <v>2191</v>
      </c>
      <c r="Q52" s="494" t="s">
        <v>3080</v>
      </c>
      <c r="R52" s="370">
        <v>0</v>
      </c>
      <c r="S52" s="493" t="s">
        <v>2031</v>
      </c>
      <c r="T52" s="493">
        <v>1</v>
      </c>
      <c r="U52" s="327">
        <v>0</v>
      </c>
      <c r="V52" s="327">
        <v>0</v>
      </c>
      <c r="W52" s="328">
        <v>0</v>
      </c>
      <c r="X52" s="371" t="s">
        <v>3158</v>
      </c>
      <c r="Y52" s="368" t="s">
        <v>2372</v>
      </c>
      <c r="Z52" s="327">
        <v>0</v>
      </c>
      <c r="AA52" s="327">
        <v>0</v>
      </c>
      <c r="AB52" s="328">
        <v>0</v>
      </c>
      <c r="AC52" s="371" t="s">
        <v>3159</v>
      </c>
      <c r="AD52" s="368" t="s">
        <v>3160</v>
      </c>
      <c r="AE52" s="327">
        <v>0</v>
      </c>
      <c r="AF52" s="327">
        <v>0</v>
      </c>
      <c r="AG52" s="328">
        <v>0</v>
      </c>
      <c r="AH52" s="371" t="s">
        <v>3161</v>
      </c>
      <c r="AI52" s="368" t="s">
        <v>3162</v>
      </c>
      <c r="AJ52" s="393"/>
      <c r="AK52" s="393"/>
      <c r="AL52" s="394"/>
      <c r="AM52" s="371" t="s">
        <v>3163</v>
      </c>
      <c r="AN52" s="371" t="s">
        <v>3086</v>
      </c>
      <c r="AO52" s="327"/>
      <c r="AP52" s="327"/>
      <c r="AQ52" s="328"/>
      <c r="AR52" s="371" t="s">
        <v>3164</v>
      </c>
      <c r="AS52" s="371" t="s">
        <v>3088</v>
      </c>
      <c r="AT52" s="327">
        <v>4</v>
      </c>
      <c r="AU52" s="327">
        <v>4</v>
      </c>
      <c r="AV52" s="328">
        <v>1</v>
      </c>
      <c r="AW52" s="359" t="s">
        <v>3165</v>
      </c>
      <c r="AX52" s="387" t="s">
        <v>3166</v>
      </c>
      <c r="AY52" s="428"/>
      <c r="AZ52" s="393"/>
      <c r="BA52" s="394"/>
      <c r="BB52" s="368" t="s">
        <v>3167</v>
      </c>
      <c r="BC52" s="387" t="s">
        <v>3092</v>
      </c>
      <c r="BD52" s="393"/>
      <c r="BE52" s="393"/>
      <c r="BF52" s="394"/>
      <c r="BG52" s="368" t="s">
        <v>3168</v>
      </c>
      <c r="BH52" s="387" t="s">
        <v>3094</v>
      </c>
      <c r="BI52" s="332"/>
      <c r="BJ52" s="327"/>
      <c r="BK52" s="328"/>
      <c r="BL52" s="368" t="s">
        <v>3169</v>
      </c>
      <c r="BM52" s="368" t="s">
        <v>3096</v>
      </c>
      <c r="BN52" s="393"/>
      <c r="BO52" s="393"/>
      <c r="BP52" s="394"/>
      <c r="BQ52" s="368" t="s">
        <v>3170</v>
      </c>
      <c r="BR52" s="372" t="s">
        <v>3171</v>
      </c>
      <c r="BS52" s="332"/>
      <c r="BT52" s="327"/>
      <c r="BU52" s="328"/>
      <c r="BV52" s="360" t="s">
        <v>3172</v>
      </c>
      <c r="BW52" s="359" t="s">
        <v>3100</v>
      </c>
      <c r="BX52" s="358">
        <v>2</v>
      </c>
      <c r="BY52" s="358">
        <v>2</v>
      </c>
      <c r="BZ52" s="357">
        <v>1</v>
      </c>
      <c r="CA52" s="359" t="s">
        <v>3173</v>
      </c>
      <c r="CB52" s="359" t="s">
        <v>3102</v>
      </c>
      <c r="CC52" s="495" t="s">
        <v>3174</v>
      </c>
      <c r="CD52" s="363"/>
      <c r="CE52" s="364">
        <f t="shared" si="42"/>
        <v>6</v>
      </c>
      <c r="CF52" s="364">
        <f t="shared" si="42"/>
        <v>6</v>
      </c>
      <c r="CG52" s="365">
        <f t="shared" si="17"/>
        <v>1</v>
      </c>
      <c r="CH52" s="365">
        <f t="shared" si="24"/>
        <v>1</v>
      </c>
      <c r="CI52" s="365">
        <f t="shared" si="38"/>
        <v>1</v>
      </c>
      <c r="CJ52" s="365">
        <f t="shared" si="39"/>
        <v>1</v>
      </c>
      <c r="CK52" s="364"/>
    </row>
    <row r="53" spans="2:89" ht="409.5" customHeight="1" x14ac:dyDescent="0.25">
      <c r="B53" s="322" t="s">
        <v>3175</v>
      </c>
      <c r="C53" s="322" t="s">
        <v>1851</v>
      </c>
      <c r="D53" s="498" t="s">
        <v>2021</v>
      </c>
      <c r="E53" s="323" t="s">
        <v>3176</v>
      </c>
      <c r="F53" s="324" t="s">
        <v>3177</v>
      </c>
      <c r="G53" s="498" t="s">
        <v>3178</v>
      </c>
      <c r="H53" s="498" t="s">
        <v>3179</v>
      </c>
      <c r="I53" s="498" t="s">
        <v>3180</v>
      </c>
      <c r="J53" s="323" t="s">
        <v>2186</v>
      </c>
      <c r="K53" s="325" t="s">
        <v>3181</v>
      </c>
      <c r="L53" s="325" t="s">
        <v>3182</v>
      </c>
      <c r="M53" s="325" t="s">
        <v>3183</v>
      </c>
      <c r="N53" s="325" t="s">
        <v>2031</v>
      </c>
      <c r="O53" s="325" t="s">
        <v>3184</v>
      </c>
      <c r="P53" s="322" t="s">
        <v>2033</v>
      </c>
      <c r="Q53" s="326"/>
      <c r="R53" s="326">
        <v>0.96</v>
      </c>
      <c r="S53" s="322" t="s">
        <v>2031</v>
      </c>
      <c r="T53" s="326">
        <v>1</v>
      </c>
      <c r="U53" s="327"/>
      <c r="V53" s="327"/>
      <c r="W53" s="328"/>
      <c r="X53" s="331" t="s">
        <v>3185</v>
      </c>
      <c r="Y53" s="329" t="s">
        <v>3186</v>
      </c>
      <c r="Z53" s="327"/>
      <c r="AA53" s="327"/>
      <c r="AB53" s="328"/>
      <c r="AC53" s="331" t="s">
        <v>3187</v>
      </c>
      <c r="AD53" s="329" t="s">
        <v>3188</v>
      </c>
      <c r="AE53" s="327">
        <v>12</v>
      </c>
      <c r="AF53" s="327">
        <v>12</v>
      </c>
      <c r="AG53" s="328">
        <f t="shared" ref="AG53:AG55" si="43">+AE53/AF53</f>
        <v>1</v>
      </c>
      <c r="AH53" s="331" t="s">
        <v>3189</v>
      </c>
      <c r="AI53" s="329" t="s">
        <v>3190</v>
      </c>
      <c r="AJ53" s="327"/>
      <c r="AK53" s="327"/>
      <c r="AL53" s="328"/>
      <c r="AM53" s="331" t="s">
        <v>3191</v>
      </c>
      <c r="AN53" s="329" t="s">
        <v>3192</v>
      </c>
      <c r="AO53" s="327"/>
      <c r="AP53" s="327"/>
      <c r="AQ53" s="328"/>
      <c r="AR53" s="331" t="s">
        <v>3193</v>
      </c>
      <c r="AS53" s="329" t="s">
        <v>3194</v>
      </c>
      <c r="AT53" s="327">
        <v>3</v>
      </c>
      <c r="AU53" s="327">
        <v>3</v>
      </c>
      <c r="AV53" s="328">
        <f t="shared" ref="AV53:AV55" si="44">+AT53/AU53</f>
        <v>1</v>
      </c>
      <c r="AW53" s="331" t="s">
        <v>3195</v>
      </c>
      <c r="AX53" s="329" t="s">
        <v>3196</v>
      </c>
      <c r="AY53" s="327"/>
      <c r="AZ53" s="327"/>
      <c r="BA53" s="328"/>
      <c r="BB53" s="499" t="s">
        <v>3197</v>
      </c>
      <c r="BC53" s="499" t="s">
        <v>3198</v>
      </c>
      <c r="BD53" s="327"/>
      <c r="BE53" s="327"/>
      <c r="BF53" s="328"/>
      <c r="BG53" s="499" t="s">
        <v>3199</v>
      </c>
      <c r="BH53" s="334" t="s">
        <v>2078</v>
      </c>
      <c r="BI53" s="332">
        <v>29</v>
      </c>
      <c r="BJ53" s="327">
        <v>33</v>
      </c>
      <c r="BK53" s="328">
        <f t="shared" ref="BK53:BK55" si="45">+BI53/BJ53</f>
        <v>0.87878787878787878</v>
      </c>
      <c r="BL53" s="499" t="s">
        <v>3200</v>
      </c>
      <c r="BM53" s="334" t="s">
        <v>3201</v>
      </c>
      <c r="BN53" s="327"/>
      <c r="BO53" s="327"/>
      <c r="BP53" s="328"/>
      <c r="BQ53" s="499" t="s">
        <v>3202</v>
      </c>
      <c r="BR53" s="334" t="s">
        <v>3203</v>
      </c>
      <c r="BS53" s="332"/>
      <c r="BT53" s="327"/>
      <c r="BU53" s="328"/>
      <c r="BV53" s="499" t="s">
        <v>3204</v>
      </c>
      <c r="BW53" s="334" t="s">
        <v>3205</v>
      </c>
      <c r="BX53" s="327">
        <v>11</v>
      </c>
      <c r="BY53" s="327">
        <v>18</v>
      </c>
      <c r="BZ53" s="328">
        <f>+BX53/BY53</f>
        <v>0.61111111111111116</v>
      </c>
      <c r="CA53" s="499" t="s">
        <v>3206</v>
      </c>
      <c r="CB53" s="499" t="s">
        <v>3207</v>
      </c>
      <c r="CC53" s="499" t="s">
        <v>3208</v>
      </c>
      <c r="CD53" s="500"/>
      <c r="CE53" s="338">
        <v>55</v>
      </c>
      <c r="CF53" s="338">
        <v>66</v>
      </c>
      <c r="CG53" s="337">
        <v>0.83333333333333337</v>
      </c>
      <c r="CH53" s="337">
        <v>0.83333333333333337</v>
      </c>
      <c r="CI53" s="337">
        <v>1</v>
      </c>
      <c r="CJ53" s="337">
        <v>0.83333333333333337</v>
      </c>
      <c r="CK53" s="338"/>
    </row>
    <row r="54" spans="2:89" ht="366" customHeight="1" x14ac:dyDescent="0.25">
      <c r="B54" s="322" t="s">
        <v>3175</v>
      </c>
      <c r="C54" s="322" t="s">
        <v>1851</v>
      </c>
      <c r="D54" s="325" t="s">
        <v>2021</v>
      </c>
      <c r="E54" s="323" t="s">
        <v>3209</v>
      </c>
      <c r="F54" s="324" t="s">
        <v>2274</v>
      </c>
      <c r="G54" s="325" t="s">
        <v>3210</v>
      </c>
      <c r="H54" s="325" t="s">
        <v>3211</v>
      </c>
      <c r="I54" s="325" t="s">
        <v>3212</v>
      </c>
      <c r="J54" s="323" t="s">
        <v>2186</v>
      </c>
      <c r="K54" s="325" t="s">
        <v>3213</v>
      </c>
      <c r="L54" s="325" t="s">
        <v>3214</v>
      </c>
      <c r="M54" s="325" t="s">
        <v>3215</v>
      </c>
      <c r="N54" s="325" t="s">
        <v>2031</v>
      </c>
      <c r="O54" s="325" t="s">
        <v>3216</v>
      </c>
      <c r="P54" s="322" t="s">
        <v>2033</v>
      </c>
      <c r="Q54" s="326"/>
      <c r="R54" s="326" t="s">
        <v>1851</v>
      </c>
      <c r="S54" s="326" t="s">
        <v>1851</v>
      </c>
      <c r="T54" s="326">
        <v>1</v>
      </c>
      <c r="U54" s="327"/>
      <c r="V54" s="327"/>
      <c r="W54" s="328"/>
      <c r="X54" s="329"/>
      <c r="Y54" s="329" t="s">
        <v>3217</v>
      </c>
      <c r="Z54" s="327"/>
      <c r="AA54" s="327"/>
      <c r="AB54" s="328"/>
      <c r="AC54" s="329"/>
      <c r="AD54" s="331" t="s">
        <v>3217</v>
      </c>
      <c r="AE54" s="332">
        <v>0</v>
      </c>
      <c r="AF54" s="327">
        <v>15</v>
      </c>
      <c r="AG54" s="328">
        <f t="shared" si="43"/>
        <v>0</v>
      </c>
      <c r="AH54" s="329" t="s">
        <v>3218</v>
      </c>
      <c r="AI54" s="329" t="s">
        <v>3219</v>
      </c>
      <c r="AJ54" s="327"/>
      <c r="AK54" s="327"/>
      <c r="AL54" s="328"/>
      <c r="AM54" s="329" t="s">
        <v>3220</v>
      </c>
      <c r="AN54" s="329" t="s">
        <v>3221</v>
      </c>
      <c r="AO54" s="327"/>
      <c r="AP54" s="327"/>
      <c r="AQ54" s="328"/>
      <c r="AR54" s="329" t="s">
        <v>3222</v>
      </c>
      <c r="AS54" s="331" t="s">
        <v>3223</v>
      </c>
      <c r="AT54" s="327">
        <v>0</v>
      </c>
      <c r="AU54" s="327">
        <v>1</v>
      </c>
      <c r="AV54" s="328">
        <f t="shared" si="44"/>
        <v>0</v>
      </c>
      <c r="AW54" s="499" t="s">
        <v>3224</v>
      </c>
      <c r="AX54" s="329" t="s">
        <v>3225</v>
      </c>
      <c r="AY54" s="327"/>
      <c r="AZ54" s="327"/>
      <c r="BA54" s="328"/>
      <c r="BB54" s="499" t="s">
        <v>3226</v>
      </c>
      <c r="BC54" s="499" t="s">
        <v>3227</v>
      </c>
      <c r="BD54" s="327"/>
      <c r="BE54" s="327"/>
      <c r="BF54" s="328"/>
      <c r="BG54" s="499" t="s">
        <v>3228</v>
      </c>
      <c r="BH54" s="334" t="s">
        <v>2078</v>
      </c>
      <c r="BI54" s="332">
        <v>0</v>
      </c>
      <c r="BJ54" s="327">
        <v>1</v>
      </c>
      <c r="BK54" s="328">
        <f t="shared" si="45"/>
        <v>0</v>
      </c>
      <c r="BL54" s="499" t="s">
        <v>3229</v>
      </c>
      <c r="BM54" s="499" t="s">
        <v>3230</v>
      </c>
      <c r="BN54" s="327"/>
      <c r="BO54" s="327"/>
      <c r="BP54" s="328"/>
      <c r="BQ54" s="499" t="s">
        <v>3231</v>
      </c>
      <c r="BR54" s="334" t="s">
        <v>3232</v>
      </c>
      <c r="BS54" s="332"/>
      <c r="BT54" s="327"/>
      <c r="BU54" s="328"/>
      <c r="BV54" s="499" t="s">
        <v>3233</v>
      </c>
      <c r="BW54" s="334" t="s">
        <v>3234</v>
      </c>
      <c r="BX54" s="332">
        <v>27</v>
      </c>
      <c r="BY54" s="327">
        <v>10</v>
      </c>
      <c r="BZ54" s="328">
        <f>+BX54/BY54</f>
        <v>2.7</v>
      </c>
      <c r="CA54" s="499" t="s">
        <v>3235</v>
      </c>
      <c r="CB54" s="499" t="s">
        <v>3236</v>
      </c>
      <c r="CC54" s="334" t="s">
        <v>3237</v>
      </c>
      <c r="CE54" s="338">
        <v>27</v>
      </c>
      <c r="CF54" s="338">
        <v>27</v>
      </c>
      <c r="CG54" s="337">
        <v>1</v>
      </c>
      <c r="CH54" s="337">
        <v>1</v>
      </c>
      <c r="CI54" s="337">
        <v>1</v>
      </c>
      <c r="CJ54" s="337">
        <v>1</v>
      </c>
      <c r="CK54" s="338"/>
    </row>
    <row r="55" spans="2:89" ht="336" customHeight="1" x14ac:dyDescent="0.25">
      <c r="B55" s="322" t="s">
        <v>3175</v>
      </c>
      <c r="C55" s="322" t="s">
        <v>1851</v>
      </c>
      <c r="D55" s="325" t="s">
        <v>2021</v>
      </c>
      <c r="E55" s="326" t="s">
        <v>3238</v>
      </c>
      <c r="F55" s="324" t="s">
        <v>2274</v>
      </c>
      <c r="G55" s="325" t="s">
        <v>3239</v>
      </c>
      <c r="H55" s="325" t="s">
        <v>3240</v>
      </c>
      <c r="I55" s="325" t="s">
        <v>3241</v>
      </c>
      <c r="J55" s="323" t="s">
        <v>2186</v>
      </c>
      <c r="K55" s="325" t="s">
        <v>3242</v>
      </c>
      <c r="L55" s="325" t="s">
        <v>3243</v>
      </c>
      <c r="M55" s="325" t="s">
        <v>3244</v>
      </c>
      <c r="N55" s="325" t="s">
        <v>2031</v>
      </c>
      <c r="O55" s="325" t="s">
        <v>3245</v>
      </c>
      <c r="P55" s="322" t="s">
        <v>2033</v>
      </c>
      <c r="Q55" s="326"/>
      <c r="R55" s="326" t="s">
        <v>1851</v>
      </c>
      <c r="S55" s="326" t="s">
        <v>1851</v>
      </c>
      <c r="T55" s="326">
        <v>1</v>
      </c>
      <c r="U55" s="327"/>
      <c r="V55" s="327"/>
      <c r="W55" s="328"/>
      <c r="X55" s="329"/>
      <c r="Y55" s="329" t="s">
        <v>3217</v>
      </c>
      <c r="Z55" s="327"/>
      <c r="AA55" s="327"/>
      <c r="AB55" s="328"/>
      <c r="AC55" s="329"/>
      <c r="AD55" s="331" t="s">
        <v>3217</v>
      </c>
      <c r="AE55" s="332">
        <v>39</v>
      </c>
      <c r="AF55" s="327">
        <v>161</v>
      </c>
      <c r="AG55" s="328">
        <f t="shared" si="43"/>
        <v>0.24223602484472051</v>
      </c>
      <c r="AH55" s="329" t="s">
        <v>3246</v>
      </c>
      <c r="AI55" s="329" t="s">
        <v>3247</v>
      </c>
      <c r="AJ55" s="327"/>
      <c r="AK55" s="327"/>
      <c r="AL55" s="328"/>
      <c r="AM55" s="329" t="s">
        <v>3248</v>
      </c>
      <c r="AN55" s="329" t="s">
        <v>3249</v>
      </c>
      <c r="AO55" s="327"/>
      <c r="AP55" s="327"/>
      <c r="AQ55" s="328"/>
      <c r="AR55" s="329" t="s">
        <v>3250</v>
      </c>
      <c r="AS55" s="331" t="s">
        <v>3251</v>
      </c>
      <c r="AT55" s="327">
        <v>182</v>
      </c>
      <c r="AU55" s="327">
        <v>236</v>
      </c>
      <c r="AV55" s="328">
        <f t="shared" si="44"/>
        <v>0.77118644067796616</v>
      </c>
      <c r="AW55" s="329" t="s">
        <v>3252</v>
      </c>
      <c r="AX55" s="329" t="s">
        <v>3253</v>
      </c>
      <c r="AY55" s="350"/>
      <c r="AZ55" s="350"/>
      <c r="BA55" s="328"/>
      <c r="BB55" s="329" t="s">
        <v>3254</v>
      </c>
      <c r="BC55" s="329" t="s">
        <v>3255</v>
      </c>
      <c r="BD55" s="327"/>
      <c r="BE55" s="327"/>
      <c r="BF55" s="328"/>
      <c r="BG55" s="499" t="s">
        <v>3256</v>
      </c>
      <c r="BH55" s="334" t="s">
        <v>3257</v>
      </c>
      <c r="BI55" s="362">
        <v>246</v>
      </c>
      <c r="BJ55" s="358">
        <v>282</v>
      </c>
      <c r="BK55" s="328">
        <f t="shared" si="45"/>
        <v>0.87234042553191493</v>
      </c>
      <c r="BL55" s="329" t="s">
        <v>3258</v>
      </c>
      <c r="BM55" s="499" t="s">
        <v>3259</v>
      </c>
      <c r="BN55" s="327"/>
      <c r="BO55" s="327"/>
      <c r="BP55" s="328"/>
      <c r="BQ55" s="329" t="s">
        <v>3260</v>
      </c>
      <c r="BR55" s="371" t="s">
        <v>2052</v>
      </c>
      <c r="BS55" s="332"/>
      <c r="BT55" s="327"/>
      <c r="BU55" s="328"/>
      <c r="BV55" s="329" t="s">
        <v>3261</v>
      </c>
      <c r="BW55" s="334" t="s">
        <v>3262</v>
      </c>
      <c r="BX55" s="358">
        <v>205</v>
      </c>
      <c r="BY55" s="327">
        <v>39</v>
      </c>
      <c r="BZ55" s="328">
        <f>+BX55/BY55</f>
        <v>5.2564102564102564</v>
      </c>
      <c r="CA55" s="499" t="s">
        <v>3263</v>
      </c>
      <c r="CB55" s="499" t="s">
        <v>3264</v>
      </c>
      <c r="CC55" s="334" t="s">
        <v>3265</v>
      </c>
      <c r="CD55" s="501"/>
      <c r="CE55" s="338">
        <v>672</v>
      </c>
      <c r="CF55" s="338">
        <v>718</v>
      </c>
      <c r="CG55" s="337">
        <v>0.93593314763231195</v>
      </c>
      <c r="CH55" s="337">
        <v>0.93593314763231195</v>
      </c>
      <c r="CI55" s="337">
        <v>1</v>
      </c>
      <c r="CJ55" s="337">
        <v>0.93593314763231195</v>
      </c>
      <c r="CK55" s="338"/>
    </row>
    <row r="56" spans="2:89" s="335" customFormat="1" ht="264.75" customHeight="1" x14ac:dyDescent="0.25">
      <c r="B56" s="322" t="s">
        <v>394</v>
      </c>
      <c r="C56" s="322" t="s">
        <v>1851</v>
      </c>
      <c r="D56" s="356" t="s">
        <v>2021</v>
      </c>
      <c r="E56" s="343" t="s">
        <v>3266</v>
      </c>
      <c r="F56" s="354" t="s">
        <v>3267</v>
      </c>
      <c r="G56" s="355" t="s">
        <v>3268</v>
      </c>
      <c r="H56" s="356" t="s">
        <v>3269</v>
      </c>
      <c r="I56" s="356" t="s">
        <v>3270</v>
      </c>
      <c r="J56" s="343" t="s">
        <v>2027</v>
      </c>
      <c r="K56" s="356" t="s">
        <v>3271</v>
      </c>
      <c r="L56" s="356" t="s">
        <v>3272</v>
      </c>
      <c r="M56" s="356" t="s">
        <v>3273</v>
      </c>
      <c r="N56" s="322" t="s">
        <v>2156</v>
      </c>
      <c r="O56" s="356" t="s">
        <v>3274</v>
      </c>
      <c r="P56" s="323" t="s">
        <v>2095</v>
      </c>
      <c r="Q56" s="355" t="s">
        <v>2155</v>
      </c>
      <c r="R56" s="326">
        <v>1</v>
      </c>
      <c r="S56" s="322" t="s">
        <v>2031</v>
      </c>
      <c r="T56" s="326">
        <v>0.9</v>
      </c>
      <c r="U56" s="502">
        <v>27</v>
      </c>
      <c r="V56" s="502">
        <v>32</v>
      </c>
      <c r="W56" s="328">
        <f>U56/V56</f>
        <v>0.84375</v>
      </c>
      <c r="X56" s="371" t="s">
        <v>3275</v>
      </c>
      <c r="Y56" s="359" t="s">
        <v>3276</v>
      </c>
      <c r="Z56" s="502">
        <v>38</v>
      </c>
      <c r="AA56" s="502">
        <v>39</v>
      </c>
      <c r="AB56" s="328">
        <f>Z56/AA56</f>
        <v>0.97435897435897434</v>
      </c>
      <c r="AC56" s="371" t="s">
        <v>3277</v>
      </c>
      <c r="AD56" s="359" t="s">
        <v>3278</v>
      </c>
      <c r="AE56" s="502">
        <v>14</v>
      </c>
      <c r="AF56" s="502">
        <v>13</v>
      </c>
      <c r="AG56" s="328">
        <f>+AE56/AF56</f>
        <v>1.0769230769230769</v>
      </c>
      <c r="AH56" s="371" t="s">
        <v>3279</v>
      </c>
      <c r="AI56" s="387" t="s">
        <v>3280</v>
      </c>
      <c r="AJ56" s="502">
        <v>36</v>
      </c>
      <c r="AK56" s="502">
        <v>34</v>
      </c>
      <c r="AL56" s="328">
        <f>+AJ56/AK56</f>
        <v>1.0588235294117647</v>
      </c>
      <c r="AM56" s="371" t="s">
        <v>3281</v>
      </c>
      <c r="AN56" s="371" t="s">
        <v>3282</v>
      </c>
      <c r="AO56" s="502">
        <v>30</v>
      </c>
      <c r="AP56" s="502">
        <v>30</v>
      </c>
      <c r="AQ56" s="328">
        <f>+AO56/AP56</f>
        <v>1</v>
      </c>
      <c r="AR56" s="371" t="s">
        <v>3283</v>
      </c>
      <c r="AS56" s="371" t="s">
        <v>3284</v>
      </c>
      <c r="AT56" s="480">
        <v>56</v>
      </c>
      <c r="AU56" s="480">
        <v>59</v>
      </c>
      <c r="AV56" s="328">
        <f>+AT56/AU56</f>
        <v>0.94915254237288138</v>
      </c>
      <c r="AW56" s="359" t="s">
        <v>3285</v>
      </c>
      <c r="AX56" s="371" t="s">
        <v>3286</v>
      </c>
      <c r="AY56" s="502">
        <v>90</v>
      </c>
      <c r="AZ56" s="502">
        <v>90</v>
      </c>
      <c r="BA56" s="328">
        <f>+AY56/AZ56</f>
        <v>1</v>
      </c>
      <c r="BB56" s="371" t="s">
        <v>3287</v>
      </c>
      <c r="BC56" s="371" t="s">
        <v>3288</v>
      </c>
      <c r="BD56" s="502">
        <v>37</v>
      </c>
      <c r="BE56" s="502">
        <v>35</v>
      </c>
      <c r="BF56" s="328">
        <f>+BD56/BE56</f>
        <v>1.0571428571428572</v>
      </c>
      <c r="BG56" s="371" t="s">
        <v>3289</v>
      </c>
      <c r="BH56" s="371" t="s">
        <v>3290</v>
      </c>
      <c r="BI56" s="502">
        <v>32</v>
      </c>
      <c r="BJ56" s="502">
        <v>32</v>
      </c>
      <c r="BK56" s="328">
        <f>+BI56/BJ56</f>
        <v>1</v>
      </c>
      <c r="BL56" s="371" t="s">
        <v>3291</v>
      </c>
      <c r="BM56" s="371" t="s">
        <v>3292</v>
      </c>
      <c r="BN56" s="502">
        <v>36</v>
      </c>
      <c r="BO56" s="502">
        <v>34</v>
      </c>
      <c r="BP56" s="328">
        <f>+BN56/BO56</f>
        <v>1.0588235294117647</v>
      </c>
      <c r="BQ56" s="371" t="s">
        <v>3293</v>
      </c>
      <c r="BR56" s="371" t="s">
        <v>3294</v>
      </c>
      <c r="BS56" s="332">
        <v>17</v>
      </c>
      <c r="BT56" s="327">
        <v>15</v>
      </c>
      <c r="BU56" s="328">
        <f t="shared" ref="BU56" si="46">+BS56/BT56</f>
        <v>1.1333333333333333</v>
      </c>
      <c r="BV56" s="371" t="s">
        <v>3295</v>
      </c>
      <c r="BW56" s="371" t="s">
        <v>3296</v>
      </c>
      <c r="BX56" s="327">
        <v>6</v>
      </c>
      <c r="BY56" s="327">
        <v>6</v>
      </c>
      <c r="BZ56" s="328">
        <f>+BX56/BY56</f>
        <v>1</v>
      </c>
      <c r="CA56" s="371" t="s">
        <v>3297</v>
      </c>
      <c r="CB56" s="371" t="s">
        <v>3298</v>
      </c>
      <c r="CC56" s="373" t="s">
        <v>3299</v>
      </c>
      <c r="CE56" s="338">
        <f>+U56+Z56+AE56+AJ56+AO56+AT56+AY56+BD56+BI56+BN56+BS56+BX56</f>
        <v>419</v>
      </c>
      <c r="CF56" s="338">
        <f>+V56+AA56+AF56+AK56+AP56+AU56+AZ56+BE56+BJ56+BO56+BT56+BY56</f>
        <v>419</v>
      </c>
      <c r="CG56" s="337">
        <f>+CE56/CF56</f>
        <v>1</v>
      </c>
      <c r="CH56" s="337">
        <f>+CG56</f>
        <v>1</v>
      </c>
      <c r="CI56" s="337">
        <f>+T56</f>
        <v>0.9</v>
      </c>
      <c r="CJ56" s="337">
        <f>+CH56/CI56</f>
        <v>1.1111111111111112</v>
      </c>
      <c r="CK56" s="338"/>
    </row>
    <row r="57" spans="2:89" s="335" customFormat="1" ht="240" x14ac:dyDescent="0.25">
      <c r="B57" s="322" t="s">
        <v>394</v>
      </c>
      <c r="C57" s="325" t="s">
        <v>2583</v>
      </c>
      <c r="D57" s="322" t="s">
        <v>2021</v>
      </c>
      <c r="E57" s="322" t="s">
        <v>3300</v>
      </c>
      <c r="F57" s="324" t="s">
        <v>2274</v>
      </c>
      <c r="G57" s="325" t="s">
        <v>3301</v>
      </c>
      <c r="H57" s="325" t="s">
        <v>3302</v>
      </c>
      <c r="I57" s="325" t="s">
        <v>3303</v>
      </c>
      <c r="J57" s="323" t="s">
        <v>2186</v>
      </c>
      <c r="K57" s="503" t="s">
        <v>3304</v>
      </c>
      <c r="L57" s="325" t="s">
        <v>3305</v>
      </c>
      <c r="M57" s="325" t="s">
        <v>3306</v>
      </c>
      <c r="N57" s="325" t="s">
        <v>2031</v>
      </c>
      <c r="O57" s="325" t="s">
        <v>3307</v>
      </c>
      <c r="P57" s="323" t="s">
        <v>2191</v>
      </c>
      <c r="Q57" s="322" t="s">
        <v>2155</v>
      </c>
      <c r="R57" s="326" t="s">
        <v>369</v>
      </c>
      <c r="S57" s="322" t="s">
        <v>369</v>
      </c>
      <c r="T57" s="326">
        <v>0.9</v>
      </c>
      <c r="U57" s="504"/>
      <c r="V57" s="504"/>
      <c r="W57" s="505"/>
      <c r="X57" s="506"/>
      <c r="Y57" s="506"/>
      <c r="Z57" s="504"/>
      <c r="AA57" s="504"/>
      <c r="AB57" s="505"/>
      <c r="AC57" s="505"/>
      <c r="AD57" s="505"/>
      <c r="AE57" s="507"/>
      <c r="AF57" s="504"/>
      <c r="AG57" s="505"/>
      <c r="AH57" s="368" t="s">
        <v>3308</v>
      </c>
      <c r="AI57" s="368" t="s">
        <v>3309</v>
      </c>
      <c r="AJ57" s="508"/>
      <c r="AK57" s="508"/>
      <c r="AL57" s="509"/>
      <c r="AM57" s="371" t="s">
        <v>3310</v>
      </c>
      <c r="AN57" s="368" t="s">
        <v>3311</v>
      </c>
      <c r="AO57" s="508"/>
      <c r="AP57" s="508"/>
      <c r="AQ57" s="509"/>
      <c r="AR57" s="368" t="s">
        <v>3312</v>
      </c>
      <c r="AS57" s="368" t="s">
        <v>3313</v>
      </c>
      <c r="AT57" s="328">
        <v>0.92</v>
      </c>
      <c r="AU57" s="328">
        <v>0.9</v>
      </c>
      <c r="AV57" s="328">
        <f t="shared" ref="AV57" si="47">+AT57/AU57</f>
        <v>1.0222222222222221</v>
      </c>
      <c r="AW57" s="371" t="s">
        <v>3314</v>
      </c>
      <c r="AX57" s="371" t="s">
        <v>2601</v>
      </c>
      <c r="AY57" s="510"/>
      <c r="AZ57" s="508"/>
      <c r="BA57" s="509"/>
      <c r="BB57" s="368" t="s">
        <v>3315</v>
      </c>
      <c r="BC57" s="368" t="s">
        <v>3316</v>
      </c>
      <c r="BD57" s="508"/>
      <c r="BE57" s="508"/>
      <c r="BF57" s="509"/>
      <c r="BG57" s="368" t="s">
        <v>3317</v>
      </c>
      <c r="BH57" s="381" t="s">
        <v>2605</v>
      </c>
      <c r="BI57" s="510"/>
      <c r="BJ57" s="508"/>
      <c r="BK57" s="509"/>
      <c r="BL57" s="368" t="s">
        <v>3318</v>
      </c>
      <c r="BM57" s="381" t="s">
        <v>3319</v>
      </c>
      <c r="BN57" s="508"/>
      <c r="BO57" s="508"/>
      <c r="BP57" s="509"/>
      <c r="BQ57" s="368" t="s">
        <v>3320</v>
      </c>
      <c r="BR57" s="368" t="s">
        <v>3321</v>
      </c>
      <c r="BS57" s="327"/>
      <c r="BT57" s="508"/>
      <c r="BU57" s="509"/>
      <c r="BV57" s="368" t="s">
        <v>3322</v>
      </c>
      <c r="BW57" s="371" t="s">
        <v>3323</v>
      </c>
      <c r="BX57" s="328">
        <v>0.92</v>
      </c>
      <c r="BY57" s="328">
        <v>0.9</v>
      </c>
      <c r="BZ57" s="328">
        <f t="shared" ref="BZ57:BZ76" si="48">+BX57/BY57</f>
        <v>1.0222222222222221</v>
      </c>
      <c r="CA57" s="371" t="s">
        <v>3324</v>
      </c>
      <c r="CB57" s="371" t="s">
        <v>3325</v>
      </c>
      <c r="CC57" s="373" t="s">
        <v>3326</v>
      </c>
      <c r="CE57" s="337">
        <f>(+U57+Z57+AE57+AJ57+AO57+AT57+AY57+BD57+BI57+BN57+BS57+BX57)/2</f>
        <v>0.92</v>
      </c>
      <c r="CF57" s="337">
        <f>(+V57+AA57+AF57+AK57+AP57+AU57+AZ57+BE57+BJ57+BO57+BT57+BY57)/2</f>
        <v>0.9</v>
      </c>
      <c r="CG57" s="337">
        <f t="shared" ref="CG57" si="49">+CE57/CF57</f>
        <v>1.0222222222222221</v>
      </c>
      <c r="CH57" s="337">
        <f>+CG57</f>
        <v>1.0222222222222221</v>
      </c>
      <c r="CI57" s="337">
        <f t="shared" ref="CI57" si="50">+T57</f>
        <v>0.9</v>
      </c>
      <c r="CJ57" s="337">
        <f t="shared" ref="CJ57" si="51">+CH57/CI57</f>
        <v>1.1358024691358024</v>
      </c>
      <c r="CK57" s="338"/>
    </row>
    <row r="58" spans="2:89" s="335" customFormat="1" ht="372" x14ac:dyDescent="0.25">
      <c r="B58" s="322" t="s">
        <v>571</v>
      </c>
      <c r="C58" s="322" t="s">
        <v>3327</v>
      </c>
      <c r="D58" s="325" t="s">
        <v>2021</v>
      </c>
      <c r="E58" s="322" t="s">
        <v>3328</v>
      </c>
      <c r="F58" s="324" t="s">
        <v>3329</v>
      </c>
      <c r="G58" s="325" t="s">
        <v>3330</v>
      </c>
      <c r="H58" s="325" t="s">
        <v>3331</v>
      </c>
      <c r="I58" s="325" t="s">
        <v>3332</v>
      </c>
      <c r="J58" s="323" t="s">
        <v>2186</v>
      </c>
      <c r="K58" s="386" t="s">
        <v>3333</v>
      </c>
      <c r="L58" s="325" t="s">
        <v>3334</v>
      </c>
      <c r="M58" s="325" t="s">
        <v>3335</v>
      </c>
      <c r="N58" s="322" t="s">
        <v>2031</v>
      </c>
      <c r="O58" s="325" t="s">
        <v>3336</v>
      </c>
      <c r="P58" s="323" t="s">
        <v>2033</v>
      </c>
      <c r="Q58" s="325" t="s">
        <v>2155</v>
      </c>
      <c r="R58" s="511">
        <v>0.89</v>
      </c>
      <c r="S58" s="326" t="s">
        <v>2031</v>
      </c>
      <c r="T58" s="512">
        <v>0.85</v>
      </c>
      <c r="U58" s="393"/>
      <c r="V58" s="393"/>
      <c r="W58" s="394"/>
      <c r="X58" s="368" t="s">
        <v>3337</v>
      </c>
      <c r="Y58" s="368" t="s">
        <v>3338</v>
      </c>
      <c r="Z58" s="393"/>
      <c r="AA58" s="393"/>
      <c r="AB58" s="394"/>
      <c r="AC58" s="368" t="s">
        <v>3339</v>
      </c>
      <c r="AD58" s="368" t="s">
        <v>3338</v>
      </c>
      <c r="AE58" s="327">
        <v>5386</v>
      </c>
      <c r="AF58" s="327">
        <v>5856</v>
      </c>
      <c r="AG58" s="328">
        <f t="shared" ref="AG58:AG59" si="52">+AE58/AF58</f>
        <v>0.91974043715846998</v>
      </c>
      <c r="AH58" s="368" t="s">
        <v>3340</v>
      </c>
      <c r="AI58" s="368" t="s">
        <v>3341</v>
      </c>
      <c r="AJ58" s="393"/>
      <c r="AK58" s="393"/>
      <c r="AL58" s="394"/>
      <c r="AM58" s="368" t="s">
        <v>3342</v>
      </c>
      <c r="AN58" s="368" t="s">
        <v>3343</v>
      </c>
      <c r="AO58" s="393"/>
      <c r="AP58" s="393"/>
      <c r="AQ58" s="394"/>
      <c r="AR58" s="371" t="s">
        <v>3344</v>
      </c>
      <c r="AS58" s="368" t="s">
        <v>3345</v>
      </c>
      <c r="AT58" s="327">
        <v>0</v>
      </c>
      <c r="AU58" s="327">
        <v>0</v>
      </c>
      <c r="AV58" s="328">
        <v>0</v>
      </c>
      <c r="AW58" s="374" t="s">
        <v>3346</v>
      </c>
      <c r="AX58" s="368" t="s">
        <v>3347</v>
      </c>
      <c r="AY58" s="393"/>
      <c r="AZ58" s="393"/>
      <c r="BA58" s="394"/>
      <c r="BB58" s="374" t="s">
        <v>3348</v>
      </c>
      <c r="BC58" s="368" t="s">
        <v>3349</v>
      </c>
      <c r="BD58" s="393"/>
      <c r="BE58" s="393"/>
      <c r="BF58" s="394"/>
      <c r="BG58" s="374" t="s">
        <v>3350</v>
      </c>
      <c r="BH58" s="368" t="s">
        <v>3351</v>
      </c>
      <c r="BI58" s="327">
        <v>9218</v>
      </c>
      <c r="BJ58" s="327">
        <v>9771</v>
      </c>
      <c r="BK58" s="417">
        <f t="shared" ref="BK58:BK59" si="53">+BI58/BJ58</f>
        <v>0.94340395046566372</v>
      </c>
      <c r="BL58" s="368" t="s">
        <v>3352</v>
      </c>
      <c r="BM58" s="368" t="s">
        <v>3353</v>
      </c>
      <c r="BN58" s="393"/>
      <c r="BO58" s="393"/>
      <c r="BP58" s="394"/>
      <c r="BQ58" s="368" t="s">
        <v>3354</v>
      </c>
      <c r="BR58" s="371" t="s">
        <v>3355</v>
      </c>
      <c r="BS58" s="428"/>
      <c r="BT58" s="393"/>
      <c r="BU58" s="394"/>
      <c r="BV58" s="371" t="s">
        <v>3356</v>
      </c>
      <c r="BW58" s="371" t="s">
        <v>3357</v>
      </c>
      <c r="BX58" s="327">
        <v>25705</v>
      </c>
      <c r="BY58" s="327">
        <v>27752</v>
      </c>
      <c r="BZ58" s="417">
        <f t="shared" si="48"/>
        <v>0.9262395503026809</v>
      </c>
      <c r="CA58" s="371" t="s">
        <v>3358</v>
      </c>
      <c r="CB58" s="371" t="s">
        <v>3359</v>
      </c>
      <c r="CC58" s="373" t="s">
        <v>3360</v>
      </c>
      <c r="CD58" s="425"/>
      <c r="CE58" s="338">
        <f>(+U58+Z58+AE58+AJ58+AO58+AT58+AY58+BD58+BI58+BN58+BS58+BX58)/4</f>
        <v>10077.25</v>
      </c>
      <c r="CF58" s="338">
        <f>(+V58+AA58+AF58+AK58+AP58+AU58+AZ58+BE58+BJ58+BO58+BT58+BY58)/4</f>
        <v>10844.75</v>
      </c>
      <c r="CG58" s="337">
        <f t="shared" si="9"/>
        <v>0.92922842850227072</v>
      </c>
      <c r="CH58" s="337">
        <f t="shared" si="10"/>
        <v>0.92922842850227072</v>
      </c>
      <c r="CI58" s="337">
        <f t="shared" si="11"/>
        <v>0.85</v>
      </c>
      <c r="CJ58" s="337">
        <f t="shared" si="12"/>
        <v>1.0932099158850244</v>
      </c>
      <c r="CK58" s="338"/>
    </row>
    <row r="59" spans="2:89" ht="273" customHeight="1" x14ac:dyDescent="0.25">
      <c r="B59" s="355" t="s">
        <v>3361</v>
      </c>
      <c r="C59" s="355" t="s">
        <v>660</v>
      </c>
      <c r="D59" s="325" t="s">
        <v>2304</v>
      </c>
      <c r="E59" s="323" t="s">
        <v>3362</v>
      </c>
      <c r="F59" s="324" t="s">
        <v>2274</v>
      </c>
      <c r="G59" s="325" t="s">
        <v>3363</v>
      </c>
      <c r="H59" s="325" t="s">
        <v>3364</v>
      </c>
      <c r="I59" s="325" t="s">
        <v>3365</v>
      </c>
      <c r="J59" s="323" t="s">
        <v>2186</v>
      </c>
      <c r="K59" s="325" t="s">
        <v>3366</v>
      </c>
      <c r="L59" s="325" t="s">
        <v>3367</v>
      </c>
      <c r="M59" s="325" t="s">
        <v>3368</v>
      </c>
      <c r="N59" s="325" t="s">
        <v>2031</v>
      </c>
      <c r="O59" s="325" t="s">
        <v>3369</v>
      </c>
      <c r="P59" s="322" t="s">
        <v>2033</v>
      </c>
      <c r="Q59" s="392"/>
      <c r="R59" s="326">
        <v>0.49</v>
      </c>
      <c r="S59" s="322" t="s">
        <v>2156</v>
      </c>
      <c r="T59" s="326">
        <v>0.5</v>
      </c>
      <c r="U59" s="332"/>
      <c r="V59" s="327"/>
      <c r="W59" s="328"/>
      <c r="X59" s="329" t="s">
        <v>3370</v>
      </c>
      <c r="Y59" s="329" t="s">
        <v>3371</v>
      </c>
      <c r="Z59" s="327"/>
      <c r="AA59" s="327"/>
      <c r="AB59" s="328"/>
      <c r="AC59" s="329" t="s">
        <v>3372</v>
      </c>
      <c r="AD59" s="331" t="s">
        <v>3373</v>
      </c>
      <c r="AE59" s="332">
        <v>488</v>
      </c>
      <c r="AF59" s="327">
        <v>804</v>
      </c>
      <c r="AG59" s="328">
        <f t="shared" si="52"/>
        <v>0.60696517412935325</v>
      </c>
      <c r="AH59" s="329" t="s">
        <v>3374</v>
      </c>
      <c r="AI59" s="329" t="s">
        <v>3375</v>
      </c>
      <c r="AJ59" s="327"/>
      <c r="AK59" s="327"/>
      <c r="AL59" s="328"/>
      <c r="AM59" s="329" t="s">
        <v>3376</v>
      </c>
      <c r="AN59" s="331" t="s">
        <v>2132</v>
      </c>
      <c r="AO59" s="332"/>
      <c r="AP59" s="327"/>
      <c r="AQ59" s="328"/>
      <c r="AR59" s="499" t="s">
        <v>3377</v>
      </c>
      <c r="AS59" s="331" t="s">
        <v>3378</v>
      </c>
      <c r="AT59" s="327">
        <v>245</v>
      </c>
      <c r="AU59" s="327">
        <v>399</v>
      </c>
      <c r="AV59" s="330">
        <f t="shared" ref="AV59" si="54">+AT59/AU59</f>
        <v>0.61403508771929827</v>
      </c>
      <c r="AW59" s="331" t="s">
        <v>3379</v>
      </c>
      <c r="AX59" s="331" t="s">
        <v>3380</v>
      </c>
      <c r="AY59" s="332"/>
      <c r="AZ59" s="327"/>
      <c r="BA59" s="328"/>
      <c r="BB59" s="329" t="s">
        <v>3381</v>
      </c>
      <c r="BC59" s="331" t="s">
        <v>3382</v>
      </c>
      <c r="BD59" s="327"/>
      <c r="BE59" s="327"/>
      <c r="BF59" s="328"/>
      <c r="BG59" s="331" t="s">
        <v>3383</v>
      </c>
      <c r="BH59" s="331" t="s">
        <v>3384</v>
      </c>
      <c r="BI59" s="362">
        <v>777</v>
      </c>
      <c r="BJ59" s="358">
        <v>1692</v>
      </c>
      <c r="BK59" s="357">
        <f t="shared" si="53"/>
        <v>0.45921985815602839</v>
      </c>
      <c r="BL59" s="499" t="s">
        <v>3385</v>
      </c>
      <c r="BM59" s="331" t="s">
        <v>3386</v>
      </c>
      <c r="BN59" s="327"/>
      <c r="BO59" s="327"/>
      <c r="BP59" s="328"/>
      <c r="BQ59" s="499" t="s">
        <v>3387</v>
      </c>
      <c r="BR59" s="331" t="s">
        <v>3388</v>
      </c>
      <c r="BS59" s="428"/>
      <c r="BT59" s="393"/>
      <c r="BU59" s="394"/>
      <c r="BV59" s="499" t="s">
        <v>3389</v>
      </c>
      <c r="BW59" s="331" t="s">
        <v>3390</v>
      </c>
      <c r="BX59" s="327">
        <v>989</v>
      </c>
      <c r="BY59" s="327">
        <v>1831</v>
      </c>
      <c r="BZ59" s="328">
        <f t="shared" si="48"/>
        <v>0.54014199890770076</v>
      </c>
      <c r="CA59" s="499" t="s">
        <v>3391</v>
      </c>
      <c r="CB59" s="368"/>
      <c r="CC59" s="513" t="s">
        <v>3392</v>
      </c>
      <c r="CE59" s="336">
        <f t="shared" ref="CE59:CF59" si="55">+U59+Z59+AE59+AJ59+AO59+AT59+AY59+BD59+BI59+BN59+BS59+BX59</f>
        <v>2499</v>
      </c>
      <c r="CF59" s="336">
        <f t="shared" si="55"/>
        <v>4726</v>
      </c>
      <c r="CG59" s="337">
        <f t="shared" si="9"/>
        <v>0.52877697841726623</v>
      </c>
      <c r="CH59" s="337">
        <f t="shared" si="10"/>
        <v>0.52877697841726623</v>
      </c>
      <c r="CI59" s="337">
        <f t="shared" si="11"/>
        <v>0.5</v>
      </c>
      <c r="CJ59" s="337">
        <v>1.0575539568345325</v>
      </c>
      <c r="CK59" s="338"/>
    </row>
    <row r="60" spans="2:89" s="335" customFormat="1" ht="252.75" customHeight="1" x14ac:dyDescent="0.25">
      <c r="B60" s="322" t="s">
        <v>571</v>
      </c>
      <c r="C60" s="322" t="s">
        <v>3393</v>
      </c>
      <c r="D60" s="356" t="s">
        <v>746</v>
      </c>
      <c r="E60" s="323" t="s">
        <v>3394</v>
      </c>
      <c r="F60" s="324" t="s">
        <v>3395</v>
      </c>
      <c r="G60" s="356" t="s">
        <v>3396</v>
      </c>
      <c r="H60" s="356" t="s">
        <v>3397</v>
      </c>
      <c r="I60" s="325" t="s">
        <v>3398</v>
      </c>
      <c r="J60" s="323" t="s">
        <v>2186</v>
      </c>
      <c r="K60" s="356" t="s">
        <v>3399</v>
      </c>
      <c r="L60" s="325" t="s">
        <v>3400</v>
      </c>
      <c r="M60" s="356" t="s">
        <v>3401</v>
      </c>
      <c r="N60" s="325" t="s">
        <v>2031</v>
      </c>
      <c r="O60" s="325" t="s">
        <v>3402</v>
      </c>
      <c r="P60" s="323" t="s">
        <v>2095</v>
      </c>
      <c r="Q60" s="355" t="s">
        <v>2155</v>
      </c>
      <c r="R60" s="326" t="s">
        <v>369</v>
      </c>
      <c r="S60" s="322" t="s">
        <v>369</v>
      </c>
      <c r="T60" s="326">
        <v>0.3</v>
      </c>
      <c r="U60" s="502"/>
      <c r="V60" s="502"/>
      <c r="W60" s="328"/>
      <c r="X60" s="371"/>
      <c r="Y60" s="359"/>
      <c r="Z60" s="502"/>
      <c r="AA60" s="502"/>
      <c r="AB60" s="328" t="e">
        <f>Z60/AA60</f>
        <v>#DIV/0!</v>
      </c>
      <c r="AC60" s="371"/>
      <c r="AD60" s="359"/>
      <c r="AE60" s="502"/>
      <c r="AF60" s="502"/>
      <c r="AG60" s="328" t="e">
        <f>+AE60/AF60</f>
        <v>#DIV/0!</v>
      </c>
      <c r="AH60" s="371"/>
      <c r="AI60" s="387"/>
      <c r="AJ60" s="502"/>
      <c r="AK60" s="502"/>
      <c r="AL60" s="328"/>
      <c r="AM60" s="371"/>
      <c r="AN60" s="371"/>
      <c r="AO60" s="502"/>
      <c r="AP60" s="502"/>
      <c r="AQ60" s="328"/>
      <c r="AR60" s="371"/>
      <c r="AS60" s="371"/>
      <c r="AT60" s="480"/>
      <c r="AU60" s="480"/>
      <c r="AV60" s="328"/>
      <c r="AW60" s="359"/>
      <c r="AX60" s="371"/>
      <c r="AY60" s="502"/>
      <c r="AZ60" s="502"/>
      <c r="BA60" s="328"/>
      <c r="BB60" s="371"/>
      <c r="BC60" s="371"/>
      <c r="BD60" s="502"/>
      <c r="BE60" s="502"/>
      <c r="BF60" s="328"/>
      <c r="BG60" s="371"/>
      <c r="BH60" s="371"/>
      <c r="BI60" s="332">
        <v>13307</v>
      </c>
      <c r="BJ60" s="332">
        <v>39995</v>
      </c>
      <c r="BK60" s="328">
        <f>+BI60/BJ60</f>
        <v>0.33271658957369671</v>
      </c>
      <c r="BL60" s="477" t="s">
        <v>3403</v>
      </c>
      <c r="BM60" s="359" t="s">
        <v>3404</v>
      </c>
      <c r="BN60" s="327">
        <v>15905</v>
      </c>
      <c r="BO60" s="327">
        <v>46295</v>
      </c>
      <c r="BP60" s="328">
        <f>+BN60/BO60</f>
        <v>0.34355761961334919</v>
      </c>
      <c r="BQ60" s="477" t="s">
        <v>3405</v>
      </c>
      <c r="BR60" s="514" t="s">
        <v>3406</v>
      </c>
      <c r="BS60" s="332">
        <v>19213</v>
      </c>
      <c r="BT60" s="327">
        <v>52586</v>
      </c>
      <c r="BU60" s="330">
        <f t="shared" ref="BU60" si="56">+BS60/BT60</f>
        <v>0.36536340470847756</v>
      </c>
      <c r="BV60" s="400" t="s">
        <v>3407</v>
      </c>
      <c r="BW60" s="371" t="s">
        <v>3408</v>
      </c>
      <c r="BX60" s="327">
        <v>20795</v>
      </c>
      <c r="BY60" s="327">
        <v>56500</v>
      </c>
      <c r="BZ60" s="330">
        <f t="shared" si="48"/>
        <v>0.36805309734513275</v>
      </c>
      <c r="CA60" s="400" t="s">
        <v>3409</v>
      </c>
      <c r="CB60" s="371" t="s">
        <v>3410</v>
      </c>
      <c r="CC60" s="373" t="s">
        <v>3411</v>
      </c>
      <c r="CE60" s="338">
        <f t="shared" ref="CE60:CF60" si="57">BX60</f>
        <v>20795</v>
      </c>
      <c r="CF60" s="338">
        <f t="shared" si="57"/>
        <v>56500</v>
      </c>
      <c r="CG60" s="337">
        <f>+CE60/CF60</f>
        <v>0.36805309734513275</v>
      </c>
      <c r="CH60" s="337">
        <f>+CG60</f>
        <v>0.36805309734513275</v>
      </c>
      <c r="CI60" s="337">
        <f>+T60</f>
        <v>0.3</v>
      </c>
      <c r="CJ60" s="337">
        <f>+CH60/CI60</f>
        <v>1.2268436578171091</v>
      </c>
      <c r="CK60" s="338"/>
    </row>
    <row r="61" spans="2:89" s="335" customFormat="1" ht="267.75" customHeight="1" x14ac:dyDescent="0.25">
      <c r="B61" s="322" t="s">
        <v>571</v>
      </c>
      <c r="C61" s="322" t="s">
        <v>3412</v>
      </c>
      <c r="D61" s="322" t="s">
        <v>800</v>
      </c>
      <c r="E61" s="323" t="s">
        <v>3413</v>
      </c>
      <c r="F61" s="324" t="s">
        <v>3414</v>
      </c>
      <c r="G61" s="325" t="s">
        <v>3415</v>
      </c>
      <c r="H61" s="325" t="s">
        <v>3416</v>
      </c>
      <c r="I61" s="325" t="s">
        <v>3417</v>
      </c>
      <c r="J61" s="323" t="s">
        <v>2186</v>
      </c>
      <c r="K61" s="325" t="s">
        <v>3418</v>
      </c>
      <c r="L61" s="325" t="s">
        <v>3419</v>
      </c>
      <c r="M61" s="325" t="s">
        <v>3420</v>
      </c>
      <c r="N61" s="325" t="s">
        <v>2156</v>
      </c>
      <c r="O61" s="325" t="s">
        <v>3421</v>
      </c>
      <c r="P61" s="343" t="s">
        <v>2191</v>
      </c>
      <c r="Q61" s="392"/>
      <c r="R61" s="326">
        <v>1</v>
      </c>
      <c r="S61" s="322" t="s">
        <v>2031</v>
      </c>
      <c r="T61" s="326">
        <v>1</v>
      </c>
      <c r="U61" s="327"/>
      <c r="V61" s="327"/>
      <c r="W61" s="328"/>
      <c r="X61" s="515" t="s">
        <v>3422</v>
      </c>
      <c r="Y61" s="516" t="s">
        <v>3423</v>
      </c>
      <c r="Z61" s="327"/>
      <c r="AA61" s="327"/>
      <c r="AB61" s="328"/>
      <c r="AC61" s="515" t="s">
        <v>3424</v>
      </c>
      <c r="AD61" s="516" t="s">
        <v>3423</v>
      </c>
      <c r="AE61" s="332"/>
      <c r="AF61" s="327"/>
      <c r="AG61" s="328"/>
      <c r="AH61" s="515" t="s">
        <v>3425</v>
      </c>
      <c r="AI61" s="395" t="s">
        <v>3426</v>
      </c>
      <c r="AJ61" s="327"/>
      <c r="AK61" s="327"/>
      <c r="AL61" s="328"/>
      <c r="AM61" s="517" t="s">
        <v>3427</v>
      </c>
      <c r="AN61" s="396" t="s">
        <v>3428</v>
      </c>
      <c r="AO61" s="332"/>
      <c r="AP61" s="327"/>
      <c r="AQ61" s="328"/>
      <c r="AR61" s="515" t="s">
        <v>3429</v>
      </c>
      <c r="AS61" s="368" t="s">
        <v>3430</v>
      </c>
      <c r="AT61" s="327"/>
      <c r="AU61" s="327"/>
      <c r="AV61" s="357"/>
      <c r="AW61" s="515"/>
      <c r="AX61" s="369"/>
      <c r="AY61" s="332">
        <v>3705</v>
      </c>
      <c r="AZ61" s="327">
        <v>3705</v>
      </c>
      <c r="BA61" s="328">
        <f t="shared" ref="BA61:BA63" si="58">+AY61/AZ61</f>
        <v>1</v>
      </c>
      <c r="BB61" s="368" t="s">
        <v>3431</v>
      </c>
      <c r="BC61" s="368" t="s">
        <v>3432</v>
      </c>
      <c r="BD61" s="327"/>
      <c r="BE61" s="327"/>
      <c r="BF61" s="328"/>
      <c r="BG61" s="371" t="s">
        <v>3433</v>
      </c>
      <c r="BH61" s="371" t="s">
        <v>3434</v>
      </c>
      <c r="BI61" s="332"/>
      <c r="BJ61" s="327"/>
      <c r="BK61" s="328"/>
      <c r="BL61" s="368" t="s">
        <v>3435</v>
      </c>
      <c r="BM61" s="368" t="s">
        <v>3436</v>
      </c>
      <c r="BN61" s="327"/>
      <c r="BO61" s="327"/>
      <c r="BP61" s="328"/>
      <c r="BQ61" s="368" t="s">
        <v>3437</v>
      </c>
      <c r="BR61" s="371" t="s">
        <v>3438</v>
      </c>
      <c r="BS61" s="332"/>
      <c r="BT61" s="327"/>
      <c r="BU61" s="328"/>
      <c r="BV61" s="371" t="s">
        <v>3439</v>
      </c>
      <c r="BW61" s="371" t="s">
        <v>3440</v>
      </c>
      <c r="BX61" s="327">
        <v>15303</v>
      </c>
      <c r="BY61" s="327">
        <v>15303</v>
      </c>
      <c r="BZ61" s="328">
        <f t="shared" si="48"/>
        <v>1</v>
      </c>
      <c r="CA61" s="371" t="s">
        <v>3441</v>
      </c>
      <c r="CB61" s="371" t="s">
        <v>3442</v>
      </c>
      <c r="CC61" s="373" t="s">
        <v>3443</v>
      </c>
      <c r="CE61" s="336">
        <f t="shared" ref="CE61:CF63" si="59">+U61+Z61+AE61+AJ61+AO61+AT61+AY61+BD61+BI61+BN61+BS61+BX61</f>
        <v>19008</v>
      </c>
      <c r="CF61" s="336">
        <f t="shared" si="59"/>
        <v>19008</v>
      </c>
      <c r="CG61" s="337">
        <f t="shared" si="9"/>
        <v>1</v>
      </c>
      <c r="CH61" s="337">
        <f t="shared" si="10"/>
        <v>1</v>
      </c>
      <c r="CI61" s="337">
        <f t="shared" si="11"/>
        <v>1</v>
      </c>
      <c r="CJ61" s="337">
        <f t="shared" si="12"/>
        <v>1</v>
      </c>
      <c r="CK61" s="338"/>
    </row>
    <row r="62" spans="2:89" s="335" customFormat="1" ht="252" x14ac:dyDescent="0.25">
      <c r="B62" s="322" t="s">
        <v>571</v>
      </c>
      <c r="C62" s="322" t="s">
        <v>3412</v>
      </c>
      <c r="D62" s="322" t="s">
        <v>800</v>
      </c>
      <c r="E62" s="323" t="s">
        <v>3444</v>
      </c>
      <c r="F62" s="324" t="s">
        <v>3414</v>
      </c>
      <c r="G62" s="325" t="s">
        <v>3445</v>
      </c>
      <c r="H62" s="325" t="s">
        <v>3446</v>
      </c>
      <c r="I62" s="325" t="s">
        <v>3447</v>
      </c>
      <c r="J62" s="323" t="s">
        <v>2186</v>
      </c>
      <c r="K62" s="356" t="s">
        <v>3448</v>
      </c>
      <c r="L62" s="325" t="s">
        <v>3449</v>
      </c>
      <c r="M62" s="356" t="s">
        <v>3450</v>
      </c>
      <c r="N62" s="325" t="s">
        <v>2156</v>
      </c>
      <c r="O62" s="325" t="s">
        <v>3451</v>
      </c>
      <c r="P62" s="343" t="s">
        <v>2191</v>
      </c>
      <c r="Q62" s="392"/>
      <c r="R62" s="326">
        <v>0.11</v>
      </c>
      <c r="S62" s="322" t="s">
        <v>2031</v>
      </c>
      <c r="T62" s="326">
        <v>1</v>
      </c>
      <c r="U62" s="327"/>
      <c r="V62" s="327"/>
      <c r="W62" s="328"/>
      <c r="X62" s="515" t="s">
        <v>3452</v>
      </c>
      <c r="Y62" s="516" t="s">
        <v>3423</v>
      </c>
      <c r="Z62" s="327"/>
      <c r="AA62" s="327"/>
      <c r="AB62" s="328"/>
      <c r="AC62" s="515" t="s">
        <v>3453</v>
      </c>
      <c r="AD62" s="516" t="s">
        <v>3454</v>
      </c>
      <c r="AE62" s="332"/>
      <c r="AF62" s="327"/>
      <c r="AG62" s="328"/>
      <c r="AH62" s="515" t="s">
        <v>3455</v>
      </c>
      <c r="AI62" s="395" t="s">
        <v>3426</v>
      </c>
      <c r="AJ62" s="327"/>
      <c r="AK62" s="327"/>
      <c r="AL62" s="328"/>
      <c r="AM62" s="517" t="s">
        <v>3456</v>
      </c>
      <c r="AN62" s="396" t="s">
        <v>3428</v>
      </c>
      <c r="AO62" s="332"/>
      <c r="AP62" s="327"/>
      <c r="AQ62" s="328"/>
      <c r="AR62" s="515" t="s">
        <v>3457</v>
      </c>
      <c r="AS62" s="368" t="s">
        <v>3430</v>
      </c>
      <c r="AT62" s="327"/>
      <c r="AU62" s="327"/>
      <c r="AV62" s="328"/>
      <c r="AW62" s="515"/>
      <c r="AX62" s="369"/>
      <c r="AY62" s="332">
        <v>9924</v>
      </c>
      <c r="AZ62" s="327">
        <v>9924</v>
      </c>
      <c r="BA62" s="328">
        <f t="shared" si="58"/>
        <v>1</v>
      </c>
      <c r="BB62" s="368" t="s">
        <v>3458</v>
      </c>
      <c r="BC62" s="368" t="s">
        <v>3432</v>
      </c>
      <c r="BD62" s="327"/>
      <c r="BE62" s="327"/>
      <c r="BF62" s="328"/>
      <c r="BG62" s="371" t="s">
        <v>3459</v>
      </c>
      <c r="BH62" s="371" t="s">
        <v>3434</v>
      </c>
      <c r="BI62" s="332"/>
      <c r="BJ62" s="327"/>
      <c r="BK62" s="328"/>
      <c r="BL62" s="368" t="s">
        <v>3460</v>
      </c>
      <c r="BM62" s="368" t="s">
        <v>3436</v>
      </c>
      <c r="BN62" s="327"/>
      <c r="BO62" s="327"/>
      <c r="BP62" s="328"/>
      <c r="BQ62" s="371" t="s">
        <v>3461</v>
      </c>
      <c r="BR62" s="371" t="s">
        <v>3438</v>
      </c>
      <c r="BS62" s="332"/>
      <c r="BT62" s="327"/>
      <c r="BU62" s="328"/>
      <c r="BV62" s="371" t="s">
        <v>3462</v>
      </c>
      <c r="BW62" s="371" t="s">
        <v>3463</v>
      </c>
      <c r="BX62" s="327">
        <v>47177</v>
      </c>
      <c r="BY62" s="327">
        <v>47177</v>
      </c>
      <c r="BZ62" s="328">
        <f t="shared" si="48"/>
        <v>1</v>
      </c>
      <c r="CA62" s="371" t="s">
        <v>3464</v>
      </c>
      <c r="CB62" s="371" t="s">
        <v>3442</v>
      </c>
      <c r="CC62" s="373" t="s">
        <v>3465</v>
      </c>
      <c r="CE62" s="336">
        <f t="shared" si="59"/>
        <v>57101</v>
      </c>
      <c r="CF62" s="336">
        <f t="shared" si="59"/>
        <v>57101</v>
      </c>
      <c r="CG62" s="337">
        <f t="shared" si="9"/>
        <v>1</v>
      </c>
      <c r="CH62" s="337">
        <f t="shared" si="10"/>
        <v>1</v>
      </c>
      <c r="CI62" s="337">
        <f t="shared" si="11"/>
        <v>1</v>
      </c>
      <c r="CJ62" s="337">
        <f t="shared" si="12"/>
        <v>1</v>
      </c>
      <c r="CK62" s="338"/>
    </row>
    <row r="63" spans="2:89" s="335" customFormat="1" ht="276" x14ac:dyDescent="0.25">
      <c r="B63" s="322" t="s">
        <v>571</v>
      </c>
      <c r="C63" s="322" t="s">
        <v>3412</v>
      </c>
      <c r="D63" s="322" t="s">
        <v>800</v>
      </c>
      <c r="E63" s="323" t="s">
        <v>3466</v>
      </c>
      <c r="F63" s="324" t="s">
        <v>3414</v>
      </c>
      <c r="G63" s="325" t="s">
        <v>3467</v>
      </c>
      <c r="H63" s="325" t="s">
        <v>3468</v>
      </c>
      <c r="I63" s="325" t="s">
        <v>3469</v>
      </c>
      <c r="J63" s="323" t="s">
        <v>2186</v>
      </c>
      <c r="K63" s="325" t="s">
        <v>3470</v>
      </c>
      <c r="L63" s="325" t="s">
        <v>3471</v>
      </c>
      <c r="M63" s="325" t="s">
        <v>3472</v>
      </c>
      <c r="N63" s="325" t="s">
        <v>2156</v>
      </c>
      <c r="O63" s="325" t="s">
        <v>3473</v>
      </c>
      <c r="P63" s="343" t="s">
        <v>2191</v>
      </c>
      <c r="Q63" s="392"/>
      <c r="R63" s="326" t="s">
        <v>88</v>
      </c>
      <c r="S63" s="322" t="s">
        <v>88</v>
      </c>
      <c r="T63" s="326">
        <v>0.35</v>
      </c>
      <c r="U63" s="327"/>
      <c r="V63" s="327"/>
      <c r="W63" s="328"/>
      <c r="X63" s="517" t="s">
        <v>3474</v>
      </c>
      <c r="Y63" s="516" t="s">
        <v>3423</v>
      </c>
      <c r="Z63" s="327"/>
      <c r="AA63" s="327"/>
      <c r="AB63" s="328"/>
      <c r="AC63" s="517" t="s">
        <v>3475</v>
      </c>
      <c r="AD63" s="516" t="s">
        <v>3423</v>
      </c>
      <c r="AE63" s="332"/>
      <c r="AF63" s="327"/>
      <c r="AG63" s="328"/>
      <c r="AH63" s="515" t="s">
        <v>3476</v>
      </c>
      <c r="AI63" s="395" t="s">
        <v>3426</v>
      </c>
      <c r="AJ63" s="327"/>
      <c r="AK63" s="327"/>
      <c r="AL63" s="328"/>
      <c r="AM63" s="517" t="s">
        <v>3477</v>
      </c>
      <c r="AN63" s="396" t="s">
        <v>3428</v>
      </c>
      <c r="AO63" s="332"/>
      <c r="AP63" s="327"/>
      <c r="AQ63" s="328"/>
      <c r="AR63" s="515" t="s">
        <v>3478</v>
      </c>
      <c r="AS63" s="368" t="s">
        <v>3430</v>
      </c>
      <c r="AT63" s="327"/>
      <c r="AU63" s="327"/>
      <c r="AV63" s="328"/>
      <c r="AW63" s="515"/>
      <c r="AX63" s="369"/>
      <c r="AY63" s="332">
        <v>12832</v>
      </c>
      <c r="AZ63" s="327">
        <v>22620</v>
      </c>
      <c r="BA63" s="328">
        <f t="shared" si="58"/>
        <v>0.5672855879752432</v>
      </c>
      <c r="BB63" s="368" t="s">
        <v>3479</v>
      </c>
      <c r="BC63" s="368" t="s">
        <v>3432</v>
      </c>
      <c r="BD63" s="327"/>
      <c r="BE63" s="327"/>
      <c r="BF63" s="328"/>
      <c r="BG63" s="371" t="s">
        <v>3480</v>
      </c>
      <c r="BH63" s="371" t="s">
        <v>3434</v>
      </c>
      <c r="BI63" s="332"/>
      <c r="BJ63" s="327"/>
      <c r="BK63" s="328"/>
      <c r="BL63" s="368" t="s">
        <v>3481</v>
      </c>
      <c r="BM63" s="368" t="s">
        <v>3482</v>
      </c>
      <c r="BN63" s="327"/>
      <c r="BO63" s="327"/>
      <c r="BP63" s="328"/>
      <c r="BQ63" s="371" t="s">
        <v>3483</v>
      </c>
      <c r="BR63" s="371" t="s">
        <v>3438</v>
      </c>
      <c r="BS63" s="332"/>
      <c r="BT63" s="327"/>
      <c r="BU63" s="328"/>
      <c r="BV63" s="371" t="s">
        <v>3484</v>
      </c>
      <c r="BW63" s="371" t="s">
        <v>3463</v>
      </c>
      <c r="BX63" s="327">
        <v>28443</v>
      </c>
      <c r="BY63" s="327">
        <v>50276</v>
      </c>
      <c r="BZ63" s="328">
        <f t="shared" si="48"/>
        <v>0.56573713103667755</v>
      </c>
      <c r="CA63" s="371" t="s">
        <v>3485</v>
      </c>
      <c r="CB63" s="371" t="s">
        <v>3486</v>
      </c>
      <c r="CC63" s="373" t="s">
        <v>3487</v>
      </c>
      <c r="CE63" s="336">
        <f t="shared" si="59"/>
        <v>41275</v>
      </c>
      <c r="CF63" s="336">
        <f t="shared" si="59"/>
        <v>72896</v>
      </c>
      <c r="CG63" s="337">
        <f t="shared" si="9"/>
        <v>0.56621762510974538</v>
      </c>
      <c r="CH63" s="337">
        <f t="shared" si="10"/>
        <v>0.56621762510974538</v>
      </c>
      <c r="CI63" s="337">
        <f t="shared" si="11"/>
        <v>0.35</v>
      </c>
      <c r="CJ63" s="337">
        <f t="shared" si="12"/>
        <v>1.6177646431707011</v>
      </c>
      <c r="CK63" s="338"/>
    </row>
    <row r="64" spans="2:89" s="335" customFormat="1" ht="409.5" x14ac:dyDescent="0.25">
      <c r="B64" s="322" t="s">
        <v>571</v>
      </c>
      <c r="C64" s="322" t="s">
        <v>3412</v>
      </c>
      <c r="D64" s="322" t="s">
        <v>800</v>
      </c>
      <c r="E64" s="323" t="s">
        <v>3488</v>
      </c>
      <c r="F64" s="324" t="s">
        <v>3414</v>
      </c>
      <c r="G64" s="325" t="s">
        <v>3489</v>
      </c>
      <c r="H64" s="325" t="s">
        <v>3490</v>
      </c>
      <c r="I64" s="325" t="s">
        <v>3491</v>
      </c>
      <c r="J64" s="323" t="s">
        <v>2027</v>
      </c>
      <c r="K64" s="325" t="s">
        <v>3492</v>
      </c>
      <c r="L64" s="325" t="s">
        <v>3493</v>
      </c>
      <c r="M64" s="325" t="s">
        <v>3494</v>
      </c>
      <c r="N64" s="325" t="s">
        <v>2031</v>
      </c>
      <c r="O64" s="325" t="s">
        <v>3495</v>
      </c>
      <c r="P64" s="323" t="s">
        <v>2531</v>
      </c>
      <c r="Q64" s="392"/>
      <c r="R64" s="326" t="s">
        <v>88</v>
      </c>
      <c r="S64" s="322" t="s">
        <v>88</v>
      </c>
      <c r="T64" s="326">
        <v>0.38</v>
      </c>
      <c r="U64" s="327"/>
      <c r="V64" s="327"/>
      <c r="W64" s="328"/>
      <c r="X64" s="515" t="s">
        <v>3496</v>
      </c>
      <c r="Y64" s="516" t="s">
        <v>3423</v>
      </c>
      <c r="Z64" s="327"/>
      <c r="AA64" s="327"/>
      <c r="AB64" s="328"/>
      <c r="AC64" s="515" t="s">
        <v>3497</v>
      </c>
      <c r="AD64" s="516" t="s">
        <v>3423</v>
      </c>
      <c r="AE64" s="332"/>
      <c r="AF64" s="327"/>
      <c r="AG64" s="328"/>
      <c r="AH64" s="515" t="s">
        <v>3498</v>
      </c>
      <c r="AI64" s="395" t="s">
        <v>3426</v>
      </c>
      <c r="AJ64" s="327"/>
      <c r="AK64" s="327"/>
      <c r="AL64" s="328"/>
      <c r="AM64" s="517" t="s">
        <v>3499</v>
      </c>
      <c r="AN64" s="396" t="s">
        <v>3500</v>
      </c>
      <c r="AO64" s="332"/>
      <c r="AP64" s="327"/>
      <c r="AQ64" s="328"/>
      <c r="AR64" s="515" t="s">
        <v>3501</v>
      </c>
      <c r="AS64" s="368" t="s">
        <v>3430</v>
      </c>
      <c r="AT64" s="327"/>
      <c r="AU64" s="327"/>
      <c r="AV64" s="328"/>
      <c r="AW64" s="515"/>
      <c r="AX64" s="369"/>
      <c r="AY64" s="332"/>
      <c r="AZ64" s="327"/>
      <c r="BA64" s="328"/>
      <c r="BB64" s="368" t="s">
        <v>3502</v>
      </c>
      <c r="BC64" s="368" t="s">
        <v>3432</v>
      </c>
      <c r="BD64" s="327"/>
      <c r="BE64" s="327"/>
      <c r="BF64" s="328"/>
      <c r="BG64" s="371" t="s">
        <v>3503</v>
      </c>
      <c r="BH64" s="371" t="s">
        <v>3434</v>
      </c>
      <c r="BI64" s="332"/>
      <c r="BJ64" s="327"/>
      <c r="BK64" s="328"/>
      <c r="BL64" s="368" t="s">
        <v>3504</v>
      </c>
      <c r="BM64" s="368" t="s">
        <v>3436</v>
      </c>
      <c r="BN64" s="327"/>
      <c r="BO64" s="327"/>
      <c r="BP64" s="328"/>
      <c r="BQ64" s="371" t="s">
        <v>3505</v>
      </c>
      <c r="BR64" s="371" t="s">
        <v>3438</v>
      </c>
      <c r="BS64" s="332"/>
      <c r="BT64" s="327"/>
      <c r="BU64" s="328"/>
      <c r="BV64" s="371" t="s">
        <v>3506</v>
      </c>
      <c r="BW64" s="371" t="s">
        <v>3463</v>
      </c>
      <c r="BX64" s="327">
        <v>265</v>
      </c>
      <c r="BY64" s="327">
        <v>666</v>
      </c>
      <c r="BZ64" s="328">
        <f t="shared" si="48"/>
        <v>0.39789789789789792</v>
      </c>
      <c r="CA64" s="371" t="s">
        <v>3507</v>
      </c>
      <c r="CB64" s="371" t="s">
        <v>3508</v>
      </c>
      <c r="CC64" s="373" t="s">
        <v>3509</v>
      </c>
      <c r="CE64" s="338">
        <f>BX64</f>
        <v>265</v>
      </c>
      <c r="CF64" s="338">
        <f>BY64</f>
        <v>666</v>
      </c>
      <c r="CG64" s="337">
        <f t="shared" si="9"/>
        <v>0.39789789789789792</v>
      </c>
      <c r="CH64" s="337">
        <f t="shared" si="10"/>
        <v>0.39789789789789792</v>
      </c>
      <c r="CI64" s="337">
        <f t="shared" si="11"/>
        <v>0.38</v>
      </c>
      <c r="CJ64" s="337">
        <f t="shared" si="12"/>
        <v>1.0470997313102577</v>
      </c>
      <c r="CK64" s="338"/>
    </row>
    <row r="65" spans="2:89" s="425" customFormat="1" ht="300" customHeight="1" x14ac:dyDescent="0.25">
      <c r="B65" s="355" t="s">
        <v>571</v>
      </c>
      <c r="C65" s="355" t="s">
        <v>3510</v>
      </c>
      <c r="D65" s="355" t="s">
        <v>746</v>
      </c>
      <c r="E65" s="343" t="s">
        <v>3511</v>
      </c>
      <c r="F65" s="354" t="s">
        <v>3512</v>
      </c>
      <c r="G65" s="355" t="s">
        <v>3513</v>
      </c>
      <c r="H65" s="355" t="s">
        <v>3514</v>
      </c>
      <c r="I65" s="355" t="s">
        <v>3515</v>
      </c>
      <c r="J65" s="343" t="s">
        <v>2186</v>
      </c>
      <c r="K65" s="355" t="s">
        <v>3516</v>
      </c>
      <c r="L65" s="355" t="s">
        <v>3517</v>
      </c>
      <c r="M65" s="355" t="s">
        <v>3518</v>
      </c>
      <c r="N65" s="355" t="s">
        <v>2031</v>
      </c>
      <c r="O65" s="355" t="s">
        <v>3519</v>
      </c>
      <c r="P65" s="343" t="s">
        <v>2095</v>
      </c>
      <c r="Q65" s="355" t="s">
        <v>968</v>
      </c>
      <c r="R65" s="357">
        <v>0.82</v>
      </c>
      <c r="S65" s="355" t="s">
        <v>2031</v>
      </c>
      <c r="T65" s="357">
        <v>1</v>
      </c>
      <c r="U65" s="327">
        <v>49048</v>
      </c>
      <c r="V65" s="327">
        <v>42708</v>
      </c>
      <c r="W65" s="328">
        <f>+U65/V65</f>
        <v>1.148449939121476</v>
      </c>
      <c r="X65" s="329" t="s">
        <v>3520</v>
      </c>
      <c r="Y65" s="368" t="s">
        <v>3521</v>
      </c>
      <c r="Z65" s="327">
        <v>31978</v>
      </c>
      <c r="AA65" s="327">
        <v>40767</v>
      </c>
      <c r="AB65" s="328">
        <f t="shared" ref="AB65" si="60">+Z65/AA65</f>
        <v>0.7844089582260162</v>
      </c>
      <c r="AC65" s="329" t="s">
        <v>3522</v>
      </c>
      <c r="AD65" s="368" t="s">
        <v>3521</v>
      </c>
      <c r="AE65" s="327">
        <v>39639</v>
      </c>
      <c r="AF65" s="327">
        <v>33461</v>
      </c>
      <c r="AG65" s="328">
        <f t="shared" ref="AG65" si="61">+AE65/AF65</f>
        <v>1.1846328561609036</v>
      </c>
      <c r="AH65" s="329" t="s">
        <v>3523</v>
      </c>
      <c r="AI65" s="368" t="s">
        <v>3521</v>
      </c>
      <c r="AJ65" s="327">
        <v>41753</v>
      </c>
      <c r="AK65" s="327">
        <v>43638</v>
      </c>
      <c r="AL65" s="328">
        <f t="shared" ref="AL65" si="62">+AJ65/AK65</f>
        <v>0.95680370319446351</v>
      </c>
      <c r="AM65" s="329" t="s">
        <v>3524</v>
      </c>
      <c r="AN65" s="371" t="s">
        <v>3525</v>
      </c>
      <c r="AO65" s="332">
        <v>44136</v>
      </c>
      <c r="AP65" s="327">
        <v>43261</v>
      </c>
      <c r="AQ65" s="328">
        <f t="shared" ref="AQ65" si="63">+AO65/AP65</f>
        <v>1.0202260696701417</v>
      </c>
      <c r="AR65" s="329" t="s">
        <v>3526</v>
      </c>
      <c r="AS65" s="368" t="s">
        <v>3527</v>
      </c>
      <c r="AT65" s="327">
        <v>47015</v>
      </c>
      <c r="AU65" s="327">
        <v>49538</v>
      </c>
      <c r="AV65" s="328">
        <f t="shared" ref="AV65:AV70" si="64">+AT65/AU65</f>
        <v>0.94906940126771366</v>
      </c>
      <c r="AW65" s="329" t="s">
        <v>3528</v>
      </c>
      <c r="AX65" s="371" t="s">
        <v>3529</v>
      </c>
      <c r="AY65" s="332">
        <v>48950</v>
      </c>
      <c r="AZ65" s="327">
        <v>52309</v>
      </c>
      <c r="BA65" s="328">
        <f t="shared" ref="BA65:BA69" si="65">+AY65/AZ65</f>
        <v>0.93578542889368943</v>
      </c>
      <c r="BB65" s="329" t="s">
        <v>3530</v>
      </c>
      <c r="BC65" s="368" t="s">
        <v>3531</v>
      </c>
      <c r="BD65" s="327">
        <v>51339</v>
      </c>
      <c r="BE65" s="327">
        <v>52749</v>
      </c>
      <c r="BF65" s="328">
        <f t="shared" ref="BF65:BF69" si="66">+BD65/BE65</f>
        <v>0.9732696354433259</v>
      </c>
      <c r="BG65" s="329" t="s">
        <v>3532</v>
      </c>
      <c r="BH65" s="371" t="s">
        <v>3533</v>
      </c>
      <c r="BI65" s="332">
        <v>52173</v>
      </c>
      <c r="BJ65" s="327">
        <v>52428</v>
      </c>
      <c r="BK65" s="328">
        <f t="shared" ref="BK65:BK72" si="67">+BI65/BJ65</f>
        <v>0.99513618677042803</v>
      </c>
      <c r="BL65" s="518" t="s">
        <v>3534</v>
      </c>
      <c r="BM65" s="368" t="s">
        <v>3535</v>
      </c>
      <c r="BN65" s="327">
        <v>52456</v>
      </c>
      <c r="BO65" s="327">
        <v>52510</v>
      </c>
      <c r="BP65" s="328">
        <f t="shared" ref="BP65" si="68">+BN65/BO65</f>
        <v>0.99897162445248522</v>
      </c>
      <c r="BQ65" s="329" t="s">
        <v>3536</v>
      </c>
      <c r="BR65" s="371" t="s">
        <v>3537</v>
      </c>
      <c r="BS65" s="332">
        <v>51954</v>
      </c>
      <c r="BT65" s="327">
        <v>53684</v>
      </c>
      <c r="BU65" s="328">
        <f t="shared" ref="BU65" si="69">+BS65/BT65</f>
        <v>0.96777438342895461</v>
      </c>
      <c r="BV65" s="329" t="s">
        <v>3538</v>
      </c>
      <c r="BW65" s="371" t="s">
        <v>3539</v>
      </c>
      <c r="BX65" s="327">
        <v>50805</v>
      </c>
      <c r="BY65" s="327">
        <v>54089</v>
      </c>
      <c r="BZ65" s="328">
        <f t="shared" si="48"/>
        <v>0.9392852520845274</v>
      </c>
      <c r="CA65" s="331" t="s">
        <v>3540</v>
      </c>
      <c r="CB65" s="371" t="s">
        <v>3541</v>
      </c>
      <c r="CC65" s="331" t="s">
        <v>3542</v>
      </c>
      <c r="CE65" s="519">
        <f>(U65+Z65+AE65+AJ65+AO65+AT65+AY65+BD65+BI65+BN65+BS65+BX65)/11</f>
        <v>51022.36363636364</v>
      </c>
      <c r="CF65" s="519">
        <v>54089</v>
      </c>
      <c r="CG65" s="427">
        <f t="shared" si="9"/>
        <v>0.94330388131345821</v>
      </c>
      <c r="CH65" s="427">
        <f t="shared" si="10"/>
        <v>0.94330388131345821</v>
      </c>
      <c r="CI65" s="427">
        <f t="shared" si="11"/>
        <v>1</v>
      </c>
      <c r="CJ65" s="427">
        <f t="shared" si="12"/>
        <v>0.94330388131345821</v>
      </c>
      <c r="CK65" s="397"/>
    </row>
    <row r="66" spans="2:89" s="335" customFormat="1" ht="300" customHeight="1" x14ac:dyDescent="0.25">
      <c r="B66" s="322" t="s">
        <v>571</v>
      </c>
      <c r="C66" s="322" t="s">
        <v>3510</v>
      </c>
      <c r="D66" s="322" t="s">
        <v>746</v>
      </c>
      <c r="E66" s="343" t="s">
        <v>3543</v>
      </c>
      <c r="F66" s="354" t="s">
        <v>3512</v>
      </c>
      <c r="G66" s="355" t="s">
        <v>3544</v>
      </c>
      <c r="H66" s="355" t="s">
        <v>3545</v>
      </c>
      <c r="I66" s="355" t="s">
        <v>3515</v>
      </c>
      <c r="J66" s="343" t="s">
        <v>2027</v>
      </c>
      <c r="K66" s="355" t="s">
        <v>3546</v>
      </c>
      <c r="L66" s="355" t="s">
        <v>3547</v>
      </c>
      <c r="M66" s="355" t="s">
        <v>3548</v>
      </c>
      <c r="N66" s="355" t="s">
        <v>2031</v>
      </c>
      <c r="O66" s="355" t="s">
        <v>3549</v>
      </c>
      <c r="P66" s="343" t="s">
        <v>2531</v>
      </c>
      <c r="Q66" s="355" t="s">
        <v>758</v>
      </c>
      <c r="R66" s="357">
        <v>0.85</v>
      </c>
      <c r="S66" s="355" t="s">
        <v>2031</v>
      </c>
      <c r="T66" s="357">
        <v>0.85</v>
      </c>
      <c r="U66" s="327"/>
      <c r="V66" s="327"/>
      <c r="W66" s="328"/>
      <c r="X66" s="329" t="s">
        <v>3550</v>
      </c>
      <c r="Y66" s="368" t="s">
        <v>3551</v>
      </c>
      <c r="Z66" s="327"/>
      <c r="AA66" s="327"/>
      <c r="AB66" s="328"/>
      <c r="AC66" s="329" t="s">
        <v>3552</v>
      </c>
      <c r="AD66" s="371" t="s">
        <v>3551</v>
      </c>
      <c r="AE66" s="332"/>
      <c r="AF66" s="327"/>
      <c r="AG66" s="328"/>
      <c r="AH66" s="329" t="s">
        <v>3553</v>
      </c>
      <c r="AI66" s="368" t="s">
        <v>3551</v>
      </c>
      <c r="AJ66" s="327"/>
      <c r="AK66" s="327"/>
      <c r="AL66" s="328"/>
      <c r="AM66" s="329" t="s">
        <v>3554</v>
      </c>
      <c r="AN66" s="371" t="s">
        <v>3555</v>
      </c>
      <c r="AO66" s="332"/>
      <c r="AP66" s="327"/>
      <c r="AQ66" s="328"/>
      <c r="AR66" s="329" t="s">
        <v>3556</v>
      </c>
      <c r="AS66" s="368" t="s">
        <v>3557</v>
      </c>
      <c r="AT66" s="327"/>
      <c r="AU66" s="327"/>
      <c r="AV66" s="328"/>
      <c r="AW66" s="329" t="s">
        <v>3558</v>
      </c>
      <c r="AX66" s="371" t="s">
        <v>3529</v>
      </c>
      <c r="AY66" s="332"/>
      <c r="AZ66" s="327"/>
      <c r="BA66" s="328"/>
      <c r="BB66" s="329" t="s">
        <v>3559</v>
      </c>
      <c r="BC66" s="368" t="s">
        <v>3531</v>
      </c>
      <c r="BD66" s="327"/>
      <c r="BE66" s="327"/>
      <c r="BF66" s="328"/>
      <c r="BG66" s="329" t="s">
        <v>3560</v>
      </c>
      <c r="BH66" s="371" t="s">
        <v>3533</v>
      </c>
      <c r="BI66" s="332"/>
      <c r="BJ66" s="327"/>
      <c r="BK66" s="328"/>
      <c r="BL66" s="329" t="s">
        <v>3561</v>
      </c>
      <c r="BM66" s="368" t="s">
        <v>3535</v>
      </c>
      <c r="BN66" s="327"/>
      <c r="BO66" s="327"/>
      <c r="BP66" s="328"/>
      <c r="BQ66" s="518" t="s">
        <v>3562</v>
      </c>
      <c r="BR66" s="371" t="s">
        <v>3537</v>
      </c>
      <c r="BS66" s="332"/>
      <c r="BT66" s="327"/>
      <c r="BU66" s="328"/>
      <c r="BV66" s="518" t="s">
        <v>3563</v>
      </c>
      <c r="BW66" s="371" t="s">
        <v>3539</v>
      </c>
      <c r="BX66" s="327">
        <v>54826</v>
      </c>
      <c r="BY66" s="327">
        <v>59989</v>
      </c>
      <c r="BZ66" s="328">
        <f t="shared" si="48"/>
        <v>0.91393422127390023</v>
      </c>
      <c r="CA66" s="331" t="s">
        <v>3564</v>
      </c>
      <c r="CB66" s="371" t="s">
        <v>3541</v>
      </c>
      <c r="CC66" s="331" t="s">
        <v>3565</v>
      </c>
      <c r="CE66" s="519">
        <f>BX66</f>
        <v>54826</v>
      </c>
      <c r="CF66" s="519">
        <v>59989</v>
      </c>
      <c r="CG66" s="427">
        <f t="shared" si="9"/>
        <v>0.91393422127390023</v>
      </c>
      <c r="CH66" s="427">
        <f t="shared" si="10"/>
        <v>0.91393422127390023</v>
      </c>
      <c r="CI66" s="337">
        <f t="shared" si="11"/>
        <v>0.85</v>
      </c>
      <c r="CJ66" s="427">
        <f t="shared" si="12"/>
        <v>1.075216730910471</v>
      </c>
      <c r="CK66" s="338"/>
    </row>
    <row r="67" spans="2:89" s="425" customFormat="1" ht="300" customHeight="1" x14ac:dyDescent="0.25">
      <c r="B67" s="355" t="s">
        <v>571</v>
      </c>
      <c r="C67" s="355" t="s">
        <v>3510</v>
      </c>
      <c r="D67" s="355" t="s">
        <v>746</v>
      </c>
      <c r="E67" s="343" t="s">
        <v>3566</v>
      </c>
      <c r="F67" s="354" t="s">
        <v>3512</v>
      </c>
      <c r="G67" s="355" t="s">
        <v>3567</v>
      </c>
      <c r="H67" s="355" t="s">
        <v>3568</v>
      </c>
      <c r="I67" s="355" t="s">
        <v>3569</v>
      </c>
      <c r="J67" s="343" t="s">
        <v>2186</v>
      </c>
      <c r="K67" s="355" t="s">
        <v>3570</v>
      </c>
      <c r="L67" s="355" t="s">
        <v>3571</v>
      </c>
      <c r="M67" s="355" t="s">
        <v>3572</v>
      </c>
      <c r="N67" s="355" t="s">
        <v>2031</v>
      </c>
      <c r="O67" s="355" t="s">
        <v>3573</v>
      </c>
      <c r="P67" s="343" t="s">
        <v>2095</v>
      </c>
      <c r="Q67" s="355" t="s">
        <v>968</v>
      </c>
      <c r="R67" s="357">
        <v>1.04</v>
      </c>
      <c r="S67" s="355" t="s">
        <v>2031</v>
      </c>
      <c r="T67" s="357">
        <v>1</v>
      </c>
      <c r="U67" s="327">
        <v>16072</v>
      </c>
      <c r="V67" s="327">
        <v>15000</v>
      </c>
      <c r="W67" s="328">
        <f>+U67/V67</f>
        <v>1.0714666666666666</v>
      </c>
      <c r="X67" s="329" t="s">
        <v>3574</v>
      </c>
      <c r="Y67" s="368" t="s">
        <v>3575</v>
      </c>
      <c r="Z67" s="327">
        <v>15596</v>
      </c>
      <c r="AA67" s="327">
        <v>15000</v>
      </c>
      <c r="AB67" s="328">
        <f t="shared" ref="AB67:AB69" si="70">+Z67/AA67</f>
        <v>1.0397333333333334</v>
      </c>
      <c r="AC67" s="329" t="s">
        <v>3576</v>
      </c>
      <c r="AD67" s="368" t="s">
        <v>3575</v>
      </c>
      <c r="AE67" s="327">
        <v>15634</v>
      </c>
      <c r="AF67" s="327">
        <v>15000</v>
      </c>
      <c r="AG67" s="328">
        <f t="shared" ref="AG67:AG70" si="71">+AE67/AF67</f>
        <v>1.0422666666666667</v>
      </c>
      <c r="AH67" s="329" t="s">
        <v>3577</v>
      </c>
      <c r="AI67" s="368" t="s">
        <v>3575</v>
      </c>
      <c r="AJ67" s="327">
        <v>15738</v>
      </c>
      <c r="AK67" s="327">
        <v>15000</v>
      </c>
      <c r="AL67" s="328">
        <f t="shared" ref="AL67:AL69" si="72">+AJ67/AK67</f>
        <v>1.0491999999999999</v>
      </c>
      <c r="AM67" s="329" t="s">
        <v>3578</v>
      </c>
      <c r="AN67" s="371" t="s">
        <v>3579</v>
      </c>
      <c r="AO67" s="332">
        <v>16310</v>
      </c>
      <c r="AP67" s="327">
        <v>15000</v>
      </c>
      <c r="AQ67" s="328">
        <f t="shared" ref="AQ67:AQ69" si="73">+AO67/AP67</f>
        <v>1.0873333333333333</v>
      </c>
      <c r="AR67" s="329" t="s">
        <v>3580</v>
      </c>
      <c r="AS67" s="368" t="s">
        <v>3581</v>
      </c>
      <c r="AT67" s="327">
        <v>16647</v>
      </c>
      <c r="AU67" s="327">
        <v>15000</v>
      </c>
      <c r="AV67" s="328">
        <f t="shared" si="64"/>
        <v>1.1097999999999999</v>
      </c>
      <c r="AW67" s="329" t="s">
        <v>3582</v>
      </c>
      <c r="AX67" s="359" t="s">
        <v>3529</v>
      </c>
      <c r="AY67" s="332">
        <v>17338</v>
      </c>
      <c r="AZ67" s="327">
        <v>15000</v>
      </c>
      <c r="BA67" s="328">
        <f t="shared" si="65"/>
        <v>1.1558666666666666</v>
      </c>
      <c r="BB67" s="329" t="s">
        <v>3583</v>
      </c>
      <c r="BC67" s="368" t="s">
        <v>3531</v>
      </c>
      <c r="BD67" s="327">
        <v>18741</v>
      </c>
      <c r="BE67" s="327">
        <v>15000</v>
      </c>
      <c r="BF67" s="328">
        <f t="shared" si="66"/>
        <v>1.2494000000000001</v>
      </c>
      <c r="BG67" s="329" t="s">
        <v>3584</v>
      </c>
      <c r="BH67" s="371" t="s">
        <v>3533</v>
      </c>
      <c r="BI67" s="332">
        <v>20772</v>
      </c>
      <c r="BJ67" s="327">
        <v>15000</v>
      </c>
      <c r="BK67" s="328">
        <f t="shared" si="67"/>
        <v>1.3848</v>
      </c>
      <c r="BL67" s="329" t="s">
        <v>3585</v>
      </c>
      <c r="BM67" s="368" t="s">
        <v>3535</v>
      </c>
      <c r="BN67" s="327">
        <v>21178</v>
      </c>
      <c r="BO67" s="327">
        <v>15000</v>
      </c>
      <c r="BP67" s="328">
        <f t="shared" ref="BP67" si="74">+BN67/BO67</f>
        <v>1.4118666666666666</v>
      </c>
      <c r="BQ67" s="329" t="s">
        <v>3586</v>
      </c>
      <c r="BR67" s="371" t="s">
        <v>3537</v>
      </c>
      <c r="BS67" s="332">
        <v>21549</v>
      </c>
      <c r="BT67" s="327">
        <v>15000</v>
      </c>
      <c r="BU67" s="328">
        <f t="shared" ref="BU67:BU69" si="75">+BS67/BT67</f>
        <v>1.4366000000000001</v>
      </c>
      <c r="BV67" s="329" t="s">
        <v>3587</v>
      </c>
      <c r="BW67" s="371" t="s">
        <v>3539</v>
      </c>
      <c r="BX67" s="327">
        <v>22111</v>
      </c>
      <c r="BY67" s="327">
        <v>15000</v>
      </c>
      <c r="BZ67" s="328">
        <f t="shared" si="48"/>
        <v>1.4740666666666666</v>
      </c>
      <c r="CA67" s="331" t="s">
        <v>3588</v>
      </c>
      <c r="CB67" s="371" t="s">
        <v>3541</v>
      </c>
      <c r="CC67" s="331" t="s">
        <v>3589</v>
      </c>
      <c r="CE67" s="519">
        <f>(U67+Z67+AE67+AJ67+AO67+AT67+AY67+BD67+BI67+BN67+BS67+BX67)/12</f>
        <v>18140.5</v>
      </c>
      <c r="CF67" s="519">
        <v>15000</v>
      </c>
      <c r="CG67" s="427">
        <f t="shared" si="9"/>
        <v>1.2093666666666667</v>
      </c>
      <c r="CH67" s="427">
        <f t="shared" si="10"/>
        <v>1.2093666666666667</v>
      </c>
      <c r="CI67" s="427">
        <f t="shared" si="11"/>
        <v>1</v>
      </c>
      <c r="CJ67" s="427">
        <f t="shared" si="12"/>
        <v>1.2093666666666667</v>
      </c>
      <c r="CK67" s="397"/>
    </row>
    <row r="68" spans="2:89" s="335" customFormat="1" ht="300" customHeight="1" x14ac:dyDescent="0.25">
      <c r="B68" s="322" t="s">
        <v>571</v>
      </c>
      <c r="C68" s="322" t="s">
        <v>3510</v>
      </c>
      <c r="D68" s="322" t="s">
        <v>746</v>
      </c>
      <c r="E68" s="343" t="s">
        <v>3590</v>
      </c>
      <c r="F68" s="354" t="s">
        <v>3512</v>
      </c>
      <c r="G68" s="355" t="s">
        <v>3591</v>
      </c>
      <c r="H68" s="355" t="s">
        <v>3592</v>
      </c>
      <c r="I68" s="355" t="s">
        <v>3593</v>
      </c>
      <c r="J68" s="343" t="s">
        <v>2027</v>
      </c>
      <c r="K68" s="355" t="s">
        <v>3594</v>
      </c>
      <c r="L68" s="355" t="s">
        <v>3547</v>
      </c>
      <c r="M68" s="355" t="s">
        <v>3595</v>
      </c>
      <c r="N68" s="355" t="s">
        <v>2031</v>
      </c>
      <c r="O68" s="355" t="s">
        <v>3596</v>
      </c>
      <c r="P68" s="343" t="s">
        <v>2033</v>
      </c>
      <c r="Q68" s="355" t="s">
        <v>968</v>
      </c>
      <c r="R68" s="357">
        <v>0.73</v>
      </c>
      <c r="S68" s="355" t="s">
        <v>2031</v>
      </c>
      <c r="T68" s="357">
        <v>0.73</v>
      </c>
      <c r="U68" s="327"/>
      <c r="V68" s="327"/>
      <c r="W68" s="328"/>
      <c r="X68" s="329" t="s">
        <v>3597</v>
      </c>
      <c r="Y68" s="368" t="s">
        <v>3551</v>
      </c>
      <c r="Z68" s="327"/>
      <c r="AA68" s="327"/>
      <c r="AB68" s="328"/>
      <c r="AC68" s="329" t="s">
        <v>3598</v>
      </c>
      <c r="AD68" s="371" t="s">
        <v>3551</v>
      </c>
      <c r="AE68" s="332">
        <v>13653</v>
      </c>
      <c r="AF68" s="327">
        <v>16045</v>
      </c>
      <c r="AG68" s="328">
        <f t="shared" si="71"/>
        <v>0.8509192894982861</v>
      </c>
      <c r="AH68" s="329" t="s">
        <v>3599</v>
      </c>
      <c r="AI68" s="368" t="s">
        <v>3521</v>
      </c>
      <c r="AJ68" s="327"/>
      <c r="AK68" s="327"/>
      <c r="AL68" s="328"/>
      <c r="AM68" s="329" t="s">
        <v>3600</v>
      </c>
      <c r="AN68" s="371" t="s">
        <v>3555</v>
      </c>
      <c r="AO68" s="332"/>
      <c r="AP68" s="327"/>
      <c r="AQ68" s="328"/>
      <c r="AR68" s="329" t="s">
        <v>3601</v>
      </c>
      <c r="AS68" s="368" t="s">
        <v>3557</v>
      </c>
      <c r="AT68" s="327">
        <v>15666</v>
      </c>
      <c r="AU68" s="327">
        <v>17038</v>
      </c>
      <c r="AV68" s="328">
        <f t="shared" si="64"/>
        <v>0.9194741166803615</v>
      </c>
      <c r="AW68" s="329" t="s">
        <v>3602</v>
      </c>
      <c r="AX68" s="371" t="s">
        <v>3529</v>
      </c>
      <c r="AY68" s="332"/>
      <c r="AZ68" s="327"/>
      <c r="BA68" s="328"/>
      <c r="BB68" s="371" t="s">
        <v>3603</v>
      </c>
      <c r="BC68" s="368" t="s">
        <v>3531</v>
      </c>
      <c r="BD68" s="327"/>
      <c r="BE68" s="327"/>
      <c r="BF68" s="328"/>
      <c r="BG68" s="371" t="s">
        <v>3604</v>
      </c>
      <c r="BH68" s="371" t="s">
        <v>3533</v>
      </c>
      <c r="BI68" s="332">
        <v>17854</v>
      </c>
      <c r="BJ68" s="327">
        <v>21271</v>
      </c>
      <c r="BK68" s="328">
        <f t="shared" si="67"/>
        <v>0.83935875135160543</v>
      </c>
      <c r="BL68" s="371" t="s">
        <v>3605</v>
      </c>
      <c r="BM68" s="368" t="s">
        <v>3535</v>
      </c>
      <c r="BN68" s="327"/>
      <c r="BO68" s="327"/>
      <c r="BP68" s="328"/>
      <c r="BQ68" s="329" t="s">
        <v>3606</v>
      </c>
      <c r="BR68" s="371" t="s">
        <v>3537</v>
      </c>
      <c r="BS68" s="332"/>
      <c r="BT68" s="327"/>
      <c r="BU68" s="328"/>
      <c r="BV68" s="329" t="s">
        <v>3607</v>
      </c>
      <c r="BW68" s="371" t="s">
        <v>3539</v>
      </c>
      <c r="BX68" s="327">
        <v>21100</v>
      </c>
      <c r="BY68" s="327">
        <v>22837</v>
      </c>
      <c r="BZ68" s="328">
        <f t="shared" si="48"/>
        <v>0.92393922143889307</v>
      </c>
      <c r="CA68" s="331" t="s">
        <v>3608</v>
      </c>
      <c r="CB68" s="371" t="s">
        <v>3541</v>
      </c>
      <c r="CC68" s="331" t="s">
        <v>3609</v>
      </c>
      <c r="CE68" s="519">
        <f>BX68</f>
        <v>21100</v>
      </c>
      <c r="CF68" s="519">
        <f>BY68</f>
        <v>22837</v>
      </c>
      <c r="CG68" s="337">
        <f t="shared" si="9"/>
        <v>0.92393922143889307</v>
      </c>
      <c r="CH68" s="337">
        <f t="shared" si="10"/>
        <v>0.92393922143889307</v>
      </c>
      <c r="CI68" s="337">
        <f t="shared" si="11"/>
        <v>0.73</v>
      </c>
      <c r="CJ68" s="337">
        <f t="shared" si="12"/>
        <v>1.2656701663546481</v>
      </c>
      <c r="CK68" s="338"/>
    </row>
    <row r="69" spans="2:89" s="425" customFormat="1" ht="300" customHeight="1" x14ac:dyDescent="0.25">
      <c r="B69" s="355" t="s">
        <v>571</v>
      </c>
      <c r="C69" s="355" t="s">
        <v>3510</v>
      </c>
      <c r="D69" s="355" t="s">
        <v>746</v>
      </c>
      <c r="E69" s="343" t="s">
        <v>3610</v>
      </c>
      <c r="F69" s="354" t="s">
        <v>3512</v>
      </c>
      <c r="G69" s="355" t="s">
        <v>3611</v>
      </c>
      <c r="H69" s="355" t="s">
        <v>3612</v>
      </c>
      <c r="I69" s="355" t="s">
        <v>3613</v>
      </c>
      <c r="J69" s="343" t="s">
        <v>2186</v>
      </c>
      <c r="K69" s="355" t="s">
        <v>3614</v>
      </c>
      <c r="L69" s="355" t="s">
        <v>3571</v>
      </c>
      <c r="M69" s="355" t="s">
        <v>3615</v>
      </c>
      <c r="N69" s="355" t="s">
        <v>2031</v>
      </c>
      <c r="O69" s="355" t="s">
        <v>3616</v>
      </c>
      <c r="P69" s="343" t="s">
        <v>2095</v>
      </c>
      <c r="Q69" s="355" t="s">
        <v>968</v>
      </c>
      <c r="R69" s="357">
        <v>1.1499999999999999</v>
      </c>
      <c r="S69" s="355" t="s">
        <v>2031</v>
      </c>
      <c r="T69" s="357">
        <v>1</v>
      </c>
      <c r="U69" s="327">
        <v>571</v>
      </c>
      <c r="V69" s="327">
        <v>590</v>
      </c>
      <c r="W69" s="328">
        <f>+U69/V69</f>
        <v>0.96779661016949148</v>
      </c>
      <c r="X69" s="329" t="s">
        <v>3617</v>
      </c>
      <c r="Y69" s="368" t="s">
        <v>3521</v>
      </c>
      <c r="Z69" s="327">
        <v>551</v>
      </c>
      <c r="AA69" s="327">
        <v>590</v>
      </c>
      <c r="AB69" s="328">
        <f t="shared" si="70"/>
        <v>0.93389830508474581</v>
      </c>
      <c r="AC69" s="329" t="s">
        <v>3618</v>
      </c>
      <c r="AD69" s="371" t="s">
        <v>3521</v>
      </c>
      <c r="AE69" s="332">
        <v>551</v>
      </c>
      <c r="AF69" s="327">
        <v>590</v>
      </c>
      <c r="AG69" s="328">
        <f t="shared" si="71"/>
        <v>0.93389830508474581</v>
      </c>
      <c r="AH69" s="329" t="s">
        <v>3619</v>
      </c>
      <c r="AI69" s="368" t="s">
        <v>3521</v>
      </c>
      <c r="AJ69" s="327">
        <v>564</v>
      </c>
      <c r="AK69" s="327">
        <v>590</v>
      </c>
      <c r="AL69" s="328">
        <f t="shared" si="72"/>
        <v>0.95593220338983054</v>
      </c>
      <c r="AM69" s="329" t="s">
        <v>3620</v>
      </c>
      <c r="AN69" s="371" t="s">
        <v>3525</v>
      </c>
      <c r="AO69" s="332">
        <v>578</v>
      </c>
      <c r="AP69" s="327">
        <v>590</v>
      </c>
      <c r="AQ69" s="328">
        <f t="shared" si="73"/>
        <v>0.97966101694915253</v>
      </c>
      <c r="AR69" s="329" t="s">
        <v>3621</v>
      </c>
      <c r="AS69" s="368" t="s">
        <v>3622</v>
      </c>
      <c r="AT69" s="327">
        <v>630</v>
      </c>
      <c r="AU69" s="327">
        <v>590</v>
      </c>
      <c r="AV69" s="328">
        <f t="shared" si="64"/>
        <v>1.0677966101694916</v>
      </c>
      <c r="AW69" s="329" t="s">
        <v>3623</v>
      </c>
      <c r="AX69" s="359" t="s">
        <v>3529</v>
      </c>
      <c r="AY69" s="332">
        <v>678</v>
      </c>
      <c r="AZ69" s="327">
        <v>590</v>
      </c>
      <c r="BA69" s="328">
        <f t="shared" si="65"/>
        <v>1.1491525423728814</v>
      </c>
      <c r="BB69" s="329" t="s">
        <v>3624</v>
      </c>
      <c r="BC69" s="368" t="s">
        <v>3531</v>
      </c>
      <c r="BD69" s="327">
        <v>599</v>
      </c>
      <c r="BE69" s="327">
        <v>632</v>
      </c>
      <c r="BF69" s="328">
        <f t="shared" si="66"/>
        <v>0.94778481012658233</v>
      </c>
      <c r="BG69" s="329" t="s">
        <v>3625</v>
      </c>
      <c r="BH69" s="371" t="s">
        <v>3533</v>
      </c>
      <c r="BI69" s="332">
        <v>662</v>
      </c>
      <c r="BJ69" s="327">
        <v>632</v>
      </c>
      <c r="BK69" s="328">
        <f t="shared" si="67"/>
        <v>1.0474683544303798</v>
      </c>
      <c r="BL69" s="329" t="s">
        <v>3626</v>
      </c>
      <c r="BM69" s="368" t="s">
        <v>3535</v>
      </c>
      <c r="BN69" s="327">
        <v>650</v>
      </c>
      <c r="BO69" s="327">
        <v>632</v>
      </c>
      <c r="BP69" s="328">
        <f t="shared" ref="BP69" si="76">+BN69/BO69</f>
        <v>1.0284810126582278</v>
      </c>
      <c r="BQ69" s="329" t="s">
        <v>3627</v>
      </c>
      <c r="BR69" s="371" t="s">
        <v>3537</v>
      </c>
      <c r="BS69" s="332">
        <v>660</v>
      </c>
      <c r="BT69" s="327">
        <v>632</v>
      </c>
      <c r="BU69" s="328">
        <f t="shared" si="75"/>
        <v>1.0443037974683544</v>
      </c>
      <c r="BV69" s="329" t="s">
        <v>3628</v>
      </c>
      <c r="BW69" s="371" t="s">
        <v>3539</v>
      </c>
      <c r="BX69" s="327">
        <v>639</v>
      </c>
      <c r="BY69" s="520">
        <v>632</v>
      </c>
      <c r="BZ69" s="328">
        <f t="shared" si="48"/>
        <v>1.0110759493670887</v>
      </c>
      <c r="CA69" s="331" t="s">
        <v>3629</v>
      </c>
      <c r="CB69" s="371" t="s">
        <v>3541</v>
      </c>
      <c r="CC69" s="331" t="s">
        <v>3630</v>
      </c>
      <c r="CE69" s="519">
        <f>(U69+Z69+AE69+AJ69+AO69+AT69+AY69+BD69+BI69+BN69+BS69+BX69)/11</f>
        <v>666.63636363636363</v>
      </c>
      <c r="CF69" s="519">
        <v>632</v>
      </c>
      <c r="CG69" s="427">
        <f t="shared" si="9"/>
        <v>1.0548043728423475</v>
      </c>
      <c r="CH69" s="427">
        <f t="shared" si="10"/>
        <v>1.0548043728423475</v>
      </c>
      <c r="CI69" s="427">
        <f t="shared" si="11"/>
        <v>1</v>
      </c>
      <c r="CJ69" s="427">
        <f t="shared" si="12"/>
        <v>1.0548043728423475</v>
      </c>
      <c r="CK69" s="397"/>
    </row>
    <row r="70" spans="2:89" s="335" customFormat="1" ht="300" customHeight="1" x14ac:dyDescent="0.25">
      <c r="B70" s="322" t="s">
        <v>571</v>
      </c>
      <c r="C70" s="322" t="s">
        <v>3510</v>
      </c>
      <c r="D70" s="322" t="s">
        <v>746</v>
      </c>
      <c r="E70" s="343" t="s">
        <v>3631</v>
      </c>
      <c r="F70" s="354" t="s">
        <v>3512</v>
      </c>
      <c r="G70" s="355" t="s">
        <v>3632</v>
      </c>
      <c r="H70" s="355" t="s">
        <v>3633</v>
      </c>
      <c r="I70" s="355" t="s">
        <v>3634</v>
      </c>
      <c r="J70" s="343" t="s">
        <v>2027</v>
      </c>
      <c r="K70" s="355" t="s">
        <v>3635</v>
      </c>
      <c r="L70" s="355" t="s">
        <v>3547</v>
      </c>
      <c r="M70" s="355" t="s">
        <v>3636</v>
      </c>
      <c r="N70" s="355" t="s">
        <v>2031</v>
      </c>
      <c r="O70" s="355" t="s">
        <v>3596</v>
      </c>
      <c r="P70" s="343" t="s">
        <v>2033</v>
      </c>
      <c r="Q70" s="355" t="s">
        <v>968</v>
      </c>
      <c r="R70" s="357">
        <v>0.78</v>
      </c>
      <c r="S70" s="355" t="s">
        <v>1851</v>
      </c>
      <c r="T70" s="357">
        <v>0.78</v>
      </c>
      <c r="U70" s="327"/>
      <c r="V70" s="327"/>
      <c r="W70" s="328"/>
      <c r="X70" s="329" t="s">
        <v>3637</v>
      </c>
      <c r="Y70" s="368" t="s">
        <v>3551</v>
      </c>
      <c r="Z70" s="327"/>
      <c r="AA70" s="327"/>
      <c r="AB70" s="328"/>
      <c r="AC70" s="329" t="s">
        <v>3638</v>
      </c>
      <c r="AD70" s="371" t="s">
        <v>3551</v>
      </c>
      <c r="AE70" s="332">
        <v>455</v>
      </c>
      <c r="AF70" s="327">
        <v>571</v>
      </c>
      <c r="AG70" s="328">
        <f t="shared" si="71"/>
        <v>0.79684763572679507</v>
      </c>
      <c r="AH70" s="329" t="s">
        <v>3639</v>
      </c>
      <c r="AI70" s="368" t="s">
        <v>3521</v>
      </c>
      <c r="AJ70" s="327"/>
      <c r="AK70" s="327"/>
      <c r="AL70" s="328"/>
      <c r="AM70" s="329" t="s">
        <v>3640</v>
      </c>
      <c r="AN70" s="371" t="s">
        <v>3555</v>
      </c>
      <c r="AO70" s="332"/>
      <c r="AP70" s="327"/>
      <c r="AQ70" s="328"/>
      <c r="AR70" s="329" t="s">
        <v>3641</v>
      </c>
      <c r="AS70" s="368" t="s">
        <v>3557</v>
      </c>
      <c r="AT70" s="327">
        <v>541</v>
      </c>
      <c r="AU70" s="327">
        <v>650</v>
      </c>
      <c r="AV70" s="328">
        <f t="shared" si="64"/>
        <v>0.8323076923076923</v>
      </c>
      <c r="AW70" s="329" t="s">
        <v>3642</v>
      </c>
      <c r="AX70" s="371" t="s">
        <v>3529</v>
      </c>
      <c r="AY70" s="332"/>
      <c r="AZ70" s="327"/>
      <c r="BA70" s="328"/>
      <c r="BB70" s="329" t="s">
        <v>3643</v>
      </c>
      <c r="BC70" s="368" t="s">
        <v>3531</v>
      </c>
      <c r="BD70" s="327"/>
      <c r="BE70" s="327"/>
      <c r="BF70" s="328"/>
      <c r="BG70" s="329" t="s">
        <v>3644</v>
      </c>
      <c r="BH70" s="371" t="s">
        <v>3533</v>
      </c>
      <c r="BI70" s="332">
        <v>651</v>
      </c>
      <c r="BJ70" s="327">
        <v>803</v>
      </c>
      <c r="BK70" s="328">
        <f t="shared" si="67"/>
        <v>0.8107098381070984</v>
      </c>
      <c r="BL70" s="329" t="s">
        <v>3645</v>
      </c>
      <c r="BM70" s="368" t="s">
        <v>3535</v>
      </c>
      <c r="BN70" s="327"/>
      <c r="BO70" s="327"/>
      <c r="BP70" s="328"/>
      <c r="BQ70" s="518" t="s">
        <v>3646</v>
      </c>
      <c r="BR70" s="371" t="s">
        <v>3537</v>
      </c>
      <c r="BS70" s="332"/>
      <c r="BT70" s="327"/>
      <c r="BU70" s="328"/>
      <c r="BV70" s="518" t="s">
        <v>3647</v>
      </c>
      <c r="BW70" s="371" t="s">
        <v>3539</v>
      </c>
      <c r="BX70" s="327">
        <v>786</v>
      </c>
      <c r="BY70" s="521">
        <v>845</v>
      </c>
      <c r="BZ70" s="328">
        <f t="shared" si="48"/>
        <v>0.93017751479289945</v>
      </c>
      <c r="CA70" s="522" t="s">
        <v>3648</v>
      </c>
      <c r="CB70" s="371" t="s">
        <v>3541</v>
      </c>
      <c r="CC70" s="331" t="s">
        <v>3649</v>
      </c>
      <c r="CE70" s="519">
        <f>BX70</f>
        <v>786</v>
      </c>
      <c r="CF70" s="519">
        <f>BY70</f>
        <v>845</v>
      </c>
      <c r="CG70" s="337">
        <f t="shared" si="9"/>
        <v>0.93017751479289945</v>
      </c>
      <c r="CH70" s="337">
        <f t="shared" si="10"/>
        <v>0.93017751479289945</v>
      </c>
      <c r="CI70" s="337">
        <f t="shared" si="11"/>
        <v>0.78</v>
      </c>
      <c r="CJ70" s="337">
        <f t="shared" si="12"/>
        <v>1.1925352753755121</v>
      </c>
      <c r="CK70" s="338"/>
    </row>
    <row r="71" spans="2:89" s="335" customFormat="1" ht="300" customHeight="1" x14ac:dyDescent="0.25">
      <c r="B71" s="322" t="s">
        <v>571</v>
      </c>
      <c r="C71" s="322" t="s">
        <v>3510</v>
      </c>
      <c r="D71" s="322" t="s">
        <v>746</v>
      </c>
      <c r="E71" s="343" t="s">
        <v>3650</v>
      </c>
      <c r="F71" s="354" t="s">
        <v>3512</v>
      </c>
      <c r="G71" s="355" t="s">
        <v>3651</v>
      </c>
      <c r="H71" s="355" t="s">
        <v>3652</v>
      </c>
      <c r="I71" s="355" t="s">
        <v>3653</v>
      </c>
      <c r="J71" s="343" t="s">
        <v>2062</v>
      </c>
      <c r="K71" s="355" t="s">
        <v>3654</v>
      </c>
      <c r="L71" s="355" t="s">
        <v>3655</v>
      </c>
      <c r="M71" s="355" t="s">
        <v>3656</v>
      </c>
      <c r="N71" s="355" t="s">
        <v>2031</v>
      </c>
      <c r="O71" s="355" t="s">
        <v>3657</v>
      </c>
      <c r="P71" s="343" t="s">
        <v>2531</v>
      </c>
      <c r="Q71" s="355" t="s">
        <v>968</v>
      </c>
      <c r="R71" s="357">
        <v>0.25</v>
      </c>
      <c r="S71" s="355" t="s">
        <v>2031</v>
      </c>
      <c r="T71" s="357">
        <v>0.25</v>
      </c>
      <c r="U71" s="327"/>
      <c r="V71" s="327"/>
      <c r="W71" s="328"/>
      <c r="X71" s="329" t="s">
        <v>3658</v>
      </c>
      <c r="Y71" s="368" t="s">
        <v>3551</v>
      </c>
      <c r="Z71" s="327"/>
      <c r="AA71" s="327"/>
      <c r="AB71" s="328"/>
      <c r="AC71" s="329" t="s">
        <v>3659</v>
      </c>
      <c r="AD71" s="371" t="s">
        <v>3551</v>
      </c>
      <c r="AE71" s="332"/>
      <c r="AF71" s="327"/>
      <c r="AG71" s="328"/>
      <c r="AH71" s="329" t="s">
        <v>3660</v>
      </c>
      <c r="AI71" s="368" t="s">
        <v>3551</v>
      </c>
      <c r="AJ71" s="327"/>
      <c r="AK71" s="327"/>
      <c r="AL71" s="328"/>
      <c r="AM71" s="329" t="s">
        <v>3661</v>
      </c>
      <c r="AN71" s="371" t="s">
        <v>3555</v>
      </c>
      <c r="AO71" s="332"/>
      <c r="AP71" s="327"/>
      <c r="AQ71" s="328"/>
      <c r="AR71" s="329" t="s">
        <v>3662</v>
      </c>
      <c r="AS71" s="368" t="s">
        <v>3557</v>
      </c>
      <c r="AT71" s="327"/>
      <c r="AU71" s="327"/>
      <c r="AV71" s="328"/>
      <c r="AW71" s="329" t="s">
        <v>3663</v>
      </c>
      <c r="AX71" s="371" t="s">
        <v>3529</v>
      </c>
      <c r="AY71" s="332"/>
      <c r="AZ71" s="327"/>
      <c r="BA71" s="328"/>
      <c r="BB71" s="329" t="s">
        <v>3664</v>
      </c>
      <c r="BC71" s="368" t="s">
        <v>3531</v>
      </c>
      <c r="BD71" s="327"/>
      <c r="BE71" s="327"/>
      <c r="BF71" s="328"/>
      <c r="BG71" s="329" t="s">
        <v>3665</v>
      </c>
      <c r="BH71" s="371" t="s">
        <v>3533</v>
      </c>
      <c r="BI71" s="332"/>
      <c r="BJ71" s="327"/>
      <c r="BK71" s="328"/>
      <c r="BL71" s="329" t="s">
        <v>3666</v>
      </c>
      <c r="BM71" s="368" t="s">
        <v>3535</v>
      </c>
      <c r="BN71" s="327"/>
      <c r="BO71" s="327"/>
      <c r="BP71" s="328"/>
      <c r="BQ71" s="329" t="s">
        <v>3667</v>
      </c>
      <c r="BR71" s="371" t="s">
        <v>3537</v>
      </c>
      <c r="BS71" s="332"/>
      <c r="BT71" s="327"/>
      <c r="BU71" s="328"/>
      <c r="BV71" s="329" t="s">
        <v>3668</v>
      </c>
      <c r="BW71" s="371" t="s">
        <v>3539</v>
      </c>
      <c r="BX71" s="327">
        <v>348</v>
      </c>
      <c r="BY71" s="521">
        <v>611</v>
      </c>
      <c r="BZ71" s="328">
        <f t="shared" si="48"/>
        <v>0.56955810147299513</v>
      </c>
      <c r="CA71" s="331" t="s">
        <v>3669</v>
      </c>
      <c r="CB71" s="371" t="s">
        <v>3541</v>
      </c>
      <c r="CC71" s="331" t="s">
        <v>3670</v>
      </c>
      <c r="CE71" s="519">
        <f>BX71</f>
        <v>348</v>
      </c>
      <c r="CF71" s="519">
        <f>BY71</f>
        <v>611</v>
      </c>
      <c r="CG71" s="337">
        <f t="shared" si="9"/>
        <v>0.56955810147299513</v>
      </c>
      <c r="CH71" s="337">
        <f t="shared" si="10"/>
        <v>0.56955810147299513</v>
      </c>
      <c r="CI71" s="337">
        <f t="shared" si="11"/>
        <v>0.25</v>
      </c>
      <c r="CJ71" s="337">
        <f t="shared" si="12"/>
        <v>2.2782324058919805</v>
      </c>
      <c r="CK71" s="338"/>
    </row>
    <row r="72" spans="2:89" s="425" customFormat="1" ht="300" customHeight="1" x14ac:dyDescent="0.25">
      <c r="B72" s="355" t="s">
        <v>571</v>
      </c>
      <c r="C72" s="355" t="s">
        <v>3510</v>
      </c>
      <c r="D72" s="355" t="s">
        <v>746</v>
      </c>
      <c r="E72" s="343" t="s">
        <v>3671</v>
      </c>
      <c r="F72" s="354" t="s">
        <v>3512</v>
      </c>
      <c r="G72" s="355" t="s">
        <v>3672</v>
      </c>
      <c r="H72" s="355" t="s">
        <v>3673</v>
      </c>
      <c r="I72" s="355" t="s">
        <v>3674</v>
      </c>
      <c r="J72" s="343" t="s">
        <v>2186</v>
      </c>
      <c r="K72" s="355" t="s">
        <v>3675</v>
      </c>
      <c r="L72" s="355" t="s">
        <v>3676</v>
      </c>
      <c r="M72" s="355" t="s">
        <v>3677</v>
      </c>
      <c r="N72" s="355" t="s">
        <v>2031</v>
      </c>
      <c r="O72" s="355" t="s">
        <v>3678</v>
      </c>
      <c r="P72" s="343" t="s">
        <v>2095</v>
      </c>
      <c r="Q72" s="355" t="s">
        <v>758</v>
      </c>
      <c r="R72" s="357" t="s">
        <v>369</v>
      </c>
      <c r="S72" s="355" t="s">
        <v>369</v>
      </c>
      <c r="T72" s="357">
        <v>0.2</v>
      </c>
      <c r="U72" s="327"/>
      <c r="V72" s="327"/>
      <c r="W72" s="328"/>
      <c r="X72" s="329" t="s">
        <v>3679</v>
      </c>
      <c r="Y72" s="368"/>
      <c r="Z72" s="327"/>
      <c r="AA72" s="327"/>
      <c r="AB72" s="328"/>
      <c r="AC72" s="329" t="s">
        <v>3679</v>
      </c>
      <c r="AD72" s="371"/>
      <c r="AE72" s="332"/>
      <c r="AF72" s="327"/>
      <c r="AG72" s="328"/>
      <c r="AH72" s="329" t="s">
        <v>3679</v>
      </c>
      <c r="AI72" s="368"/>
      <c r="AJ72" s="327">
        <v>26</v>
      </c>
      <c r="AK72" s="327">
        <v>383</v>
      </c>
      <c r="AL72" s="328">
        <f t="shared" ref="AL72" si="77">+AJ72/AK72</f>
        <v>6.7885117493472591E-2</v>
      </c>
      <c r="AM72" s="329" t="s">
        <v>3680</v>
      </c>
      <c r="AN72" s="371" t="s">
        <v>3579</v>
      </c>
      <c r="AO72" s="332">
        <v>28</v>
      </c>
      <c r="AP72" s="327">
        <v>382</v>
      </c>
      <c r="AQ72" s="328">
        <f t="shared" ref="AQ72" si="78">+AO72/AP72</f>
        <v>7.3298429319371722E-2</v>
      </c>
      <c r="AR72" s="329" t="s">
        <v>3681</v>
      </c>
      <c r="AS72" s="368" t="s">
        <v>3682</v>
      </c>
      <c r="AT72" s="327">
        <v>35</v>
      </c>
      <c r="AU72" s="327">
        <v>382</v>
      </c>
      <c r="AV72" s="328">
        <f t="shared" ref="AV72:AV75" si="79">+AT72/AU72</f>
        <v>9.1623036649214659E-2</v>
      </c>
      <c r="AW72" s="329" t="s">
        <v>3683</v>
      </c>
      <c r="AX72" s="371" t="s">
        <v>3529</v>
      </c>
      <c r="AY72" s="332">
        <v>53</v>
      </c>
      <c r="AZ72" s="327">
        <v>383</v>
      </c>
      <c r="BA72" s="328">
        <f t="shared" ref="BA72:BA75" si="80">+AY72/AZ72</f>
        <v>0.13838120104438642</v>
      </c>
      <c r="BB72" s="329" t="s">
        <v>3684</v>
      </c>
      <c r="BC72" s="368" t="s">
        <v>3531</v>
      </c>
      <c r="BD72" s="327">
        <v>83</v>
      </c>
      <c r="BE72" s="327">
        <v>383</v>
      </c>
      <c r="BF72" s="328">
        <f t="shared" ref="BF72:BF75" si="81">+BD72/BE72</f>
        <v>0.21671018276762402</v>
      </c>
      <c r="BG72" s="329" t="s">
        <v>3685</v>
      </c>
      <c r="BH72" s="371" t="s">
        <v>3533</v>
      </c>
      <c r="BI72" s="332">
        <v>32</v>
      </c>
      <c r="BJ72" s="327">
        <v>377</v>
      </c>
      <c r="BK72" s="328">
        <f t="shared" si="67"/>
        <v>8.4880636604774531E-2</v>
      </c>
      <c r="BL72" s="329" t="s">
        <v>3686</v>
      </c>
      <c r="BM72" s="368" t="s">
        <v>3687</v>
      </c>
      <c r="BN72" s="327">
        <v>73</v>
      </c>
      <c r="BO72" s="327">
        <v>377</v>
      </c>
      <c r="BP72" s="328">
        <f t="shared" ref="BP72" si="82">+BN72/BO72</f>
        <v>0.19363395225464192</v>
      </c>
      <c r="BQ72" s="518" t="s">
        <v>3688</v>
      </c>
      <c r="BR72" s="371" t="s">
        <v>3689</v>
      </c>
      <c r="BS72" s="332">
        <v>82</v>
      </c>
      <c r="BT72" s="327">
        <v>377</v>
      </c>
      <c r="BU72" s="328">
        <f t="shared" ref="BU72" si="83">+BS72/BT72</f>
        <v>0.21750663129973474</v>
      </c>
      <c r="BV72" s="329" t="s">
        <v>3690</v>
      </c>
      <c r="BW72" s="371" t="s">
        <v>3539</v>
      </c>
      <c r="BX72" s="327"/>
      <c r="BY72" s="520"/>
      <c r="BZ72" s="328"/>
      <c r="CA72" s="331" t="s">
        <v>3691</v>
      </c>
      <c r="CB72" s="371" t="s">
        <v>3541</v>
      </c>
      <c r="CC72" s="331" t="s">
        <v>3692</v>
      </c>
      <c r="CE72" s="519">
        <f>BS72</f>
        <v>82</v>
      </c>
      <c r="CF72" s="519">
        <f>BT72</f>
        <v>377</v>
      </c>
      <c r="CG72" s="427">
        <f>+CE72/CF72</f>
        <v>0.21750663129973474</v>
      </c>
      <c r="CH72" s="427">
        <f t="shared" si="10"/>
        <v>0.21750663129973474</v>
      </c>
      <c r="CI72" s="427">
        <f t="shared" si="11"/>
        <v>0.2</v>
      </c>
      <c r="CJ72" s="427">
        <f t="shared" si="12"/>
        <v>1.0875331564986737</v>
      </c>
      <c r="CK72" s="397"/>
    </row>
    <row r="73" spans="2:89" s="335" customFormat="1" ht="300" customHeight="1" x14ac:dyDescent="0.25">
      <c r="B73" s="322" t="s">
        <v>571</v>
      </c>
      <c r="C73" s="322" t="s">
        <v>3510</v>
      </c>
      <c r="D73" s="322" t="s">
        <v>746</v>
      </c>
      <c r="E73" s="343" t="s">
        <v>3693</v>
      </c>
      <c r="F73" s="354" t="s">
        <v>2274</v>
      </c>
      <c r="G73" s="355" t="s">
        <v>3694</v>
      </c>
      <c r="H73" s="355" t="s">
        <v>3695</v>
      </c>
      <c r="I73" s="355" t="s">
        <v>3696</v>
      </c>
      <c r="J73" s="343" t="s">
        <v>2186</v>
      </c>
      <c r="K73" s="355" t="s">
        <v>3697</v>
      </c>
      <c r="L73" s="355" t="s">
        <v>3698</v>
      </c>
      <c r="M73" s="355" t="s">
        <v>3699</v>
      </c>
      <c r="N73" s="355" t="s">
        <v>2031</v>
      </c>
      <c r="O73" s="355" t="s">
        <v>3700</v>
      </c>
      <c r="P73" s="343" t="s">
        <v>2531</v>
      </c>
      <c r="Q73" s="355" t="s">
        <v>968</v>
      </c>
      <c r="R73" s="357">
        <v>1</v>
      </c>
      <c r="S73" s="355" t="s">
        <v>2031</v>
      </c>
      <c r="T73" s="357">
        <v>1</v>
      </c>
      <c r="U73" s="327"/>
      <c r="V73" s="327"/>
      <c r="W73" s="328"/>
      <c r="X73" s="329" t="s">
        <v>3701</v>
      </c>
      <c r="Y73" s="368" t="s">
        <v>3551</v>
      </c>
      <c r="Z73" s="327"/>
      <c r="AA73" s="327"/>
      <c r="AB73" s="328"/>
      <c r="AC73" s="329" t="s">
        <v>3702</v>
      </c>
      <c r="AD73" s="371" t="s">
        <v>3551</v>
      </c>
      <c r="AE73" s="332"/>
      <c r="AF73" s="327"/>
      <c r="AG73" s="328"/>
      <c r="AH73" s="329" t="s">
        <v>3703</v>
      </c>
      <c r="AI73" s="368" t="s">
        <v>3551</v>
      </c>
      <c r="AJ73" s="327"/>
      <c r="AK73" s="327"/>
      <c r="AL73" s="328"/>
      <c r="AM73" s="329" t="s">
        <v>3704</v>
      </c>
      <c r="AN73" s="371" t="s">
        <v>3555</v>
      </c>
      <c r="AO73" s="332"/>
      <c r="AP73" s="327"/>
      <c r="AQ73" s="328"/>
      <c r="AR73" s="329" t="s">
        <v>3705</v>
      </c>
      <c r="AS73" s="368" t="s">
        <v>3557</v>
      </c>
      <c r="AT73" s="327"/>
      <c r="AU73" s="327"/>
      <c r="AV73" s="328"/>
      <c r="AW73" s="329" t="s">
        <v>3706</v>
      </c>
      <c r="AX73" s="371" t="s">
        <v>3529</v>
      </c>
      <c r="AY73" s="332"/>
      <c r="AZ73" s="327"/>
      <c r="BA73" s="328"/>
      <c r="BB73" s="329" t="s">
        <v>3707</v>
      </c>
      <c r="BC73" s="368" t="s">
        <v>3531</v>
      </c>
      <c r="BD73" s="327"/>
      <c r="BE73" s="327"/>
      <c r="BF73" s="328"/>
      <c r="BG73" s="329" t="s">
        <v>3708</v>
      </c>
      <c r="BH73" s="371" t="s">
        <v>3533</v>
      </c>
      <c r="BI73" s="332"/>
      <c r="BJ73" s="327"/>
      <c r="BK73" s="328"/>
      <c r="BL73" s="329" t="s">
        <v>3709</v>
      </c>
      <c r="BM73" s="368" t="s">
        <v>3535</v>
      </c>
      <c r="BN73" s="327"/>
      <c r="BO73" s="327"/>
      <c r="BP73" s="328"/>
      <c r="BQ73" s="329" t="s">
        <v>3710</v>
      </c>
      <c r="BR73" s="371" t="s">
        <v>3537</v>
      </c>
      <c r="BS73" s="332"/>
      <c r="BT73" s="327"/>
      <c r="BU73" s="328"/>
      <c r="BV73" s="329" t="s">
        <v>3711</v>
      </c>
      <c r="BW73" s="371" t="s">
        <v>3539</v>
      </c>
      <c r="BX73" s="327">
        <v>75</v>
      </c>
      <c r="BY73" s="521">
        <v>77</v>
      </c>
      <c r="BZ73" s="328">
        <f t="shared" si="48"/>
        <v>0.97402597402597402</v>
      </c>
      <c r="CA73" s="331" t="s">
        <v>3712</v>
      </c>
      <c r="CB73" s="371" t="s">
        <v>3541</v>
      </c>
      <c r="CC73" s="331" t="s">
        <v>3713</v>
      </c>
      <c r="CE73" s="519">
        <f>BX73</f>
        <v>75</v>
      </c>
      <c r="CF73" s="519">
        <v>77</v>
      </c>
      <c r="CG73" s="337">
        <f t="shared" si="9"/>
        <v>0.97402597402597402</v>
      </c>
      <c r="CH73" s="337">
        <f t="shared" si="10"/>
        <v>0.97402597402597402</v>
      </c>
      <c r="CI73" s="337">
        <f t="shared" si="11"/>
        <v>1</v>
      </c>
      <c r="CJ73" s="337">
        <f t="shared" si="12"/>
        <v>0.97402597402597402</v>
      </c>
      <c r="CK73" s="338"/>
    </row>
    <row r="74" spans="2:89" s="425" customFormat="1" ht="300" customHeight="1" x14ac:dyDescent="0.25">
      <c r="B74" s="355" t="s">
        <v>571</v>
      </c>
      <c r="C74" s="355" t="s">
        <v>3510</v>
      </c>
      <c r="D74" s="355" t="s">
        <v>746</v>
      </c>
      <c r="E74" s="343" t="s">
        <v>3714</v>
      </c>
      <c r="F74" s="354" t="s">
        <v>2274</v>
      </c>
      <c r="G74" s="355" t="s">
        <v>3715</v>
      </c>
      <c r="H74" s="355" t="s">
        <v>3716</v>
      </c>
      <c r="I74" s="355" t="s">
        <v>3717</v>
      </c>
      <c r="J74" s="343" t="s">
        <v>2186</v>
      </c>
      <c r="K74" s="355" t="s">
        <v>3718</v>
      </c>
      <c r="L74" s="355" t="s">
        <v>3719</v>
      </c>
      <c r="M74" s="355" t="s">
        <v>3720</v>
      </c>
      <c r="N74" s="355" t="s">
        <v>2031</v>
      </c>
      <c r="O74" s="355" t="s">
        <v>3721</v>
      </c>
      <c r="P74" s="343" t="s">
        <v>2095</v>
      </c>
      <c r="Q74" s="355" t="s">
        <v>758</v>
      </c>
      <c r="R74" s="357">
        <v>0.82</v>
      </c>
      <c r="S74" s="355" t="s">
        <v>2031</v>
      </c>
      <c r="T74" s="357">
        <v>0.9</v>
      </c>
      <c r="U74" s="327"/>
      <c r="V74" s="327"/>
      <c r="W74" s="328"/>
      <c r="X74" s="329" t="s">
        <v>3722</v>
      </c>
      <c r="Y74" s="368" t="s">
        <v>3521</v>
      </c>
      <c r="Z74" s="327">
        <v>30</v>
      </c>
      <c r="AA74" s="327">
        <v>351</v>
      </c>
      <c r="AB74" s="328">
        <f t="shared" ref="AB74:AB75" si="84">+Z74/AA74</f>
        <v>8.5470085470085472E-2</v>
      </c>
      <c r="AC74" s="329" t="s">
        <v>3723</v>
      </c>
      <c r="AD74" s="371" t="s">
        <v>3521</v>
      </c>
      <c r="AE74" s="332">
        <v>28</v>
      </c>
      <c r="AF74" s="327">
        <v>351</v>
      </c>
      <c r="AG74" s="328">
        <f t="shared" ref="AG74:AG78" si="85">+AE74/AF74</f>
        <v>7.9772079772079771E-2</v>
      </c>
      <c r="AH74" s="329" t="s">
        <v>3724</v>
      </c>
      <c r="AI74" s="368" t="s">
        <v>3521</v>
      </c>
      <c r="AJ74" s="327">
        <v>41</v>
      </c>
      <c r="AK74" s="327">
        <v>351</v>
      </c>
      <c r="AL74" s="328">
        <f t="shared" ref="AL74:AL75" si="86">+AJ74/AK74</f>
        <v>0.11680911680911681</v>
      </c>
      <c r="AM74" s="329" t="s">
        <v>3725</v>
      </c>
      <c r="AN74" s="371" t="s">
        <v>3726</v>
      </c>
      <c r="AO74" s="332">
        <v>302</v>
      </c>
      <c r="AP74" s="327">
        <v>353</v>
      </c>
      <c r="AQ74" s="328">
        <f t="shared" ref="AQ74:AQ75" si="87">+AO74/AP74</f>
        <v>0.85552407932011332</v>
      </c>
      <c r="AR74" s="329" t="s">
        <v>3727</v>
      </c>
      <c r="AS74" s="368" t="s">
        <v>3728</v>
      </c>
      <c r="AT74" s="327">
        <v>341</v>
      </c>
      <c r="AU74" s="327">
        <v>353</v>
      </c>
      <c r="AV74" s="328">
        <f t="shared" si="79"/>
        <v>0.96600566572237956</v>
      </c>
      <c r="AW74" s="329" t="s">
        <v>3729</v>
      </c>
      <c r="AX74" s="371" t="s">
        <v>3529</v>
      </c>
      <c r="AY74" s="332">
        <v>343</v>
      </c>
      <c r="AZ74" s="327">
        <v>353</v>
      </c>
      <c r="BA74" s="328">
        <f t="shared" si="80"/>
        <v>0.97167138810198306</v>
      </c>
      <c r="BB74" s="329" t="s">
        <v>3730</v>
      </c>
      <c r="BC74" s="368" t="s">
        <v>3531</v>
      </c>
      <c r="BD74" s="327">
        <v>346</v>
      </c>
      <c r="BE74" s="327">
        <v>352</v>
      </c>
      <c r="BF74" s="328">
        <f t="shared" si="81"/>
        <v>0.98295454545454541</v>
      </c>
      <c r="BG74" s="329" t="s">
        <v>3731</v>
      </c>
      <c r="BH74" s="371" t="s">
        <v>3533</v>
      </c>
      <c r="BI74" s="332">
        <v>349</v>
      </c>
      <c r="BJ74" s="327">
        <v>354</v>
      </c>
      <c r="BK74" s="328">
        <f t="shared" ref="BK74:BK78" si="88">+BI74/BJ74</f>
        <v>0.98587570621468923</v>
      </c>
      <c r="BL74" s="329" t="s">
        <v>3732</v>
      </c>
      <c r="BM74" s="368" t="s">
        <v>3535</v>
      </c>
      <c r="BN74" s="327">
        <v>350</v>
      </c>
      <c r="BO74" s="327">
        <v>354</v>
      </c>
      <c r="BP74" s="328">
        <f t="shared" ref="BP74:BP75" si="89">+BN74/BO74</f>
        <v>0.98870056497175141</v>
      </c>
      <c r="BQ74" s="518" t="s">
        <v>3733</v>
      </c>
      <c r="BR74" s="371" t="s">
        <v>3537</v>
      </c>
      <c r="BS74" s="332">
        <v>350</v>
      </c>
      <c r="BT74" s="327">
        <v>352</v>
      </c>
      <c r="BU74" s="328">
        <f t="shared" ref="BU74:BU75" si="90">+BS74/BT74</f>
        <v>0.99431818181818177</v>
      </c>
      <c r="BV74" s="518" t="s">
        <v>3734</v>
      </c>
      <c r="BW74" s="371" t="s">
        <v>3539</v>
      </c>
      <c r="BX74" s="327"/>
      <c r="BY74" s="520"/>
      <c r="BZ74" s="328"/>
      <c r="CA74" s="331" t="s">
        <v>3735</v>
      </c>
      <c r="CB74" s="371" t="s">
        <v>3541</v>
      </c>
      <c r="CC74" s="331" t="s">
        <v>3736</v>
      </c>
      <c r="CE74" s="519">
        <f>BS74</f>
        <v>350</v>
      </c>
      <c r="CF74" s="519">
        <f>BT74</f>
        <v>352</v>
      </c>
      <c r="CG74" s="427">
        <f t="shared" si="9"/>
        <v>0.99431818181818177</v>
      </c>
      <c r="CH74" s="427">
        <f t="shared" si="10"/>
        <v>0.99431818181818177</v>
      </c>
      <c r="CI74" s="427">
        <f t="shared" si="11"/>
        <v>0.9</v>
      </c>
      <c r="CJ74" s="427">
        <f t="shared" si="12"/>
        <v>1.1047979797979797</v>
      </c>
      <c r="CK74" s="397"/>
    </row>
    <row r="75" spans="2:89" s="425" customFormat="1" ht="300" customHeight="1" x14ac:dyDescent="0.25">
      <c r="B75" s="355" t="s">
        <v>571</v>
      </c>
      <c r="C75" s="355" t="s">
        <v>3510</v>
      </c>
      <c r="D75" s="355" t="s">
        <v>746</v>
      </c>
      <c r="E75" s="343" t="s">
        <v>3737</v>
      </c>
      <c r="F75" s="354" t="s">
        <v>2274</v>
      </c>
      <c r="G75" s="355" t="s">
        <v>3738</v>
      </c>
      <c r="H75" s="355" t="s">
        <v>3739</v>
      </c>
      <c r="I75" s="355" t="s">
        <v>3740</v>
      </c>
      <c r="J75" s="343" t="s">
        <v>2186</v>
      </c>
      <c r="K75" s="355" t="s">
        <v>3741</v>
      </c>
      <c r="L75" s="355" t="s">
        <v>3719</v>
      </c>
      <c r="M75" s="355" t="s">
        <v>3742</v>
      </c>
      <c r="N75" s="355" t="s">
        <v>2031</v>
      </c>
      <c r="O75" s="355" t="s">
        <v>3743</v>
      </c>
      <c r="P75" s="343" t="s">
        <v>2095</v>
      </c>
      <c r="Q75" s="355" t="s">
        <v>758</v>
      </c>
      <c r="R75" s="357">
        <v>7.0000000000000007E-2</v>
      </c>
      <c r="S75" s="355" t="s">
        <v>2031</v>
      </c>
      <c r="T75" s="357">
        <v>0.25</v>
      </c>
      <c r="U75" s="327"/>
      <c r="V75" s="327"/>
      <c r="W75" s="328"/>
      <c r="X75" s="329" t="s">
        <v>3744</v>
      </c>
      <c r="Y75" s="368" t="s">
        <v>3521</v>
      </c>
      <c r="Z75" s="327">
        <v>17</v>
      </c>
      <c r="AA75" s="327">
        <v>1434</v>
      </c>
      <c r="AB75" s="328">
        <f t="shared" si="84"/>
        <v>1.1854951185495118E-2</v>
      </c>
      <c r="AC75" s="329" t="s">
        <v>3745</v>
      </c>
      <c r="AD75" s="371" t="s">
        <v>3521</v>
      </c>
      <c r="AE75" s="332">
        <v>11</v>
      </c>
      <c r="AF75" s="327">
        <v>1446</v>
      </c>
      <c r="AG75" s="328">
        <f t="shared" si="85"/>
        <v>7.6071922544951589E-3</v>
      </c>
      <c r="AH75" s="329" t="s">
        <v>3746</v>
      </c>
      <c r="AI75" s="368" t="s">
        <v>3521</v>
      </c>
      <c r="AJ75" s="327">
        <v>24</v>
      </c>
      <c r="AK75" s="327">
        <v>1448</v>
      </c>
      <c r="AL75" s="328">
        <f t="shared" si="86"/>
        <v>1.6574585635359115E-2</v>
      </c>
      <c r="AM75" s="329" t="s">
        <v>3747</v>
      </c>
      <c r="AN75" s="371" t="s">
        <v>3748</v>
      </c>
      <c r="AO75" s="332">
        <v>131</v>
      </c>
      <c r="AP75" s="327">
        <v>1452</v>
      </c>
      <c r="AQ75" s="328">
        <f t="shared" si="87"/>
        <v>9.0220385674931125E-2</v>
      </c>
      <c r="AR75" s="329" t="s">
        <v>3749</v>
      </c>
      <c r="AS75" s="368" t="s">
        <v>3728</v>
      </c>
      <c r="AT75" s="327">
        <v>147</v>
      </c>
      <c r="AU75" s="327">
        <v>1432</v>
      </c>
      <c r="AV75" s="328">
        <f t="shared" si="79"/>
        <v>0.1026536312849162</v>
      </c>
      <c r="AW75" s="329" t="s">
        <v>3750</v>
      </c>
      <c r="AX75" s="371" t="s">
        <v>3751</v>
      </c>
      <c r="AY75" s="332">
        <v>165</v>
      </c>
      <c r="AZ75" s="327">
        <v>1346</v>
      </c>
      <c r="BA75" s="328">
        <f t="shared" si="80"/>
        <v>0.1225854383358098</v>
      </c>
      <c r="BB75" s="329" t="s">
        <v>3752</v>
      </c>
      <c r="BC75" s="368" t="s">
        <v>3531</v>
      </c>
      <c r="BD75" s="327">
        <v>197</v>
      </c>
      <c r="BE75" s="327">
        <v>1347</v>
      </c>
      <c r="BF75" s="328">
        <f t="shared" si="81"/>
        <v>0.14625092798812175</v>
      </c>
      <c r="BG75" s="329" t="s">
        <v>3753</v>
      </c>
      <c r="BH75" s="371" t="s">
        <v>3533</v>
      </c>
      <c r="BI75" s="332">
        <v>219</v>
      </c>
      <c r="BJ75" s="327">
        <v>1348</v>
      </c>
      <c r="BK75" s="328">
        <f t="shared" si="88"/>
        <v>0.16246290801186944</v>
      </c>
      <c r="BL75" s="329" t="s">
        <v>3754</v>
      </c>
      <c r="BM75" s="368" t="s">
        <v>3755</v>
      </c>
      <c r="BN75" s="327">
        <v>254</v>
      </c>
      <c r="BO75" s="327">
        <v>1352</v>
      </c>
      <c r="BP75" s="328">
        <f t="shared" si="89"/>
        <v>0.18786982248520709</v>
      </c>
      <c r="BQ75" s="518" t="s">
        <v>3756</v>
      </c>
      <c r="BR75" s="371" t="s">
        <v>3537</v>
      </c>
      <c r="BS75" s="332">
        <v>278</v>
      </c>
      <c r="BT75" s="327">
        <v>1356</v>
      </c>
      <c r="BU75" s="328">
        <f t="shared" si="90"/>
        <v>0.20501474926253688</v>
      </c>
      <c r="BV75" s="518" t="s">
        <v>3757</v>
      </c>
      <c r="BW75" s="371" t="s">
        <v>3758</v>
      </c>
      <c r="BX75" s="327"/>
      <c r="BY75" s="327"/>
      <c r="BZ75" s="328"/>
      <c r="CA75" s="522" t="s">
        <v>3759</v>
      </c>
      <c r="CB75" s="371" t="s">
        <v>3541</v>
      </c>
      <c r="CC75" s="331" t="s">
        <v>3760</v>
      </c>
      <c r="CE75" s="519">
        <f>BS75</f>
        <v>278</v>
      </c>
      <c r="CF75" s="519">
        <f>BT75</f>
        <v>1356</v>
      </c>
      <c r="CG75" s="427">
        <f t="shared" si="9"/>
        <v>0.20501474926253688</v>
      </c>
      <c r="CH75" s="427">
        <f t="shared" si="10"/>
        <v>0.20501474926253688</v>
      </c>
      <c r="CI75" s="427">
        <f t="shared" si="11"/>
        <v>0.25</v>
      </c>
      <c r="CJ75" s="427">
        <f t="shared" si="12"/>
        <v>0.82005899705014751</v>
      </c>
      <c r="CK75" s="397"/>
    </row>
    <row r="76" spans="2:89" s="335" customFormat="1" ht="396" x14ac:dyDescent="0.25">
      <c r="B76" s="322" t="s">
        <v>571</v>
      </c>
      <c r="C76" s="322" t="s">
        <v>1003</v>
      </c>
      <c r="D76" s="322" t="s">
        <v>746</v>
      </c>
      <c r="E76" s="378" t="s">
        <v>3761</v>
      </c>
      <c r="F76" s="377" t="s">
        <v>3762</v>
      </c>
      <c r="G76" s="353" t="s">
        <v>3763</v>
      </c>
      <c r="H76" s="353" t="s">
        <v>3764</v>
      </c>
      <c r="I76" s="353" t="s">
        <v>3765</v>
      </c>
      <c r="J76" s="378" t="s">
        <v>2186</v>
      </c>
      <c r="K76" s="353" t="s">
        <v>3766</v>
      </c>
      <c r="L76" s="377" t="s">
        <v>3767</v>
      </c>
      <c r="M76" s="325" t="s">
        <v>3768</v>
      </c>
      <c r="N76" s="377" t="s">
        <v>2031</v>
      </c>
      <c r="O76" s="353" t="s">
        <v>3769</v>
      </c>
      <c r="P76" s="323" t="s">
        <v>2033</v>
      </c>
      <c r="Q76" s="476" t="s">
        <v>968</v>
      </c>
      <c r="R76" s="523">
        <v>0.995</v>
      </c>
      <c r="S76" s="377" t="s">
        <v>2031</v>
      </c>
      <c r="T76" s="379">
        <v>1</v>
      </c>
      <c r="U76" s="393"/>
      <c r="V76" s="393"/>
      <c r="W76" s="394"/>
      <c r="X76" s="524" t="s">
        <v>3770</v>
      </c>
      <c r="Y76" s="524" t="s">
        <v>3771</v>
      </c>
      <c r="Z76" s="393"/>
      <c r="AA76" s="393"/>
      <c r="AB76" s="394"/>
      <c r="AC76" s="524" t="s">
        <v>3770</v>
      </c>
      <c r="AD76" s="514" t="s">
        <v>3772</v>
      </c>
      <c r="AE76" s="332">
        <v>6890</v>
      </c>
      <c r="AF76" s="327">
        <v>6910</v>
      </c>
      <c r="AG76" s="417">
        <f t="shared" si="85"/>
        <v>0.99710564399421131</v>
      </c>
      <c r="AH76" s="368" t="s">
        <v>3773</v>
      </c>
      <c r="AI76" s="368" t="s">
        <v>3774</v>
      </c>
      <c r="AJ76" s="393"/>
      <c r="AK76" s="393"/>
      <c r="AL76" s="394"/>
      <c r="AM76" s="371" t="s">
        <v>3775</v>
      </c>
      <c r="AN76" s="371" t="s">
        <v>3776</v>
      </c>
      <c r="AO76" s="428"/>
      <c r="AP76" s="393"/>
      <c r="AQ76" s="394"/>
      <c r="AR76" s="525" t="s">
        <v>3777</v>
      </c>
      <c r="AS76" s="415" t="s">
        <v>3778</v>
      </c>
      <c r="AT76" s="526">
        <v>37856</v>
      </c>
      <c r="AU76" s="527">
        <v>38456</v>
      </c>
      <c r="AV76" s="528">
        <f>+AT76/AU76</f>
        <v>0.98439775327647183</v>
      </c>
      <c r="AW76" s="408" t="s">
        <v>3779</v>
      </c>
      <c r="AX76" s="371" t="s">
        <v>3780</v>
      </c>
      <c r="AY76" s="428"/>
      <c r="AZ76" s="393"/>
      <c r="BA76" s="394"/>
      <c r="BB76" s="368" t="s">
        <v>3781</v>
      </c>
      <c r="BC76" s="368" t="s">
        <v>3782</v>
      </c>
      <c r="BD76" s="393"/>
      <c r="BE76" s="393"/>
      <c r="BF76" s="394"/>
      <c r="BG76" s="368" t="s">
        <v>3783</v>
      </c>
      <c r="BH76" s="371" t="s">
        <v>3784</v>
      </c>
      <c r="BI76" s="332">
        <v>22901</v>
      </c>
      <c r="BJ76" s="327">
        <v>22987</v>
      </c>
      <c r="BK76" s="417">
        <f t="shared" si="88"/>
        <v>0.99625875494844918</v>
      </c>
      <c r="BL76" s="408" t="s">
        <v>3785</v>
      </c>
      <c r="BM76" s="368" t="s">
        <v>3786</v>
      </c>
      <c r="BN76" s="393"/>
      <c r="BO76" s="393"/>
      <c r="BP76" s="394"/>
      <c r="BQ76" s="408" t="s">
        <v>3787</v>
      </c>
      <c r="BR76" s="368" t="s">
        <v>3788</v>
      </c>
      <c r="BS76" s="393"/>
      <c r="BT76" s="327"/>
      <c r="BU76" s="328"/>
      <c r="BV76" s="371" t="s">
        <v>3789</v>
      </c>
      <c r="BW76" s="371" t="s">
        <v>3790</v>
      </c>
      <c r="BX76" s="327">
        <v>65680</v>
      </c>
      <c r="BY76" s="327">
        <v>65888</v>
      </c>
      <c r="BZ76" s="417">
        <f t="shared" si="48"/>
        <v>0.99684312773190864</v>
      </c>
      <c r="CA76" s="371" t="s">
        <v>3791</v>
      </c>
      <c r="CB76" s="371" t="s">
        <v>3792</v>
      </c>
      <c r="CC76" s="373" t="s">
        <v>3793</v>
      </c>
      <c r="CE76" s="338">
        <f t="shared" ref="CE76:CF76" si="91">+U76+Z76+AE76+AJ76+AO76+AT76+AY76+BD76+BI76+BN76+BS76+BX76</f>
        <v>133327</v>
      </c>
      <c r="CF76" s="338">
        <f t="shared" si="91"/>
        <v>134241</v>
      </c>
      <c r="CG76" s="337">
        <f t="shared" si="9"/>
        <v>0.99319134988565339</v>
      </c>
      <c r="CH76" s="337">
        <f t="shared" si="10"/>
        <v>0.99319134988565339</v>
      </c>
      <c r="CI76" s="337">
        <f t="shared" si="11"/>
        <v>1</v>
      </c>
      <c r="CJ76" s="337">
        <f t="shared" si="12"/>
        <v>0.99319134988565339</v>
      </c>
      <c r="CK76" s="338"/>
    </row>
    <row r="77" spans="2:89" ht="327.75" customHeight="1" x14ac:dyDescent="0.25">
      <c r="B77" s="322" t="s">
        <v>3361</v>
      </c>
      <c r="C77" s="322" t="s">
        <v>3794</v>
      </c>
      <c r="D77" s="325" t="s">
        <v>2304</v>
      </c>
      <c r="E77" s="322" t="s">
        <v>3795</v>
      </c>
      <c r="F77" s="354" t="s">
        <v>2274</v>
      </c>
      <c r="G77" s="325" t="s">
        <v>3796</v>
      </c>
      <c r="H77" s="325" t="s">
        <v>3797</v>
      </c>
      <c r="I77" s="325" t="s">
        <v>3798</v>
      </c>
      <c r="J77" s="322" t="s">
        <v>2186</v>
      </c>
      <c r="K77" s="325" t="s">
        <v>3799</v>
      </c>
      <c r="L77" s="325" t="s">
        <v>3800</v>
      </c>
      <c r="M77" s="325" t="s">
        <v>3801</v>
      </c>
      <c r="N77" s="325" t="s">
        <v>2031</v>
      </c>
      <c r="O77" s="325" t="s">
        <v>3802</v>
      </c>
      <c r="P77" s="322" t="s">
        <v>2033</v>
      </c>
      <c r="Q77" s="392"/>
      <c r="R77" s="326">
        <v>0.16</v>
      </c>
      <c r="S77" s="322" t="s">
        <v>2156</v>
      </c>
      <c r="T77" s="326">
        <v>0.3</v>
      </c>
      <c r="U77" s="393"/>
      <c r="V77" s="393"/>
      <c r="W77" s="394"/>
      <c r="X77" s="329" t="s">
        <v>3803</v>
      </c>
      <c r="Y77" s="329" t="s">
        <v>3804</v>
      </c>
      <c r="Z77" s="327"/>
      <c r="AA77" s="327"/>
      <c r="AB77" s="328"/>
      <c r="AC77" s="329" t="s">
        <v>3805</v>
      </c>
      <c r="AD77" s="329" t="s">
        <v>3806</v>
      </c>
      <c r="AE77" s="327">
        <v>654</v>
      </c>
      <c r="AF77" s="327">
        <v>4515</v>
      </c>
      <c r="AG77" s="328">
        <f t="shared" si="85"/>
        <v>0.14485049833887043</v>
      </c>
      <c r="AH77" s="329" t="s">
        <v>3807</v>
      </c>
      <c r="AI77" s="329" t="s">
        <v>3808</v>
      </c>
      <c r="AJ77" s="327"/>
      <c r="AK77" s="327"/>
      <c r="AL77" s="328"/>
      <c r="AM77" s="329" t="s">
        <v>3809</v>
      </c>
      <c r="AN77" s="331" t="s">
        <v>3810</v>
      </c>
      <c r="AO77" s="332"/>
      <c r="AP77" s="327"/>
      <c r="AQ77" s="328"/>
      <c r="AR77" s="329" t="s">
        <v>3811</v>
      </c>
      <c r="AS77" s="331" t="s">
        <v>3812</v>
      </c>
      <c r="AT77" s="327">
        <v>2212</v>
      </c>
      <c r="AU77" s="327">
        <v>5733</v>
      </c>
      <c r="AV77" s="330">
        <f t="shared" ref="AV77:AV78" si="92">+AT77/AU77</f>
        <v>0.38583638583638585</v>
      </c>
      <c r="AW77" s="499" t="s">
        <v>3813</v>
      </c>
      <c r="AX77" s="331" t="s">
        <v>3814</v>
      </c>
      <c r="AY77" s="332"/>
      <c r="AZ77" s="327"/>
      <c r="BA77" s="328"/>
      <c r="BB77" s="329" t="s">
        <v>3815</v>
      </c>
      <c r="BC77" s="329" t="s">
        <v>3816</v>
      </c>
      <c r="BD77" s="327"/>
      <c r="BE77" s="327"/>
      <c r="BF77" s="328"/>
      <c r="BG77" s="329" t="s">
        <v>3817</v>
      </c>
      <c r="BH77" s="331" t="s">
        <v>3818</v>
      </c>
      <c r="BI77" s="428">
        <v>2387</v>
      </c>
      <c r="BJ77" s="393">
        <v>5287</v>
      </c>
      <c r="BK77" s="394">
        <f t="shared" si="88"/>
        <v>0.45148477397389825</v>
      </c>
      <c r="BL77" s="529" t="s">
        <v>3819</v>
      </c>
      <c r="BM77" s="331" t="s">
        <v>3820</v>
      </c>
      <c r="BN77" s="393"/>
      <c r="BO77" s="393"/>
      <c r="BP77" s="394"/>
      <c r="BQ77" s="530" t="s">
        <v>3821</v>
      </c>
      <c r="BR77" s="331" t="s">
        <v>3822</v>
      </c>
      <c r="BS77" s="428"/>
      <c r="BT77" s="393"/>
      <c r="BU77" s="394"/>
      <c r="BV77" s="331" t="s">
        <v>3823</v>
      </c>
      <c r="BW77" s="331" t="s">
        <v>3824</v>
      </c>
      <c r="BX77" s="327">
        <v>2387</v>
      </c>
      <c r="BY77" s="358">
        <v>10047</v>
      </c>
      <c r="BZ77" s="328">
        <f>+BX77/BY77</f>
        <v>0.23758335821638299</v>
      </c>
      <c r="CA77" s="334" t="s">
        <v>3825</v>
      </c>
      <c r="CB77" s="331" t="s">
        <v>3826</v>
      </c>
      <c r="CC77" s="334" t="s">
        <v>3827</v>
      </c>
      <c r="CE77" s="336">
        <v>7640</v>
      </c>
      <c r="CF77" s="336">
        <v>25582</v>
      </c>
      <c r="CG77" s="337">
        <v>0.29864748651395512</v>
      </c>
      <c r="CH77" s="337">
        <v>0.29864748651395512</v>
      </c>
      <c r="CI77" s="337">
        <v>0.3</v>
      </c>
      <c r="CJ77" s="337">
        <v>0.99549162171318373</v>
      </c>
      <c r="CK77" s="338"/>
    </row>
    <row r="78" spans="2:89" ht="397.5" customHeight="1" x14ac:dyDescent="0.25">
      <c r="B78" s="325" t="s">
        <v>571</v>
      </c>
      <c r="C78" s="325" t="s">
        <v>3794</v>
      </c>
      <c r="D78" s="325" t="s">
        <v>2304</v>
      </c>
      <c r="E78" s="531" t="s">
        <v>3828</v>
      </c>
      <c r="F78" s="532" t="s">
        <v>2274</v>
      </c>
      <c r="G78" s="325" t="s">
        <v>3829</v>
      </c>
      <c r="H78" s="325" t="s">
        <v>3830</v>
      </c>
      <c r="I78" s="325" t="s">
        <v>3831</v>
      </c>
      <c r="J78" s="325" t="s">
        <v>2186</v>
      </c>
      <c r="K78" s="325" t="s">
        <v>3832</v>
      </c>
      <c r="L78" s="325" t="s">
        <v>3833</v>
      </c>
      <c r="M78" s="325" t="s">
        <v>3834</v>
      </c>
      <c r="N78" s="325" t="s">
        <v>2031</v>
      </c>
      <c r="O78" s="322" t="s">
        <v>3835</v>
      </c>
      <c r="P78" s="322" t="s">
        <v>2033</v>
      </c>
      <c r="Q78" s="392"/>
      <c r="R78" s="326">
        <v>0.98</v>
      </c>
      <c r="S78" s="322" t="s">
        <v>3836</v>
      </c>
      <c r="T78" s="326">
        <v>1</v>
      </c>
      <c r="U78" s="327"/>
      <c r="V78" s="327"/>
      <c r="W78" s="328"/>
      <c r="X78" s="329" t="s">
        <v>3837</v>
      </c>
      <c r="Y78" s="329" t="s">
        <v>3804</v>
      </c>
      <c r="Z78" s="327"/>
      <c r="AA78" s="327"/>
      <c r="AB78" s="328"/>
      <c r="AC78" s="329" t="s">
        <v>3838</v>
      </c>
      <c r="AD78" s="329" t="s">
        <v>3806</v>
      </c>
      <c r="AE78" s="327">
        <v>6875</v>
      </c>
      <c r="AF78" s="327">
        <v>6912</v>
      </c>
      <c r="AG78" s="417">
        <f t="shared" si="85"/>
        <v>0.9946469907407407</v>
      </c>
      <c r="AH78" s="329" t="s">
        <v>3839</v>
      </c>
      <c r="AI78" s="329" t="s">
        <v>3840</v>
      </c>
      <c r="AJ78" s="327"/>
      <c r="AK78" s="327"/>
      <c r="AL78" s="328"/>
      <c r="AM78" s="329" t="s">
        <v>3841</v>
      </c>
      <c r="AN78" s="331" t="s">
        <v>3810</v>
      </c>
      <c r="AO78" s="332"/>
      <c r="AP78" s="327"/>
      <c r="AQ78" s="328"/>
      <c r="AR78" s="329" t="s">
        <v>3842</v>
      </c>
      <c r="AS78" s="331" t="s">
        <v>3843</v>
      </c>
      <c r="AT78" s="327">
        <v>7217</v>
      </c>
      <c r="AU78" s="327">
        <v>7236</v>
      </c>
      <c r="AV78" s="330">
        <f t="shared" si="92"/>
        <v>0.99737423991155338</v>
      </c>
      <c r="AW78" s="331" t="s">
        <v>3844</v>
      </c>
      <c r="AX78" s="331" t="s">
        <v>3845</v>
      </c>
      <c r="AY78" s="332"/>
      <c r="AZ78" s="327"/>
      <c r="BA78" s="328"/>
      <c r="BB78" s="329" t="s">
        <v>3846</v>
      </c>
      <c r="BC78" s="329" t="s">
        <v>3816</v>
      </c>
      <c r="BD78" s="327"/>
      <c r="BE78" s="327"/>
      <c r="BF78" s="328"/>
      <c r="BG78" s="329" t="s">
        <v>3847</v>
      </c>
      <c r="BH78" s="331" t="s">
        <v>3818</v>
      </c>
      <c r="BI78" s="332">
        <v>4679</v>
      </c>
      <c r="BJ78" s="327">
        <v>4680</v>
      </c>
      <c r="BK78" s="330">
        <f t="shared" si="88"/>
        <v>0.99978632478632479</v>
      </c>
      <c r="BL78" s="329" t="s">
        <v>3848</v>
      </c>
      <c r="BM78" s="331" t="s">
        <v>3820</v>
      </c>
      <c r="BN78" s="327"/>
      <c r="BO78" s="327"/>
      <c r="BP78" s="328"/>
      <c r="BQ78" s="329" t="s">
        <v>3849</v>
      </c>
      <c r="BR78" s="331" t="s">
        <v>2142</v>
      </c>
      <c r="BS78" s="332"/>
      <c r="BT78" s="327"/>
      <c r="BU78" s="328"/>
      <c r="BV78" s="331" t="s">
        <v>3850</v>
      </c>
      <c r="BW78" s="331" t="s">
        <v>3851</v>
      </c>
      <c r="BX78" s="327">
        <v>7704</v>
      </c>
      <c r="BY78" s="327">
        <v>7713</v>
      </c>
      <c r="BZ78" s="330">
        <f>+BX78/BY78</f>
        <v>0.99883313885647607</v>
      </c>
      <c r="CA78" s="329" t="s">
        <v>3852</v>
      </c>
      <c r="CB78" s="331" t="s">
        <v>3853</v>
      </c>
      <c r="CC78" s="331" t="s">
        <v>3854</v>
      </c>
      <c r="CE78" s="336">
        <v>26475</v>
      </c>
      <c r="CF78" s="336">
        <v>26541</v>
      </c>
      <c r="CG78" s="337">
        <v>0.99751328133830675</v>
      </c>
      <c r="CH78" s="337">
        <v>0.99751328133830675</v>
      </c>
      <c r="CI78" s="337">
        <v>1</v>
      </c>
      <c r="CJ78" s="337">
        <v>0.99751328133830675</v>
      </c>
      <c r="CK78" s="338"/>
    </row>
    <row r="79" spans="2:89" s="335" customFormat="1" ht="408" x14ac:dyDescent="0.25">
      <c r="B79" s="322" t="s">
        <v>571</v>
      </c>
      <c r="C79" s="322" t="s">
        <v>3855</v>
      </c>
      <c r="D79" s="356" t="s">
        <v>2492</v>
      </c>
      <c r="E79" s="343" t="s">
        <v>3856</v>
      </c>
      <c r="F79" s="354" t="s">
        <v>3267</v>
      </c>
      <c r="G79" s="356" t="s">
        <v>3857</v>
      </c>
      <c r="H79" s="356" t="s">
        <v>3858</v>
      </c>
      <c r="I79" s="356" t="s">
        <v>3859</v>
      </c>
      <c r="J79" s="343" t="s">
        <v>2027</v>
      </c>
      <c r="K79" s="356" t="s">
        <v>3860</v>
      </c>
      <c r="L79" s="356" t="s">
        <v>3861</v>
      </c>
      <c r="M79" s="356" t="s">
        <v>3862</v>
      </c>
      <c r="N79" s="355" t="s">
        <v>2031</v>
      </c>
      <c r="O79" s="356" t="s">
        <v>3863</v>
      </c>
      <c r="P79" s="391" t="s">
        <v>2191</v>
      </c>
      <c r="Q79" s="356" t="s">
        <v>2155</v>
      </c>
      <c r="R79" s="533">
        <v>0.94</v>
      </c>
      <c r="S79" s="357" t="s">
        <v>2031</v>
      </c>
      <c r="T79" s="533">
        <v>1</v>
      </c>
      <c r="U79" s="393"/>
      <c r="V79" s="393"/>
      <c r="W79" s="394"/>
      <c r="X79" s="368" t="s">
        <v>3864</v>
      </c>
      <c r="Y79" s="368" t="s">
        <v>3865</v>
      </c>
      <c r="Z79" s="327"/>
      <c r="AA79" s="327"/>
      <c r="AB79" s="328"/>
      <c r="AC79" s="371" t="s">
        <v>3866</v>
      </c>
      <c r="AD79" s="368" t="s">
        <v>3865</v>
      </c>
      <c r="AE79" s="368"/>
      <c r="AF79" s="393"/>
      <c r="AG79" s="394"/>
      <c r="AH79" s="371" t="s">
        <v>3867</v>
      </c>
      <c r="AI79" s="368" t="s">
        <v>3868</v>
      </c>
      <c r="AJ79" s="393"/>
      <c r="AK79" s="393"/>
      <c r="AL79" s="394"/>
      <c r="AM79" s="359" t="s">
        <v>3869</v>
      </c>
      <c r="AN79" s="372" t="s">
        <v>2163</v>
      </c>
      <c r="AO79" s="428"/>
      <c r="AP79" s="393"/>
      <c r="AQ79" s="394"/>
      <c r="AR79" s="359" t="s">
        <v>3870</v>
      </c>
      <c r="AS79" s="372" t="s">
        <v>3871</v>
      </c>
      <c r="AT79" s="327">
        <v>150</v>
      </c>
      <c r="AU79" s="327">
        <v>155</v>
      </c>
      <c r="AV79" s="328">
        <f>+AT79/AU79</f>
        <v>0.967741935483871</v>
      </c>
      <c r="AW79" s="359" t="s">
        <v>3872</v>
      </c>
      <c r="AX79" s="372" t="s">
        <v>3873</v>
      </c>
      <c r="AY79" s="428"/>
      <c r="AZ79" s="393"/>
      <c r="BA79" s="394"/>
      <c r="BB79" s="359" t="s">
        <v>3874</v>
      </c>
      <c r="BC79" s="372" t="s">
        <v>3875</v>
      </c>
      <c r="BD79" s="393"/>
      <c r="BE79" s="393"/>
      <c r="BF79" s="394"/>
      <c r="BG79" s="372" t="s">
        <v>3876</v>
      </c>
      <c r="BH79" s="372" t="s">
        <v>3877</v>
      </c>
      <c r="BI79" s="534"/>
      <c r="BJ79" s="535"/>
      <c r="BK79" s="536"/>
      <c r="BL79" s="372" t="s">
        <v>3878</v>
      </c>
      <c r="BM79" s="372" t="s">
        <v>3879</v>
      </c>
      <c r="BN79" s="393"/>
      <c r="BO79" s="393"/>
      <c r="BP79" s="394"/>
      <c r="BQ79" s="372" t="s">
        <v>3880</v>
      </c>
      <c r="BR79" s="372" t="s">
        <v>3881</v>
      </c>
      <c r="BS79" s="428"/>
      <c r="BT79" s="393"/>
      <c r="BU79" s="394"/>
      <c r="BV79" s="372" t="s">
        <v>3882</v>
      </c>
      <c r="BW79" s="371" t="s">
        <v>3883</v>
      </c>
      <c r="BX79" s="327">
        <v>248</v>
      </c>
      <c r="BY79" s="327">
        <v>261</v>
      </c>
      <c r="BZ79" s="328">
        <f>BX79/BY79</f>
        <v>0.95019157088122608</v>
      </c>
      <c r="CA79" s="530" t="s">
        <v>3884</v>
      </c>
      <c r="CB79" s="359" t="s">
        <v>3885</v>
      </c>
      <c r="CC79" s="373" t="s">
        <v>3886</v>
      </c>
      <c r="CE79" s="338">
        <f t="shared" ref="CE79:CF81" si="93">+U79+Z79+AE79+AJ79+AO79+AT79+AY79+BD79+BI79+BN79+BS79+BX79</f>
        <v>398</v>
      </c>
      <c r="CF79" s="338">
        <f t="shared" si="93"/>
        <v>416</v>
      </c>
      <c r="CG79" s="337">
        <f t="shared" si="9"/>
        <v>0.95673076923076927</v>
      </c>
      <c r="CH79" s="337">
        <f t="shared" si="10"/>
        <v>0.95673076923076927</v>
      </c>
      <c r="CI79" s="337">
        <f t="shared" si="11"/>
        <v>1</v>
      </c>
      <c r="CJ79" s="337">
        <f t="shared" si="12"/>
        <v>0.95673076923076927</v>
      </c>
      <c r="CK79" s="338"/>
    </row>
    <row r="80" spans="2:89" s="335" customFormat="1" ht="279.75" customHeight="1" x14ac:dyDescent="0.25">
      <c r="B80" s="355" t="s">
        <v>3361</v>
      </c>
      <c r="C80" s="355" t="s">
        <v>3887</v>
      </c>
      <c r="D80" s="356" t="s">
        <v>746</v>
      </c>
      <c r="E80" s="343" t="s">
        <v>3888</v>
      </c>
      <c r="F80" s="354" t="s">
        <v>3889</v>
      </c>
      <c r="G80" s="355" t="s">
        <v>3890</v>
      </c>
      <c r="H80" s="356" t="s">
        <v>3891</v>
      </c>
      <c r="I80" s="355" t="s">
        <v>3892</v>
      </c>
      <c r="J80" s="343" t="s">
        <v>2186</v>
      </c>
      <c r="K80" s="356" t="s">
        <v>3893</v>
      </c>
      <c r="L80" s="356" t="s">
        <v>3894</v>
      </c>
      <c r="M80" s="537" t="s">
        <v>3895</v>
      </c>
      <c r="N80" s="355" t="s">
        <v>2031</v>
      </c>
      <c r="O80" s="355" t="s">
        <v>3896</v>
      </c>
      <c r="P80" s="343" t="s">
        <v>2033</v>
      </c>
      <c r="Q80" s="355" t="s">
        <v>2155</v>
      </c>
      <c r="R80" s="322" t="s">
        <v>369</v>
      </c>
      <c r="S80" s="322" t="s">
        <v>369</v>
      </c>
      <c r="T80" s="326">
        <v>1</v>
      </c>
      <c r="U80" s="327"/>
      <c r="V80" s="327"/>
      <c r="W80" s="328"/>
      <c r="X80" s="376"/>
      <c r="Y80" s="368"/>
      <c r="Z80" s="327"/>
      <c r="AA80" s="327"/>
      <c r="AB80" s="328"/>
      <c r="AC80" s="328"/>
      <c r="AD80" s="371"/>
      <c r="AE80" s="538"/>
      <c r="AF80" s="539"/>
      <c r="AG80" s="540"/>
      <c r="AH80" s="368"/>
      <c r="AI80" s="385"/>
      <c r="AJ80" s="327"/>
      <c r="AK80" s="327"/>
      <c r="AL80" s="328"/>
      <c r="AM80" s="368"/>
      <c r="AN80" s="387"/>
      <c r="AO80" s="332"/>
      <c r="AP80" s="327"/>
      <c r="AQ80" s="328"/>
      <c r="AR80" s="368"/>
      <c r="AS80" s="387"/>
      <c r="AT80" s="327"/>
      <c r="AU80" s="327"/>
      <c r="AV80" s="328"/>
      <c r="AW80" s="368"/>
      <c r="AX80" s="371"/>
      <c r="AY80" s="349"/>
      <c r="AZ80" s="350"/>
      <c r="BA80" s="328"/>
      <c r="BB80" s="368" t="s">
        <v>3897</v>
      </c>
      <c r="BC80" s="368" t="s">
        <v>3898</v>
      </c>
      <c r="BD80" s="327"/>
      <c r="BE80" s="327"/>
      <c r="BF80" s="328"/>
      <c r="BG80" s="368" t="s">
        <v>3899</v>
      </c>
      <c r="BH80" s="371" t="s">
        <v>3900</v>
      </c>
      <c r="BI80" s="332">
        <v>20</v>
      </c>
      <c r="BJ80" s="327">
        <v>20</v>
      </c>
      <c r="BK80" s="328">
        <f>+BI80/BJ80</f>
        <v>1</v>
      </c>
      <c r="BL80" s="368" t="s">
        <v>3901</v>
      </c>
      <c r="BM80" s="368" t="s">
        <v>3902</v>
      </c>
      <c r="BN80" s="433"/>
      <c r="BO80" s="433"/>
      <c r="BP80" s="328"/>
      <c r="BQ80" s="371" t="s">
        <v>3903</v>
      </c>
      <c r="BR80" s="371" t="s">
        <v>3904</v>
      </c>
      <c r="BS80" s="332"/>
      <c r="BT80" s="327"/>
      <c r="BU80" s="328"/>
      <c r="BV80" s="371" t="s">
        <v>3905</v>
      </c>
      <c r="BW80" s="371" t="s">
        <v>3906</v>
      </c>
      <c r="BX80" s="327">
        <v>10</v>
      </c>
      <c r="BY80" s="327">
        <v>10</v>
      </c>
      <c r="BZ80" s="328">
        <v>1</v>
      </c>
      <c r="CA80" s="373" t="s">
        <v>3907</v>
      </c>
      <c r="CB80" s="371" t="s">
        <v>3908</v>
      </c>
      <c r="CC80" s="373" t="s">
        <v>3909</v>
      </c>
      <c r="CE80" s="338">
        <f t="shared" si="93"/>
        <v>30</v>
      </c>
      <c r="CF80" s="338">
        <f t="shared" si="93"/>
        <v>30</v>
      </c>
      <c r="CG80" s="337">
        <f t="shared" si="9"/>
        <v>1</v>
      </c>
      <c r="CH80" s="337">
        <f t="shared" si="10"/>
        <v>1</v>
      </c>
      <c r="CI80" s="337">
        <f t="shared" si="11"/>
        <v>1</v>
      </c>
      <c r="CJ80" s="337">
        <f t="shared" si="12"/>
        <v>1</v>
      </c>
      <c r="CK80" s="338"/>
    </row>
    <row r="81" spans="2:89" s="335" customFormat="1" ht="264" x14ac:dyDescent="0.25">
      <c r="B81" s="355" t="s">
        <v>3361</v>
      </c>
      <c r="C81" s="355" t="s">
        <v>3887</v>
      </c>
      <c r="D81" s="541" t="s">
        <v>746</v>
      </c>
      <c r="E81" s="343" t="s">
        <v>3910</v>
      </c>
      <c r="F81" s="354" t="s">
        <v>3889</v>
      </c>
      <c r="G81" s="355" t="s">
        <v>3911</v>
      </c>
      <c r="H81" s="356" t="s">
        <v>3912</v>
      </c>
      <c r="I81" s="355" t="s">
        <v>3913</v>
      </c>
      <c r="J81" s="343" t="s">
        <v>2186</v>
      </c>
      <c r="K81" s="356" t="s">
        <v>3914</v>
      </c>
      <c r="L81" s="356" t="s">
        <v>3894</v>
      </c>
      <c r="M81" s="537" t="s">
        <v>3915</v>
      </c>
      <c r="N81" s="355" t="s">
        <v>2031</v>
      </c>
      <c r="O81" s="355" t="s">
        <v>3916</v>
      </c>
      <c r="P81" s="343" t="s">
        <v>2033</v>
      </c>
      <c r="Q81" s="355" t="s">
        <v>2155</v>
      </c>
      <c r="R81" s="322" t="s">
        <v>369</v>
      </c>
      <c r="S81" s="322" t="s">
        <v>369</v>
      </c>
      <c r="T81" s="326">
        <v>1</v>
      </c>
      <c r="U81" s="327"/>
      <c r="V81" s="327"/>
      <c r="W81" s="328"/>
      <c r="X81" s="376"/>
      <c r="Y81" s="368"/>
      <c r="Z81" s="327"/>
      <c r="AA81" s="327"/>
      <c r="AB81" s="328"/>
      <c r="AC81" s="328"/>
      <c r="AD81" s="371"/>
      <c r="AE81" s="332"/>
      <c r="AF81" s="327"/>
      <c r="AG81" s="328"/>
      <c r="AH81" s="368"/>
      <c r="AI81" s="385"/>
      <c r="AJ81" s="327"/>
      <c r="AK81" s="327"/>
      <c r="AL81" s="328"/>
      <c r="AM81" s="368"/>
      <c r="AN81" s="387"/>
      <c r="AO81" s="332"/>
      <c r="AP81" s="327"/>
      <c r="AQ81" s="328"/>
      <c r="AR81" s="368"/>
      <c r="AS81" s="387"/>
      <c r="AT81" s="327"/>
      <c r="AU81" s="327"/>
      <c r="AV81" s="328"/>
      <c r="AW81" s="368"/>
      <c r="AX81" s="371"/>
      <c r="AY81" s="349"/>
      <c r="AZ81" s="350"/>
      <c r="BA81" s="328"/>
      <c r="BB81" s="368" t="s">
        <v>3917</v>
      </c>
      <c r="BC81" s="368" t="s">
        <v>3898</v>
      </c>
      <c r="BD81" s="327"/>
      <c r="BE81" s="327"/>
      <c r="BF81" s="328"/>
      <c r="BG81" s="368" t="s">
        <v>3918</v>
      </c>
      <c r="BH81" s="371" t="s">
        <v>3900</v>
      </c>
      <c r="BI81" s="332">
        <v>15</v>
      </c>
      <c r="BJ81" s="327">
        <v>15</v>
      </c>
      <c r="BK81" s="328">
        <f>+BI81/BJ81</f>
        <v>1</v>
      </c>
      <c r="BL81" s="368" t="s">
        <v>3919</v>
      </c>
      <c r="BM81" s="368" t="s">
        <v>3902</v>
      </c>
      <c r="BN81" s="433"/>
      <c r="BO81" s="433"/>
      <c r="BP81" s="328"/>
      <c r="BQ81" s="371" t="s">
        <v>3920</v>
      </c>
      <c r="BR81" s="371" t="s">
        <v>3921</v>
      </c>
      <c r="BS81" s="332"/>
      <c r="BT81" s="327"/>
      <c r="BU81" s="328"/>
      <c r="BV81" s="371" t="s">
        <v>3922</v>
      </c>
      <c r="BW81" s="371" t="s">
        <v>3923</v>
      </c>
      <c r="BX81" s="327">
        <v>12</v>
      </c>
      <c r="BY81" s="327">
        <v>12</v>
      </c>
      <c r="BZ81" s="328">
        <v>1</v>
      </c>
      <c r="CA81" s="373" t="s">
        <v>3924</v>
      </c>
      <c r="CB81" s="371" t="s">
        <v>3925</v>
      </c>
      <c r="CC81" s="373" t="s">
        <v>3926</v>
      </c>
      <c r="CE81" s="338">
        <f t="shared" si="93"/>
        <v>27</v>
      </c>
      <c r="CF81" s="338">
        <f t="shared" si="93"/>
        <v>27</v>
      </c>
      <c r="CG81" s="337">
        <f t="shared" si="9"/>
        <v>1</v>
      </c>
      <c r="CH81" s="337">
        <f t="shared" si="10"/>
        <v>1</v>
      </c>
      <c r="CI81" s="337">
        <f t="shared" si="11"/>
        <v>1</v>
      </c>
      <c r="CJ81" s="337">
        <f t="shared" si="12"/>
        <v>1</v>
      </c>
      <c r="CK81" s="338"/>
    </row>
    <row r="82" spans="2:89" s="335" customFormat="1" ht="264" customHeight="1" x14ac:dyDescent="0.25">
      <c r="B82" s="322" t="s">
        <v>571</v>
      </c>
      <c r="C82" s="476" t="s">
        <v>3927</v>
      </c>
      <c r="D82" s="325" t="s">
        <v>746</v>
      </c>
      <c r="E82" s="542" t="s">
        <v>3928</v>
      </c>
      <c r="F82" s="324" t="s">
        <v>2147</v>
      </c>
      <c r="G82" s="325" t="s">
        <v>3929</v>
      </c>
      <c r="H82" s="325" t="s">
        <v>3930</v>
      </c>
      <c r="I82" s="325" t="s">
        <v>3931</v>
      </c>
      <c r="J82" s="323" t="s">
        <v>2027</v>
      </c>
      <c r="K82" s="325" t="s">
        <v>3932</v>
      </c>
      <c r="L82" s="325" t="s">
        <v>3933</v>
      </c>
      <c r="M82" s="325" t="s">
        <v>3934</v>
      </c>
      <c r="N82" s="322" t="s">
        <v>2031</v>
      </c>
      <c r="O82" s="325" t="s">
        <v>3935</v>
      </c>
      <c r="P82" s="323" t="s">
        <v>2033</v>
      </c>
      <c r="Q82" s="322" t="s">
        <v>2155</v>
      </c>
      <c r="R82" s="326" t="s">
        <v>369</v>
      </c>
      <c r="S82" s="322" t="s">
        <v>369</v>
      </c>
      <c r="T82" s="326">
        <v>0.9</v>
      </c>
      <c r="U82" s="327"/>
      <c r="V82" s="327"/>
      <c r="W82" s="328"/>
      <c r="X82" s="329" t="s">
        <v>3936</v>
      </c>
      <c r="Y82" s="329" t="s">
        <v>3937</v>
      </c>
      <c r="Z82" s="327"/>
      <c r="AA82" s="327"/>
      <c r="AB82" s="328"/>
      <c r="AC82" s="329" t="s">
        <v>3938</v>
      </c>
      <c r="AD82" s="371" t="s">
        <v>3937</v>
      </c>
      <c r="AE82" s="332">
        <v>7</v>
      </c>
      <c r="AF82" s="327">
        <v>11</v>
      </c>
      <c r="AG82" s="328">
        <f t="shared" ref="AG82:AG83" si="94">+AE82/AF82</f>
        <v>0.63636363636363635</v>
      </c>
      <c r="AH82" s="329" t="s">
        <v>3939</v>
      </c>
      <c r="AI82" s="368" t="s">
        <v>3940</v>
      </c>
      <c r="AJ82" s="327"/>
      <c r="AK82" s="327"/>
      <c r="AL82" s="328"/>
      <c r="AM82" s="329" t="s">
        <v>3941</v>
      </c>
      <c r="AN82" s="372" t="s">
        <v>3942</v>
      </c>
      <c r="AO82" s="332"/>
      <c r="AP82" s="327"/>
      <c r="AQ82" s="328"/>
      <c r="AR82" s="329" t="s">
        <v>3943</v>
      </c>
      <c r="AS82" s="372" t="s">
        <v>3284</v>
      </c>
      <c r="AT82" s="327">
        <v>33</v>
      </c>
      <c r="AU82" s="327">
        <v>38</v>
      </c>
      <c r="AV82" s="328">
        <f t="shared" ref="AV82:AV84" si="95">+AT82/AU82</f>
        <v>0.86842105263157898</v>
      </c>
      <c r="AW82" s="329" t="s">
        <v>3944</v>
      </c>
      <c r="AX82" s="387" t="s">
        <v>3945</v>
      </c>
      <c r="AY82" s="332"/>
      <c r="AZ82" s="327"/>
      <c r="BA82" s="328"/>
      <c r="BB82" s="329" t="s">
        <v>3946</v>
      </c>
      <c r="BC82" s="387" t="s">
        <v>3947</v>
      </c>
      <c r="BD82" s="327"/>
      <c r="BE82" s="327"/>
      <c r="BF82" s="328"/>
      <c r="BG82" s="329" t="s">
        <v>3948</v>
      </c>
      <c r="BH82" s="387" t="s">
        <v>3949</v>
      </c>
      <c r="BI82" s="543">
        <v>135</v>
      </c>
      <c r="BJ82" s="327">
        <v>145</v>
      </c>
      <c r="BK82" s="328">
        <f t="shared" ref="BK82:BK83" si="96">+BI82/BJ82</f>
        <v>0.93103448275862066</v>
      </c>
      <c r="BL82" s="334" t="s">
        <v>3950</v>
      </c>
      <c r="BM82" s="387" t="s">
        <v>3951</v>
      </c>
      <c r="BN82" s="327"/>
      <c r="BO82" s="327"/>
      <c r="BP82" s="328"/>
      <c r="BQ82" s="334" t="s">
        <v>3952</v>
      </c>
      <c r="BR82" s="387" t="s">
        <v>3953</v>
      </c>
      <c r="BS82" s="332"/>
      <c r="BT82" s="327"/>
      <c r="BU82" s="328"/>
      <c r="BV82" s="334" t="s">
        <v>3954</v>
      </c>
      <c r="BW82" s="387" t="s">
        <v>3955</v>
      </c>
      <c r="BX82" s="327">
        <v>177</v>
      </c>
      <c r="BY82" s="327">
        <v>181</v>
      </c>
      <c r="BZ82" s="328">
        <f t="shared" ref="BZ82:BZ86" si="97">+BX82/BY82</f>
        <v>0.97790055248618779</v>
      </c>
      <c r="CA82" s="359" t="s">
        <v>3956</v>
      </c>
      <c r="CB82" s="371" t="s">
        <v>3957</v>
      </c>
      <c r="CC82" s="334" t="s">
        <v>3958</v>
      </c>
      <c r="CE82" s="338">
        <f>+BX82</f>
        <v>177</v>
      </c>
      <c r="CF82" s="338">
        <f>+BY82</f>
        <v>181</v>
      </c>
      <c r="CG82" s="337">
        <f>+CE82/CF82</f>
        <v>0.97790055248618779</v>
      </c>
      <c r="CH82" s="337">
        <f>+CG82</f>
        <v>0.97790055248618779</v>
      </c>
      <c r="CI82" s="337">
        <v>0.9</v>
      </c>
      <c r="CJ82" s="337">
        <f>+CH82/CI82</f>
        <v>1.0865561694290975</v>
      </c>
      <c r="CK82" s="338"/>
    </row>
    <row r="83" spans="2:89" s="335" customFormat="1" ht="326.25" customHeight="1" x14ac:dyDescent="0.25">
      <c r="B83" s="322" t="s">
        <v>571</v>
      </c>
      <c r="C83" s="322" t="s">
        <v>3959</v>
      </c>
      <c r="D83" s="322" t="s">
        <v>746</v>
      </c>
      <c r="E83" s="323" t="s">
        <v>3960</v>
      </c>
      <c r="F83" s="324" t="s">
        <v>3961</v>
      </c>
      <c r="G83" s="325" t="s">
        <v>3962</v>
      </c>
      <c r="H83" s="325" t="s">
        <v>3963</v>
      </c>
      <c r="I83" s="325" t="s">
        <v>3964</v>
      </c>
      <c r="J83" s="323" t="s">
        <v>2027</v>
      </c>
      <c r="K83" s="356" t="s">
        <v>3965</v>
      </c>
      <c r="L83" s="325" t="s">
        <v>3966</v>
      </c>
      <c r="M83" s="325" t="s">
        <v>3967</v>
      </c>
      <c r="N83" s="322" t="s">
        <v>2031</v>
      </c>
      <c r="O83" s="325" t="s">
        <v>3968</v>
      </c>
      <c r="P83" s="323" t="s">
        <v>2033</v>
      </c>
      <c r="Q83" s="322" t="s">
        <v>2155</v>
      </c>
      <c r="R83" s="326" t="s">
        <v>369</v>
      </c>
      <c r="S83" s="322" t="s">
        <v>369</v>
      </c>
      <c r="T83" s="326">
        <v>0.7</v>
      </c>
      <c r="U83" s="327"/>
      <c r="V83" s="327"/>
      <c r="W83" s="328"/>
      <c r="X83" s="329" t="s">
        <v>3969</v>
      </c>
      <c r="Y83" s="368" t="s">
        <v>3937</v>
      </c>
      <c r="Z83" s="327"/>
      <c r="AA83" s="327"/>
      <c r="AB83" s="328"/>
      <c r="AC83" s="329" t="s">
        <v>3970</v>
      </c>
      <c r="AD83" s="368" t="s">
        <v>3937</v>
      </c>
      <c r="AE83" s="327">
        <v>42</v>
      </c>
      <c r="AF83" s="327">
        <v>81</v>
      </c>
      <c r="AG83" s="328">
        <f t="shared" si="94"/>
        <v>0.51851851851851849</v>
      </c>
      <c r="AH83" s="329" t="s">
        <v>3971</v>
      </c>
      <c r="AI83" s="368" t="s">
        <v>3972</v>
      </c>
      <c r="AJ83" s="327"/>
      <c r="AK83" s="327"/>
      <c r="AL83" s="328"/>
      <c r="AM83" s="329" t="s">
        <v>3973</v>
      </c>
      <c r="AN83" s="372" t="s">
        <v>3942</v>
      </c>
      <c r="AO83" s="332"/>
      <c r="AP83" s="327"/>
      <c r="AQ83" s="328"/>
      <c r="AR83" s="329" t="s">
        <v>3974</v>
      </c>
      <c r="AS83" s="372" t="s">
        <v>3284</v>
      </c>
      <c r="AT83" s="327">
        <v>42</v>
      </c>
      <c r="AU83" s="327">
        <v>84</v>
      </c>
      <c r="AV83" s="328">
        <f t="shared" si="95"/>
        <v>0.5</v>
      </c>
      <c r="AW83" s="329" t="s">
        <v>3975</v>
      </c>
      <c r="AX83" s="387" t="s">
        <v>3976</v>
      </c>
      <c r="AY83" s="332"/>
      <c r="AZ83" s="327"/>
      <c r="BA83" s="328"/>
      <c r="BB83" s="329" t="s">
        <v>3977</v>
      </c>
      <c r="BC83" s="387" t="s">
        <v>3947</v>
      </c>
      <c r="BD83" s="327"/>
      <c r="BE83" s="327"/>
      <c r="BF83" s="328"/>
      <c r="BG83" s="329" t="s">
        <v>3978</v>
      </c>
      <c r="BH83" s="387" t="s">
        <v>3949</v>
      </c>
      <c r="BI83" s="543">
        <v>83</v>
      </c>
      <c r="BJ83" s="327">
        <v>130</v>
      </c>
      <c r="BK83" s="328">
        <f t="shared" si="96"/>
        <v>0.63846153846153841</v>
      </c>
      <c r="BL83" s="331" t="s">
        <v>3979</v>
      </c>
      <c r="BM83" s="387" t="s">
        <v>3951</v>
      </c>
      <c r="BN83" s="327"/>
      <c r="BO83" s="327"/>
      <c r="BP83" s="328"/>
      <c r="BQ83" s="334" t="s">
        <v>3980</v>
      </c>
      <c r="BR83" s="387" t="s">
        <v>3953</v>
      </c>
      <c r="BS83" s="332"/>
      <c r="BT83" s="327"/>
      <c r="BU83" s="328"/>
      <c r="BV83" s="334" t="s">
        <v>3981</v>
      </c>
      <c r="BW83" s="387" t="s">
        <v>3955</v>
      </c>
      <c r="BX83" s="327">
        <v>90</v>
      </c>
      <c r="BY83" s="327">
        <v>141</v>
      </c>
      <c r="BZ83" s="328">
        <f t="shared" si="97"/>
        <v>0.63829787234042556</v>
      </c>
      <c r="CA83" s="334" t="s">
        <v>3982</v>
      </c>
      <c r="CB83" s="371" t="s">
        <v>3957</v>
      </c>
      <c r="CC83" s="334" t="s">
        <v>3983</v>
      </c>
      <c r="CE83" s="338">
        <f>+BX83</f>
        <v>90</v>
      </c>
      <c r="CF83" s="338">
        <f>+BY83</f>
        <v>141</v>
      </c>
      <c r="CG83" s="337">
        <f>+CE83/CF83</f>
        <v>0.63829787234042556</v>
      </c>
      <c r="CH83" s="337">
        <f>+CG83</f>
        <v>0.63829787234042556</v>
      </c>
      <c r="CI83" s="337">
        <f t="shared" ref="CI83:CI84" si="98">+T83</f>
        <v>0.7</v>
      </c>
      <c r="CJ83" s="337">
        <f>+CH83/CI83</f>
        <v>0.91185410334346517</v>
      </c>
      <c r="CK83" s="338"/>
    </row>
    <row r="84" spans="2:89" s="335" customFormat="1" ht="204" x14ac:dyDescent="0.25">
      <c r="B84" s="322" t="s">
        <v>571</v>
      </c>
      <c r="C84" s="476" t="s">
        <v>3927</v>
      </c>
      <c r="D84" s="325" t="s">
        <v>2304</v>
      </c>
      <c r="E84" s="542" t="s">
        <v>3984</v>
      </c>
      <c r="F84" s="324" t="s">
        <v>2147</v>
      </c>
      <c r="G84" s="325" t="s">
        <v>3985</v>
      </c>
      <c r="H84" s="325" t="s">
        <v>3986</v>
      </c>
      <c r="I84" s="325" t="s">
        <v>3987</v>
      </c>
      <c r="J84" s="323" t="s">
        <v>2027</v>
      </c>
      <c r="K84" s="325" t="s">
        <v>3988</v>
      </c>
      <c r="L84" s="325" t="s">
        <v>3989</v>
      </c>
      <c r="M84" s="325" t="s">
        <v>3990</v>
      </c>
      <c r="N84" s="322" t="s">
        <v>2031</v>
      </c>
      <c r="O84" s="325" t="s">
        <v>3991</v>
      </c>
      <c r="P84" s="323" t="s">
        <v>2191</v>
      </c>
      <c r="Q84" s="322" t="s">
        <v>2155</v>
      </c>
      <c r="R84" s="326" t="s">
        <v>369</v>
      </c>
      <c r="S84" s="322" t="s">
        <v>369</v>
      </c>
      <c r="T84" s="326">
        <v>0.6</v>
      </c>
      <c r="U84" s="327"/>
      <c r="V84" s="327"/>
      <c r="W84" s="328"/>
      <c r="X84" s="329" t="s">
        <v>3992</v>
      </c>
      <c r="Y84" s="368" t="s">
        <v>3937</v>
      </c>
      <c r="Z84" s="327"/>
      <c r="AA84" s="327"/>
      <c r="AB84" s="328"/>
      <c r="AC84" s="329" t="s">
        <v>3993</v>
      </c>
      <c r="AD84" s="368" t="s">
        <v>3937</v>
      </c>
      <c r="AE84" s="329"/>
      <c r="AF84" s="327"/>
      <c r="AG84" s="328"/>
      <c r="AH84" s="329" t="s">
        <v>3994</v>
      </c>
      <c r="AI84" s="368" t="s">
        <v>3995</v>
      </c>
      <c r="AJ84" s="327"/>
      <c r="AK84" s="327"/>
      <c r="AL84" s="328"/>
      <c r="AM84" s="329" t="s">
        <v>3996</v>
      </c>
      <c r="AN84" s="372" t="s">
        <v>3942</v>
      </c>
      <c r="AO84" s="332"/>
      <c r="AP84" s="327"/>
      <c r="AQ84" s="328"/>
      <c r="AR84" s="329" t="s">
        <v>3997</v>
      </c>
      <c r="AS84" s="372" t="s">
        <v>3284</v>
      </c>
      <c r="AT84" s="327">
        <v>136</v>
      </c>
      <c r="AU84" s="327">
        <v>190</v>
      </c>
      <c r="AV84" s="328">
        <f t="shared" si="95"/>
        <v>0.71578947368421053</v>
      </c>
      <c r="AW84" s="329" t="s">
        <v>3998</v>
      </c>
      <c r="AX84" s="372" t="s">
        <v>3999</v>
      </c>
      <c r="AY84" s="332"/>
      <c r="AZ84" s="327"/>
      <c r="BA84" s="328"/>
      <c r="BB84" s="329" t="s">
        <v>4000</v>
      </c>
      <c r="BC84" s="387" t="s">
        <v>3947</v>
      </c>
      <c r="BD84" s="327"/>
      <c r="BE84" s="327"/>
      <c r="BF84" s="328"/>
      <c r="BG84" s="329" t="s">
        <v>4001</v>
      </c>
      <c r="BH84" s="387" t="s">
        <v>3949</v>
      </c>
      <c r="BI84" s="329"/>
      <c r="BJ84" s="327"/>
      <c r="BK84" s="328"/>
      <c r="BL84" s="331" t="s">
        <v>4002</v>
      </c>
      <c r="BM84" s="387" t="s">
        <v>3951</v>
      </c>
      <c r="BN84" s="327"/>
      <c r="BO84" s="327"/>
      <c r="BP84" s="328"/>
      <c r="BQ84" s="334" t="s">
        <v>4003</v>
      </c>
      <c r="BR84" s="387" t="s">
        <v>3953</v>
      </c>
      <c r="BS84" s="332"/>
      <c r="BT84" s="327"/>
      <c r="BU84" s="328"/>
      <c r="BV84" s="334" t="s">
        <v>4004</v>
      </c>
      <c r="BW84" s="387" t="s">
        <v>3955</v>
      </c>
      <c r="BX84" s="327">
        <v>483</v>
      </c>
      <c r="BY84" s="327">
        <v>1086</v>
      </c>
      <c r="BZ84" s="328">
        <f t="shared" si="97"/>
        <v>0.44475138121546959</v>
      </c>
      <c r="CA84" s="334" t="s">
        <v>4005</v>
      </c>
      <c r="CB84" s="371" t="s">
        <v>3957</v>
      </c>
      <c r="CC84" s="334" t="s">
        <v>4006</v>
      </c>
      <c r="CE84" s="338">
        <f t="shared" ref="CE84:CF86" si="99">+BX84</f>
        <v>483</v>
      </c>
      <c r="CF84" s="336">
        <f t="shared" si="99"/>
        <v>1086</v>
      </c>
      <c r="CG84" s="337">
        <f>+CE84/CF84</f>
        <v>0.44475138121546959</v>
      </c>
      <c r="CH84" s="337">
        <f>+CG84</f>
        <v>0.44475138121546959</v>
      </c>
      <c r="CI84" s="337">
        <f t="shared" si="98"/>
        <v>0.6</v>
      </c>
      <c r="CJ84" s="337">
        <f>+CH84/CI84</f>
        <v>0.74125230202578263</v>
      </c>
      <c r="CK84" s="338"/>
    </row>
    <row r="85" spans="2:89" s="335" customFormat="1" ht="257.25" customHeight="1" x14ac:dyDescent="0.25">
      <c r="B85" s="322" t="s">
        <v>571</v>
      </c>
      <c r="C85" s="476" t="s">
        <v>3927</v>
      </c>
      <c r="D85" s="325" t="s">
        <v>746</v>
      </c>
      <c r="E85" s="542" t="s">
        <v>4007</v>
      </c>
      <c r="F85" s="324" t="s">
        <v>2147</v>
      </c>
      <c r="G85" s="325" t="s">
        <v>4008</v>
      </c>
      <c r="H85" s="325" t="s">
        <v>4009</v>
      </c>
      <c r="I85" s="325" t="s">
        <v>4010</v>
      </c>
      <c r="J85" s="323" t="s">
        <v>2027</v>
      </c>
      <c r="K85" s="325" t="s">
        <v>4011</v>
      </c>
      <c r="L85" s="325" t="s">
        <v>4012</v>
      </c>
      <c r="M85" s="325" t="s">
        <v>4013</v>
      </c>
      <c r="N85" s="322" t="s">
        <v>2031</v>
      </c>
      <c r="O85" s="325" t="s">
        <v>4014</v>
      </c>
      <c r="P85" s="323" t="s">
        <v>2531</v>
      </c>
      <c r="Q85" s="322" t="s">
        <v>2155</v>
      </c>
      <c r="R85" s="326" t="s">
        <v>369</v>
      </c>
      <c r="S85" s="322" t="s">
        <v>369</v>
      </c>
      <c r="T85" s="326">
        <v>0.5</v>
      </c>
      <c r="U85" s="327"/>
      <c r="V85" s="327"/>
      <c r="W85" s="328"/>
      <c r="X85" s="499" t="s">
        <v>4015</v>
      </c>
      <c r="Y85" s="368" t="s">
        <v>3937</v>
      </c>
      <c r="Z85" s="327"/>
      <c r="AA85" s="327"/>
      <c r="AB85" s="328"/>
      <c r="AC85" s="329" t="s">
        <v>4016</v>
      </c>
      <c r="AD85" s="368" t="s">
        <v>3937</v>
      </c>
      <c r="AE85" s="329"/>
      <c r="AF85" s="329"/>
      <c r="AG85" s="328"/>
      <c r="AH85" s="329" t="s">
        <v>4017</v>
      </c>
      <c r="AI85" s="368" t="s">
        <v>3995</v>
      </c>
      <c r="AJ85" s="327"/>
      <c r="AK85" s="327"/>
      <c r="AL85" s="328"/>
      <c r="AM85" s="329" t="s">
        <v>4018</v>
      </c>
      <c r="AN85" s="372" t="s">
        <v>3942</v>
      </c>
      <c r="AO85" s="332"/>
      <c r="AP85" s="327"/>
      <c r="AQ85" s="328"/>
      <c r="AR85" s="329" t="s">
        <v>4019</v>
      </c>
      <c r="AS85" s="372" t="s">
        <v>3284</v>
      </c>
      <c r="AT85" s="327"/>
      <c r="AU85" s="327"/>
      <c r="AV85" s="328"/>
      <c r="AW85" s="329" t="s">
        <v>4020</v>
      </c>
      <c r="AX85" s="372" t="s">
        <v>3999</v>
      </c>
      <c r="AY85" s="332"/>
      <c r="AZ85" s="327"/>
      <c r="BA85" s="328"/>
      <c r="BB85" s="329" t="s">
        <v>4021</v>
      </c>
      <c r="BC85" s="387" t="s">
        <v>3947</v>
      </c>
      <c r="BD85" s="327"/>
      <c r="BE85" s="327"/>
      <c r="BF85" s="328"/>
      <c r="BG85" s="329" t="s">
        <v>4022</v>
      </c>
      <c r="BH85" s="387" t="s">
        <v>3949</v>
      </c>
      <c r="BI85" s="332"/>
      <c r="BJ85" s="544"/>
      <c r="BK85" s="328"/>
      <c r="BL85" s="331" t="s">
        <v>4023</v>
      </c>
      <c r="BM85" s="387" t="s">
        <v>3951</v>
      </c>
      <c r="BN85" s="327"/>
      <c r="BO85" s="327"/>
      <c r="BP85" s="328"/>
      <c r="BQ85" s="334" t="s">
        <v>4024</v>
      </c>
      <c r="BR85" s="387" t="s">
        <v>3953</v>
      </c>
      <c r="BS85" s="332"/>
      <c r="BT85" s="327"/>
      <c r="BU85" s="328"/>
      <c r="BV85" s="334" t="s">
        <v>4025</v>
      </c>
      <c r="BW85" s="387" t="s">
        <v>3955</v>
      </c>
      <c r="BX85" s="327">
        <v>8</v>
      </c>
      <c r="BY85" s="327">
        <v>14</v>
      </c>
      <c r="BZ85" s="328">
        <f t="shared" si="97"/>
        <v>0.5714285714285714</v>
      </c>
      <c r="CA85" s="334" t="s">
        <v>4026</v>
      </c>
      <c r="CB85" s="371" t="s">
        <v>4027</v>
      </c>
      <c r="CC85" s="334" t="s">
        <v>4028</v>
      </c>
      <c r="CE85" s="338">
        <f t="shared" si="99"/>
        <v>8</v>
      </c>
      <c r="CF85" s="338">
        <f t="shared" si="99"/>
        <v>14</v>
      </c>
      <c r="CG85" s="337">
        <f>+CE85/CF85</f>
        <v>0.5714285714285714</v>
      </c>
      <c r="CH85" s="337">
        <f>+CG85</f>
        <v>0.5714285714285714</v>
      </c>
      <c r="CI85" s="337">
        <f>+T85</f>
        <v>0.5</v>
      </c>
      <c r="CJ85" s="337">
        <f>+CH85/CI85</f>
        <v>1.1428571428571428</v>
      </c>
      <c r="CK85" s="338"/>
    </row>
    <row r="86" spans="2:89" s="335" customFormat="1" ht="234" customHeight="1" x14ac:dyDescent="0.25">
      <c r="B86" s="322" t="s">
        <v>4029</v>
      </c>
      <c r="C86" s="322" t="s">
        <v>3959</v>
      </c>
      <c r="D86" s="322" t="s">
        <v>746</v>
      </c>
      <c r="E86" s="323" t="s">
        <v>4030</v>
      </c>
      <c r="F86" s="324" t="s">
        <v>3961</v>
      </c>
      <c r="G86" s="325" t="s">
        <v>4031</v>
      </c>
      <c r="H86" s="325" t="s">
        <v>4032</v>
      </c>
      <c r="I86" s="356" t="s">
        <v>4033</v>
      </c>
      <c r="J86" s="323" t="s">
        <v>2062</v>
      </c>
      <c r="K86" s="356" t="s">
        <v>4034</v>
      </c>
      <c r="L86" s="356" t="s">
        <v>4035</v>
      </c>
      <c r="M86" s="356" t="s">
        <v>4036</v>
      </c>
      <c r="N86" s="322" t="s">
        <v>2031</v>
      </c>
      <c r="O86" s="356" t="s">
        <v>4037</v>
      </c>
      <c r="P86" s="323" t="s">
        <v>2531</v>
      </c>
      <c r="Q86" s="322" t="s">
        <v>2155</v>
      </c>
      <c r="R86" s="326" t="s">
        <v>369</v>
      </c>
      <c r="S86" s="322" t="s">
        <v>369</v>
      </c>
      <c r="T86" s="326">
        <v>0.5</v>
      </c>
      <c r="U86" s="327"/>
      <c r="V86" s="327"/>
      <c r="W86" s="328"/>
      <c r="X86" s="499" t="s">
        <v>4038</v>
      </c>
      <c r="Y86" s="368" t="s">
        <v>3937</v>
      </c>
      <c r="Z86" s="327"/>
      <c r="AA86" s="327"/>
      <c r="AB86" s="328"/>
      <c r="AC86" s="329" t="s">
        <v>4039</v>
      </c>
      <c r="AD86" s="368" t="s">
        <v>3937</v>
      </c>
      <c r="AE86" s="329"/>
      <c r="AF86" s="327"/>
      <c r="AG86" s="328"/>
      <c r="AH86" s="329" t="s">
        <v>4040</v>
      </c>
      <c r="AI86" s="368" t="s">
        <v>3995</v>
      </c>
      <c r="AJ86" s="327"/>
      <c r="AK86" s="327"/>
      <c r="AL86" s="328"/>
      <c r="AM86" s="329" t="s">
        <v>4041</v>
      </c>
      <c r="AN86" s="372" t="s">
        <v>3942</v>
      </c>
      <c r="AO86" s="332"/>
      <c r="AP86" s="327"/>
      <c r="AQ86" s="328"/>
      <c r="AR86" s="329" t="s">
        <v>4042</v>
      </c>
      <c r="AS86" s="372" t="s">
        <v>3284</v>
      </c>
      <c r="AT86" s="327"/>
      <c r="AU86" s="327"/>
      <c r="AV86" s="328"/>
      <c r="AW86" s="329" t="s">
        <v>4043</v>
      </c>
      <c r="AX86" s="372" t="s">
        <v>3999</v>
      </c>
      <c r="AY86" s="332"/>
      <c r="AZ86" s="327"/>
      <c r="BA86" s="328"/>
      <c r="BB86" s="329" t="s">
        <v>4044</v>
      </c>
      <c r="BC86" s="387" t="s">
        <v>3947</v>
      </c>
      <c r="BD86" s="327"/>
      <c r="BE86" s="327"/>
      <c r="BF86" s="328"/>
      <c r="BG86" s="329" t="s">
        <v>4045</v>
      </c>
      <c r="BH86" s="387" t="s">
        <v>3949</v>
      </c>
      <c r="BI86" s="332"/>
      <c r="BJ86" s="327"/>
      <c r="BK86" s="328"/>
      <c r="BL86" s="331" t="s">
        <v>4046</v>
      </c>
      <c r="BM86" s="387" t="s">
        <v>3951</v>
      </c>
      <c r="BN86" s="327"/>
      <c r="BO86" s="327"/>
      <c r="BP86" s="328"/>
      <c r="BQ86" s="334" t="s">
        <v>4047</v>
      </c>
      <c r="BR86" s="387" t="s">
        <v>3953</v>
      </c>
      <c r="BS86" s="332"/>
      <c r="BT86" s="327"/>
      <c r="BU86" s="328"/>
      <c r="BV86" s="334" t="s">
        <v>4048</v>
      </c>
      <c r="BW86" s="387" t="s">
        <v>3955</v>
      </c>
      <c r="BX86" s="327">
        <v>236</v>
      </c>
      <c r="BY86" s="327">
        <v>361</v>
      </c>
      <c r="BZ86" s="328">
        <f t="shared" si="97"/>
        <v>0.65373961218836563</v>
      </c>
      <c r="CA86" s="334" t="s">
        <v>4049</v>
      </c>
      <c r="CB86" s="371" t="s">
        <v>3957</v>
      </c>
      <c r="CC86" s="334" t="s">
        <v>4050</v>
      </c>
      <c r="CE86" s="338">
        <f t="shared" si="99"/>
        <v>236</v>
      </c>
      <c r="CF86" s="338">
        <f t="shared" si="99"/>
        <v>361</v>
      </c>
      <c r="CG86" s="337">
        <f>+CE86/CF86</f>
        <v>0.65373961218836563</v>
      </c>
      <c r="CH86" s="337">
        <f>+CG86</f>
        <v>0.65373961218836563</v>
      </c>
      <c r="CI86" s="337">
        <f>+T86</f>
        <v>0.5</v>
      </c>
      <c r="CJ86" s="337">
        <f>+CH86/CI86</f>
        <v>1.3074792243767313</v>
      </c>
      <c r="CK86" s="338"/>
    </row>
    <row r="87" spans="2:89" ht="357" customHeight="1" x14ac:dyDescent="0.25">
      <c r="B87" s="322" t="s">
        <v>571</v>
      </c>
      <c r="C87" s="322" t="s">
        <v>4051</v>
      </c>
      <c r="D87" s="322" t="s">
        <v>2304</v>
      </c>
      <c r="E87" s="323" t="s">
        <v>4052</v>
      </c>
      <c r="F87" s="324" t="s">
        <v>2087</v>
      </c>
      <c r="G87" s="325" t="s">
        <v>4053</v>
      </c>
      <c r="H87" s="325" t="s">
        <v>4054</v>
      </c>
      <c r="I87" s="325" t="s">
        <v>4055</v>
      </c>
      <c r="J87" s="323" t="s">
        <v>2186</v>
      </c>
      <c r="K87" s="325" t="s">
        <v>4056</v>
      </c>
      <c r="L87" s="325" t="s">
        <v>4057</v>
      </c>
      <c r="M87" s="325" t="s">
        <v>4058</v>
      </c>
      <c r="N87" s="322" t="s">
        <v>2031</v>
      </c>
      <c r="O87" s="325" t="s">
        <v>4059</v>
      </c>
      <c r="P87" s="323" t="s">
        <v>2033</v>
      </c>
      <c r="Q87" s="344"/>
      <c r="R87" s="326" t="s">
        <v>369</v>
      </c>
      <c r="S87" s="322" t="s">
        <v>369</v>
      </c>
      <c r="T87" s="326">
        <v>1</v>
      </c>
      <c r="U87" s="327"/>
      <c r="V87" s="327"/>
      <c r="W87" s="328"/>
      <c r="X87" s="376"/>
      <c r="Y87" s="376" t="s">
        <v>4060</v>
      </c>
      <c r="Z87" s="327"/>
      <c r="AA87" s="327"/>
      <c r="AB87" s="328"/>
      <c r="AC87" s="328"/>
      <c r="AD87" s="328" t="s">
        <v>4060</v>
      </c>
      <c r="AE87" s="332"/>
      <c r="AF87" s="327"/>
      <c r="AG87" s="328"/>
      <c r="AH87" s="376"/>
      <c r="AI87" s="376" t="s">
        <v>4060</v>
      </c>
      <c r="AJ87" s="327"/>
      <c r="AK87" s="327"/>
      <c r="AL87" s="328"/>
      <c r="AM87" s="331" t="s">
        <v>4061</v>
      </c>
      <c r="AN87" s="545" t="s">
        <v>4062</v>
      </c>
      <c r="AO87" s="332"/>
      <c r="AP87" s="327"/>
      <c r="AQ87" s="328"/>
      <c r="AR87" s="331" t="s">
        <v>4063</v>
      </c>
      <c r="AS87" s="545" t="s">
        <v>4064</v>
      </c>
      <c r="AT87" s="327">
        <v>14</v>
      </c>
      <c r="AU87" s="327">
        <v>14</v>
      </c>
      <c r="AV87" s="328">
        <f t="shared" ref="AV87:AV96" si="100">+AT87/AU87</f>
        <v>1</v>
      </c>
      <c r="AW87" s="331" t="s">
        <v>4065</v>
      </c>
      <c r="AX87" s="331" t="s">
        <v>4066</v>
      </c>
      <c r="AY87" s="332"/>
      <c r="AZ87" s="327"/>
      <c r="BA87" s="328"/>
      <c r="BB87" s="331" t="s">
        <v>4067</v>
      </c>
      <c r="BC87" s="331" t="s">
        <v>4068</v>
      </c>
      <c r="BD87" s="327"/>
      <c r="BE87" s="327"/>
      <c r="BF87" s="328"/>
      <c r="BG87" s="331" t="s">
        <v>4069</v>
      </c>
      <c r="BH87" s="331" t="s">
        <v>4070</v>
      </c>
      <c r="BI87" s="332">
        <v>16</v>
      </c>
      <c r="BJ87" s="327">
        <v>16</v>
      </c>
      <c r="BK87" s="328">
        <f t="shared" ref="BK87:BK92" si="101">+BI87/BJ87</f>
        <v>1</v>
      </c>
      <c r="BL87" s="331" t="s">
        <v>4071</v>
      </c>
      <c r="BM87" s="331" t="s">
        <v>4072</v>
      </c>
      <c r="BN87" s="327"/>
      <c r="BO87" s="327"/>
      <c r="BP87" s="328"/>
      <c r="BQ87" s="331" t="s">
        <v>4073</v>
      </c>
      <c r="BR87" s="331" t="s">
        <v>4074</v>
      </c>
      <c r="BS87" s="332"/>
      <c r="BT87" s="327"/>
      <c r="BU87" s="328"/>
      <c r="BV87" s="331" t="s">
        <v>4075</v>
      </c>
      <c r="BW87" s="331" t="s">
        <v>4076</v>
      </c>
      <c r="BX87" s="327">
        <v>13</v>
      </c>
      <c r="BY87" s="327">
        <v>13</v>
      </c>
      <c r="BZ87" s="328">
        <f>+BX87/BY87</f>
        <v>1</v>
      </c>
      <c r="CA87" s="331" t="s">
        <v>4077</v>
      </c>
      <c r="CB87" s="331" t="s">
        <v>4078</v>
      </c>
      <c r="CC87" s="331" t="s">
        <v>4079</v>
      </c>
      <c r="CE87" s="338">
        <v>43</v>
      </c>
      <c r="CF87" s="338">
        <v>43</v>
      </c>
      <c r="CG87" s="337">
        <v>1</v>
      </c>
      <c r="CH87" s="337">
        <v>1</v>
      </c>
      <c r="CI87" s="337">
        <v>1</v>
      </c>
      <c r="CJ87" s="337">
        <v>1</v>
      </c>
      <c r="CK87" s="338"/>
    </row>
    <row r="88" spans="2:89" s="335" customFormat="1" ht="336" x14ac:dyDescent="0.25">
      <c r="B88" s="322" t="s">
        <v>571</v>
      </c>
      <c r="C88" s="322" t="s">
        <v>4080</v>
      </c>
      <c r="D88" s="322" t="s">
        <v>746</v>
      </c>
      <c r="E88" s="322" t="s">
        <v>4081</v>
      </c>
      <c r="F88" s="324" t="s">
        <v>4082</v>
      </c>
      <c r="G88" s="356" t="s">
        <v>4083</v>
      </c>
      <c r="H88" s="356" t="s">
        <v>4084</v>
      </c>
      <c r="I88" s="356" t="s">
        <v>4085</v>
      </c>
      <c r="J88" s="323" t="s">
        <v>2186</v>
      </c>
      <c r="K88" s="356" t="s">
        <v>4086</v>
      </c>
      <c r="L88" s="325" t="s">
        <v>4087</v>
      </c>
      <c r="M88" s="356" t="s">
        <v>4088</v>
      </c>
      <c r="N88" s="355" t="s">
        <v>2031</v>
      </c>
      <c r="O88" s="356" t="s">
        <v>4089</v>
      </c>
      <c r="P88" s="323" t="s">
        <v>2033</v>
      </c>
      <c r="Q88" s="322" t="s">
        <v>2155</v>
      </c>
      <c r="R88" s="355" t="s">
        <v>1851</v>
      </c>
      <c r="S88" s="322" t="s">
        <v>2031</v>
      </c>
      <c r="T88" s="357">
        <v>0.95</v>
      </c>
      <c r="U88" s="327"/>
      <c r="V88" s="327"/>
      <c r="W88" s="328"/>
      <c r="X88" s="359" t="s">
        <v>4090</v>
      </c>
      <c r="Y88" s="381" t="s">
        <v>4091</v>
      </c>
      <c r="Z88" s="372"/>
      <c r="AA88" s="372"/>
      <c r="AB88" s="371"/>
      <c r="AC88" s="359" t="s">
        <v>4092</v>
      </c>
      <c r="AD88" s="381" t="s">
        <v>4091</v>
      </c>
      <c r="AE88" s="332">
        <v>87667</v>
      </c>
      <c r="AF88" s="327">
        <v>93242</v>
      </c>
      <c r="AG88" s="328">
        <f>AE88/AF88</f>
        <v>0.94020934771883913</v>
      </c>
      <c r="AH88" s="524" t="s">
        <v>4093</v>
      </c>
      <c r="AI88" s="524" t="s">
        <v>4094</v>
      </c>
      <c r="AJ88" s="508"/>
      <c r="AK88" s="508"/>
      <c r="AL88" s="509"/>
      <c r="AM88" s="524" t="s">
        <v>4095</v>
      </c>
      <c r="AN88" s="371" t="s">
        <v>4096</v>
      </c>
      <c r="AO88" s="510"/>
      <c r="AP88" s="508"/>
      <c r="AQ88" s="509"/>
      <c r="AR88" s="524" t="s">
        <v>4097</v>
      </c>
      <c r="AS88" s="415" t="s">
        <v>4098</v>
      </c>
      <c r="AT88" s="327">
        <v>90078</v>
      </c>
      <c r="AU88" s="327">
        <v>91441</v>
      </c>
      <c r="AV88" s="328">
        <f t="shared" si="100"/>
        <v>0.98509421375531758</v>
      </c>
      <c r="AW88" s="524" t="s">
        <v>4099</v>
      </c>
      <c r="AX88" s="415" t="s">
        <v>4100</v>
      </c>
      <c r="AY88" s="327"/>
      <c r="AZ88" s="393"/>
      <c r="BA88" s="394"/>
      <c r="BB88" s="524" t="s">
        <v>4101</v>
      </c>
      <c r="BC88" s="368" t="s">
        <v>4102</v>
      </c>
      <c r="BD88" s="393"/>
      <c r="BE88" s="393"/>
      <c r="BF88" s="394"/>
      <c r="BG88" s="524" t="s">
        <v>4103</v>
      </c>
      <c r="BH88" s="371" t="s">
        <v>4104</v>
      </c>
      <c r="BI88" s="362">
        <v>94239</v>
      </c>
      <c r="BJ88" s="362">
        <v>90092</v>
      </c>
      <c r="BK88" s="357">
        <f t="shared" si="101"/>
        <v>1.046030724148648</v>
      </c>
      <c r="BL88" s="546" t="s">
        <v>4105</v>
      </c>
      <c r="BM88" s="368" t="s">
        <v>4106</v>
      </c>
      <c r="BN88" s="393"/>
      <c r="BO88" s="393"/>
      <c r="BP88" s="394"/>
      <c r="BQ88" s="546" t="s">
        <v>4107</v>
      </c>
      <c r="BR88" s="368" t="s">
        <v>2519</v>
      </c>
      <c r="BS88" s="393"/>
      <c r="BT88" s="393"/>
      <c r="BU88" s="394"/>
      <c r="BV88" s="547" t="s">
        <v>4108</v>
      </c>
      <c r="BW88" s="371" t="s">
        <v>4109</v>
      </c>
      <c r="BX88" s="327">
        <v>96315</v>
      </c>
      <c r="BY88" s="327">
        <v>96315</v>
      </c>
      <c r="BZ88" s="328">
        <f>BY88/BX88</f>
        <v>1</v>
      </c>
      <c r="CA88" s="546" t="s">
        <v>4110</v>
      </c>
      <c r="CB88" s="548" t="s">
        <v>4111</v>
      </c>
      <c r="CC88" s="549" t="s">
        <v>4112</v>
      </c>
      <c r="CE88" s="338">
        <f>BX88</f>
        <v>96315</v>
      </c>
      <c r="CF88" s="338">
        <f>BY88</f>
        <v>96315</v>
      </c>
      <c r="CG88" s="337">
        <f t="shared" ref="CG88:CG96" si="102">+CE88/CF88</f>
        <v>1</v>
      </c>
      <c r="CH88" s="337">
        <f t="shared" ref="CH88:CH96" si="103">+CG88</f>
        <v>1</v>
      </c>
      <c r="CI88" s="337">
        <f t="shared" ref="CI88:CI96" si="104">+T88</f>
        <v>0.95</v>
      </c>
      <c r="CJ88" s="337">
        <f t="shared" ref="CJ88:CJ96" si="105">+CH88/CI88</f>
        <v>1.0526315789473684</v>
      </c>
      <c r="CK88" s="338"/>
    </row>
    <row r="89" spans="2:89" s="335" customFormat="1" ht="288" x14ac:dyDescent="0.25">
      <c r="B89" s="322" t="s">
        <v>571</v>
      </c>
      <c r="C89" s="322" t="s">
        <v>4080</v>
      </c>
      <c r="D89" s="322" t="s">
        <v>746</v>
      </c>
      <c r="E89" s="322" t="s">
        <v>4113</v>
      </c>
      <c r="F89" s="324" t="s">
        <v>4082</v>
      </c>
      <c r="G89" s="356" t="s">
        <v>4114</v>
      </c>
      <c r="H89" s="356" t="s">
        <v>4115</v>
      </c>
      <c r="I89" s="356" t="s">
        <v>4116</v>
      </c>
      <c r="J89" s="323" t="s">
        <v>2186</v>
      </c>
      <c r="K89" s="356" t="s">
        <v>4117</v>
      </c>
      <c r="L89" s="325" t="s">
        <v>4118</v>
      </c>
      <c r="M89" s="356" t="s">
        <v>4119</v>
      </c>
      <c r="N89" s="355" t="s">
        <v>2031</v>
      </c>
      <c r="O89" s="356" t="s">
        <v>4120</v>
      </c>
      <c r="P89" s="323" t="s">
        <v>2033</v>
      </c>
      <c r="Q89" s="322" t="s">
        <v>2155</v>
      </c>
      <c r="R89" s="355" t="s">
        <v>1851</v>
      </c>
      <c r="S89" s="322" t="s">
        <v>2031</v>
      </c>
      <c r="T89" s="357">
        <v>0.95</v>
      </c>
      <c r="U89" s="327"/>
      <c r="V89" s="327"/>
      <c r="W89" s="328"/>
      <c r="X89" s="359" t="s">
        <v>4121</v>
      </c>
      <c r="Y89" s="550" t="s">
        <v>4091</v>
      </c>
      <c r="Z89" s="372"/>
      <c r="AA89" s="372"/>
      <c r="AB89" s="371"/>
      <c r="AC89" s="359" t="s">
        <v>4122</v>
      </c>
      <c r="AD89" s="550" t="s">
        <v>4091</v>
      </c>
      <c r="AE89" s="332">
        <v>255574</v>
      </c>
      <c r="AF89" s="327">
        <v>263493</v>
      </c>
      <c r="AG89" s="328">
        <f>AE89/AF89</f>
        <v>0.96994607067360428</v>
      </c>
      <c r="AH89" s="368" t="s">
        <v>4123</v>
      </c>
      <c r="AI89" s="368" t="s">
        <v>4124</v>
      </c>
      <c r="AJ89" s="508"/>
      <c r="AK89" s="508"/>
      <c r="AL89" s="509"/>
      <c r="AM89" s="368" t="s">
        <v>4125</v>
      </c>
      <c r="AN89" s="371" t="s">
        <v>4096</v>
      </c>
      <c r="AO89" s="510"/>
      <c r="AP89" s="508"/>
      <c r="AQ89" s="509"/>
      <c r="AR89" s="371" t="s">
        <v>4126</v>
      </c>
      <c r="AS89" s="415" t="s">
        <v>4098</v>
      </c>
      <c r="AT89" s="327">
        <v>85817</v>
      </c>
      <c r="AU89" s="327">
        <v>87833</v>
      </c>
      <c r="AV89" s="328">
        <f t="shared" si="100"/>
        <v>0.9770473512233443</v>
      </c>
      <c r="AW89" s="360" t="s">
        <v>4127</v>
      </c>
      <c r="AX89" s="415" t="s">
        <v>4128</v>
      </c>
      <c r="AY89" s="327"/>
      <c r="AZ89" s="393"/>
      <c r="BA89" s="394"/>
      <c r="BB89" s="360" t="s">
        <v>4129</v>
      </c>
      <c r="BC89" s="368" t="s">
        <v>4102</v>
      </c>
      <c r="BD89" s="393"/>
      <c r="BE89" s="393"/>
      <c r="BF89" s="394"/>
      <c r="BG89" s="360" t="s">
        <v>4130</v>
      </c>
      <c r="BH89" s="371" t="s">
        <v>4104</v>
      </c>
      <c r="BI89" s="362">
        <f>37260+49503</f>
        <v>86763</v>
      </c>
      <c r="BJ89" s="358">
        <v>89835</v>
      </c>
      <c r="BK89" s="357">
        <f t="shared" si="101"/>
        <v>0.96580397395224582</v>
      </c>
      <c r="BL89" s="479" t="s">
        <v>4131</v>
      </c>
      <c r="BM89" s="368" t="s">
        <v>4106</v>
      </c>
      <c r="BN89" s="393"/>
      <c r="BO89" s="393"/>
      <c r="BP89" s="394"/>
      <c r="BQ89" s="479" t="s">
        <v>4132</v>
      </c>
      <c r="BR89" s="368" t="s">
        <v>2519</v>
      </c>
      <c r="BS89" s="393"/>
      <c r="BT89" s="393"/>
      <c r="BU89" s="394"/>
      <c r="BV89" s="360" t="s">
        <v>4133</v>
      </c>
      <c r="BW89" s="371" t="s">
        <v>4109</v>
      </c>
      <c r="BX89" s="327">
        <f>37488+49529</f>
        <v>87017</v>
      </c>
      <c r="BY89" s="327">
        <v>89838</v>
      </c>
      <c r="BZ89" s="328">
        <f t="shared" ref="BZ89:BZ96" si="106">+BX89/BY89</f>
        <v>0.96859903381642509</v>
      </c>
      <c r="CA89" s="360" t="s">
        <v>4134</v>
      </c>
      <c r="CB89" s="551" t="s">
        <v>4135</v>
      </c>
      <c r="CC89" s="548" t="s">
        <v>4136</v>
      </c>
      <c r="CE89" s="338">
        <f t="shared" ref="CE89:CF89" si="107">(+U89+Z89+AE89+AJ89+AO89+AT89+AY89+BD89+BI89+BN89+BS89+BX89)/3</f>
        <v>171723.66666666666</v>
      </c>
      <c r="CF89" s="338">
        <f t="shared" si="107"/>
        <v>176999.66666666666</v>
      </c>
      <c r="CG89" s="337">
        <f t="shared" si="102"/>
        <v>0.97019203425995149</v>
      </c>
      <c r="CH89" s="337">
        <f t="shared" si="103"/>
        <v>0.97019203425995149</v>
      </c>
      <c r="CI89" s="337">
        <f t="shared" si="104"/>
        <v>0.95</v>
      </c>
      <c r="CJ89" s="337">
        <f t="shared" si="105"/>
        <v>1.0212547729052122</v>
      </c>
      <c r="CK89" s="338"/>
    </row>
    <row r="90" spans="2:89" s="335" customFormat="1" ht="300" x14ac:dyDescent="0.25">
      <c r="B90" s="322" t="s">
        <v>571</v>
      </c>
      <c r="C90" s="322" t="s">
        <v>4080</v>
      </c>
      <c r="D90" s="322" t="s">
        <v>746</v>
      </c>
      <c r="E90" s="322" t="s">
        <v>4137</v>
      </c>
      <c r="F90" s="324" t="s">
        <v>4082</v>
      </c>
      <c r="G90" s="356" t="s">
        <v>4138</v>
      </c>
      <c r="H90" s="356" t="s">
        <v>4139</v>
      </c>
      <c r="I90" s="356" t="s">
        <v>4140</v>
      </c>
      <c r="J90" s="323" t="s">
        <v>2186</v>
      </c>
      <c r="K90" s="356" t="s">
        <v>4141</v>
      </c>
      <c r="L90" s="325" t="s">
        <v>4142</v>
      </c>
      <c r="M90" s="356" t="s">
        <v>4143</v>
      </c>
      <c r="N90" s="355" t="s">
        <v>2031</v>
      </c>
      <c r="O90" s="356" t="s">
        <v>4144</v>
      </c>
      <c r="P90" s="323" t="s">
        <v>2033</v>
      </c>
      <c r="Q90" s="322" t="s">
        <v>2155</v>
      </c>
      <c r="R90" s="355" t="s">
        <v>1851</v>
      </c>
      <c r="S90" s="322" t="s">
        <v>2031</v>
      </c>
      <c r="T90" s="357">
        <v>0.95</v>
      </c>
      <c r="U90" s="327"/>
      <c r="V90" s="327"/>
      <c r="W90" s="328"/>
      <c r="X90" s="359" t="s">
        <v>4145</v>
      </c>
      <c r="Y90" s="550" t="s">
        <v>4091</v>
      </c>
      <c r="Z90" s="372"/>
      <c r="AA90" s="372"/>
      <c r="AB90" s="371"/>
      <c r="AC90" s="359" t="s">
        <v>4146</v>
      </c>
      <c r="AD90" s="550" t="s">
        <v>4091</v>
      </c>
      <c r="AE90" s="332">
        <v>6026</v>
      </c>
      <c r="AF90" s="327">
        <v>3750</v>
      </c>
      <c r="AG90" s="328">
        <f>AE90/AF90</f>
        <v>1.6069333333333333</v>
      </c>
      <c r="AH90" s="368" t="s">
        <v>4147</v>
      </c>
      <c r="AI90" s="368" t="s">
        <v>4148</v>
      </c>
      <c r="AJ90" s="508"/>
      <c r="AK90" s="508"/>
      <c r="AL90" s="509"/>
      <c r="AM90" s="371" t="s">
        <v>4149</v>
      </c>
      <c r="AN90" s="371" t="s">
        <v>4096</v>
      </c>
      <c r="AO90" s="510"/>
      <c r="AP90" s="508"/>
      <c r="AQ90" s="509"/>
      <c r="AR90" s="371" t="s">
        <v>4150</v>
      </c>
      <c r="AS90" s="415" t="s">
        <v>4098</v>
      </c>
      <c r="AT90" s="327">
        <v>7179</v>
      </c>
      <c r="AU90" s="327">
        <v>8000</v>
      </c>
      <c r="AV90" s="328">
        <f t="shared" si="100"/>
        <v>0.89737500000000003</v>
      </c>
      <c r="AW90" s="371" t="s">
        <v>4151</v>
      </c>
      <c r="AX90" s="415" t="s">
        <v>4152</v>
      </c>
      <c r="AY90" s="327"/>
      <c r="AZ90" s="393"/>
      <c r="BA90" s="394"/>
      <c r="BB90" s="371" t="s">
        <v>4153</v>
      </c>
      <c r="BC90" s="368" t="s">
        <v>4102</v>
      </c>
      <c r="BD90" s="393"/>
      <c r="BE90" s="393"/>
      <c r="BF90" s="394"/>
      <c r="BG90" s="371" t="s">
        <v>4154</v>
      </c>
      <c r="BH90" s="371" t="s">
        <v>4104</v>
      </c>
      <c r="BI90" s="362">
        <v>21922</v>
      </c>
      <c r="BJ90" s="358">
        <v>20444</v>
      </c>
      <c r="BK90" s="357">
        <f t="shared" si="101"/>
        <v>1.0722950498923889</v>
      </c>
      <c r="BL90" s="477" t="s">
        <v>4155</v>
      </c>
      <c r="BM90" s="368" t="s">
        <v>4106</v>
      </c>
      <c r="BN90" s="393"/>
      <c r="BO90" s="393"/>
      <c r="BP90" s="394"/>
      <c r="BQ90" s="477" t="s">
        <v>4156</v>
      </c>
      <c r="BR90" s="368" t="s">
        <v>2519</v>
      </c>
      <c r="BS90" s="393"/>
      <c r="BT90" s="393"/>
      <c r="BU90" s="394"/>
      <c r="BV90" s="368" t="s">
        <v>4157</v>
      </c>
      <c r="BW90" s="371" t="s">
        <v>4158</v>
      </c>
      <c r="BX90" s="362">
        <v>23933</v>
      </c>
      <c r="BY90" s="358">
        <v>23933</v>
      </c>
      <c r="BZ90" s="328">
        <f t="shared" si="106"/>
        <v>1</v>
      </c>
      <c r="CA90" s="477" t="s">
        <v>4159</v>
      </c>
      <c r="CB90" s="551" t="s">
        <v>4135</v>
      </c>
      <c r="CC90" s="552" t="s">
        <v>4160</v>
      </c>
      <c r="CE90" s="338">
        <f>BX90</f>
        <v>23933</v>
      </c>
      <c r="CF90" s="338">
        <f>BY90</f>
        <v>23933</v>
      </c>
      <c r="CG90" s="337">
        <f t="shared" si="102"/>
        <v>1</v>
      </c>
      <c r="CH90" s="337">
        <f t="shared" si="103"/>
        <v>1</v>
      </c>
      <c r="CI90" s="337">
        <f t="shared" si="104"/>
        <v>0.95</v>
      </c>
      <c r="CJ90" s="337">
        <f t="shared" si="105"/>
        <v>1.0526315789473684</v>
      </c>
      <c r="CK90" s="338"/>
    </row>
    <row r="91" spans="2:89" s="335" customFormat="1" ht="396" x14ac:dyDescent="0.25">
      <c r="B91" s="322" t="s">
        <v>571</v>
      </c>
      <c r="C91" s="322" t="s">
        <v>4080</v>
      </c>
      <c r="D91" s="322" t="s">
        <v>746</v>
      </c>
      <c r="E91" s="322" t="s">
        <v>4161</v>
      </c>
      <c r="F91" s="324" t="s">
        <v>4082</v>
      </c>
      <c r="G91" s="356" t="s">
        <v>4162</v>
      </c>
      <c r="H91" s="356" t="s">
        <v>4163</v>
      </c>
      <c r="I91" s="356" t="s">
        <v>4164</v>
      </c>
      <c r="J91" s="323" t="s">
        <v>2186</v>
      </c>
      <c r="K91" s="356" t="s">
        <v>4165</v>
      </c>
      <c r="L91" s="325" t="s">
        <v>4166</v>
      </c>
      <c r="M91" s="356" t="s">
        <v>4167</v>
      </c>
      <c r="N91" s="355" t="s">
        <v>2031</v>
      </c>
      <c r="O91" s="356" t="s">
        <v>4168</v>
      </c>
      <c r="P91" s="323" t="s">
        <v>2033</v>
      </c>
      <c r="Q91" s="322" t="s">
        <v>2155</v>
      </c>
      <c r="R91" s="355" t="s">
        <v>1851</v>
      </c>
      <c r="S91" s="322" t="s">
        <v>2031</v>
      </c>
      <c r="T91" s="357">
        <v>0.95</v>
      </c>
      <c r="U91" s="327"/>
      <c r="V91" s="327"/>
      <c r="W91" s="328"/>
      <c r="X91" s="360" t="s">
        <v>4169</v>
      </c>
      <c r="Y91" s="550" t="s">
        <v>4091</v>
      </c>
      <c r="Z91" s="372"/>
      <c r="AA91" s="372"/>
      <c r="AB91" s="371"/>
      <c r="AC91" s="360" t="s">
        <v>4170</v>
      </c>
      <c r="AD91" s="550" t="s">
        <v>4091</v>
      </c>
      <c r="AE91" s="327">
        <v>396</v>
      </c>
      <c r="AF91" s="332">
        <v>530</v>
      </c>
      <c r="AG91" s="328">
        <v>0.74716981132075466</v>
      </c>
      <c r="AH91" s="368" t="s">
        <v>4171</v>
      </c>
      <c r="AI91" s="360" t="s">
        <v>4172</v>
      </c>
      <c r="AJ91" s="508"/>
      <c r="AK91" s="508"/>
      <c r="AL91" s="509"/>
      <c r="AM91" s="371" t="s">
        <v>4173</v>
      </c>
      <c r="AN91" s="371" t="s">
        <v>4096</v>
      </c>
      <c r="AO91" s="510"/>
      <c r="AP91" s="508"/>
      <c r="AQ91" s="509"/>
      <c r="AR91" s="371" t="s">
        <v>4174</v>
      </c>
      <c r="AS91" s="415" t="s">
        <v>4098</v>
      </c>
      <c r="AT91" s="327">
        <v>345</v>
      </c>
      <c r="AU91" s="327">
        <v>357</v>
      </c>
      <c r="AV91" s="328">
        <f t="shared" si="100"/>
        <v>0.96638655462184875</v>
      </c>
      <c r="AW91" s="371" t="s">
        <v>4175</v>
      </c>
      <c r="AX91" s="415" t="s">
        <v>4176</v>
      </c>
      <c r="AY91" s="327"/>
      <c r="AZ91" s="393"/>
      <c r="BA91" s="394"/>
      <c r="BB91" s="368" t="s">
        <v>4177</v>
      </c>
      <c r="BC91" s="368" t="s">
        <v>4102</v>
      </c>
      <c r="BD91" s="393"/>
      <c r="BE91" s="393"/>
      <c r="BF91" s="394"/>
      <c r="BG91" s="371" t="s">
        <v>4178</v>
      </c>
      <c r="BH91" s="371" t="s">
        <v>4104</v>
      </c>
      <c r="BI91" s="362">
        <v>414</v>
      </c>
      <c r="BJ91" s="358">
        <v>439</v>
      </c>
      <c r="BK91" s="357">
        <f t="shared" si="101"/>
        <v>0.94305239179954437</v>
      </c>
      <c r="BL91" s="477" t="s">
        <v>4179</v>
      </c>
      <c r="BM91" s="368" t="s">
        <v>4106</v>
      </c>
      <c r="BN91" s="393"/>
      <c r="BO91" s="393"/>
      <c r="BP91" s="394"/>
      <c r="BQ91" s="400" t="s">
        <v>4180</v>
      </c>
      <c r="BR91" s="368" t="s">
        <v>2519</v>
      </c>
      <c r="BS91" s="393"/>
      <c r="BT91" s="393"/>
      <c r="BU91" s="394"/>
      <c r="BV91" s="371" t="s">
        <v>4181</v>
      </c>
      <c r="BW91" s="371" t="s">
        <v>4182</v>
      </c>
      <c r="BX91" s="327">
        <v>565</v>
      </c>
      <c r="BY91" s="327">
        <v>603</v>
      </c>
      <c r="BZ91" s="337">
        <f t="shared" si="106"/>
        <v>0.93698175787728022</v>
      </c>
      <c r="CA91" s="553" t="s">
        <v>4183</v>
      </c>
      <c r="CB91" s="549" t="s">
        <v>4184</v>
      </c>
      <c r="CC91" s="548" t="s">
        <v>4185</v>
      </c>
      <c r="CE91" s="338">
        <f>(+U91+Z91+AE91+AJ91+AO91+AT91+AY91+BD91+BI91+BN91+BS91+BX91)/4</f>
        <v>430</v>
      </c>
      <c r="CF91" s="338">
        <f>(+V91+AA91+AF91+AK91+AP91+AU91+AZ91+BE91+BJ91+BO91+BT91+BY91)/4</f>
        <v>482.25</v>
      </c>
      <c r="CG91" s="337">
        <f t="shared" si="102"/>
        <v>0.89165370658372212</v>
      </c>
      <c r="CH91" s="337">
        <f t="shared" si="103"/>
        <v>0.89165370658372212</v>
      </c>
      <c r="CI91" s="337">
        <f t="shared" si="104"/>
        <v>0.95</v>
      </c>
      <c r="CJ91" s="337">
        <f t="shared" si="105"/>
        <v>0.93858284903549705</v>
      </c>
      <c r="CK91" s="338"/>
    </row>
    <row r="92" spans="2:89" s="335" customFormat="1" ht="264" x14ac:dyDescent="0.25">
      <c r="B92" s="322" t="s">
        <v>571</v>
      </c>
      <c r="C92" s="322" t="s">
        <v>4080</v>
      </c>
      <c r="D92" s="322" t="s">
        <v>746</v>
      </c>
      <c r="E92" s="322" t="s">
        <v>4186</v>
      </c>
      <c r="F92" s="324" t="s">
        <v>4082</v>
      </c>
      <c r="G92" s="356" t="s">
        <v>4187</v>
      </c>
      <c r="H92" s="356" t="s">
        <v>4188</v>
      </c>
      <c r="I92" s="356" t="s">
        <v>4189</v>
      </c>
      <c r="J92" s="323" t="s">
        <v>2186</v>
      </c>
      <c r="K92" s="356" t="s">
        <v>4190</v>
      </c>
      <c r="L92" s="325" t="s">
        <v>4191</v>
      </c>
      <c r="M92" s="356" t="s">
        <v>4192</v>
      </c>
      <c r="N92" s="355" t="s">
        <v>2031</v>
      </c>
      <c r="O92" s="356" t="s">
        <v>4193</v>
      </c>
      <c r="P92" s="323" t="s">
        <v>2033</v>
      </c>
      <c r="Q92" s="322" t="s">
        <v>2155</v>
      </c>
      <c r="R92" s="355" t="s">
        <v>1851</v>
      </c>
      <c r="S92" s="322" t="s">
        <v>2031</v>
      </c>
      <c r="T92" s="357">
        <v>1</v>
      </c>
      <c r="U92" s="327"/>
      <c r="V92" s="327"/>
      <c r="W92" s="328"/>
      <c r="X92" s="554" t="s">
        <v>4194</v>
      </c>
      <c r="Y92" s="550" t="s">
        <v>4091</v>
      </c>
      <c r="Z92" s="372"/>
      <c r="AA92" s="372"/>
      <c r="AB92" s="371"/>
      <c r="AC92" s="554" t="s">
        <v>4195</v>
      </c>
      <c r="AD92" s="550" t="s">
        <v>4091</v>
      </c>
      <c r="AE92" s="327">
        <v>1864</v>
      </c>
      <c r="AF92" s="332">
        <v>2506</v>
      </c>
      <c r="AG92" s="328">
        <v>0.74381484437350354</v>
      </c>
      <c r="AH92" s="368" t="s">
        <v>4196</v>
      </c>
      <c r="AI92" s="360" t="s">
        <v>4197</v>
      </c>
      <c r="AJ92" s="508"/>
      <c r="AK92" s="508"/>
      <c r="AL92" s="509"/>
      <c r="AM92" s="371" t="s">
        <v>4198</v>
      </c>
      <c r="AN92" s="371" t="s">
        <v>4096</v>
      </c>
      <c r="AO92" s="510"/>
      <c r="AP92" s="508"/>
      <c r="AQ92" s="509"/>
      <c r="AR92" s="371" t="s">
        <v>4199</v>
      </c>
      <c r="AS92" s="415" t="s">
        <v>4098</v>
      </c>
      <c r="AT92" s="327">
        <v>2258</v>
      </c>
      <c r="AU92" s="327">
        <v>2506</v>
      </c>
      <c r="AV92" s="328">
        <f t="shared" si="100"/>
        <v>0.90103750997605747</v>
      </c>
      <c r="AW92" s="371" t="s">
        <v>4200</v>
      </c>
      <c r="AX92" s="415" t="s">
        <v>4201</v>
      </c>
      <c r="AY92" s="327"/>
      <c r="AZ92" s="393"/>
      <c r="BA92" s="394"/>
      <c r="BB92" s="368" t="s">
        <v>4202</v>
      </c>
      <c r="BC92" s="368" t="s">
        <v>4102</v>
      </c>
      <c r="BD92" s="393"/>
      <c r="BE92" s="393"/>
      <c r="BF92" s="394"/>
      <c r="BG92" s="371" t="s">
        <v>4203</v>
      </c>
      <c r="BH92" s="371" t="s">
        <v>4104</v>
      </c>
      <c r="BI92" s="362">
        <v>2334</v>
      </c>
      <c r="BJ92" s="358">
        <v>2506</v>
      </c>
      <c r="BK92" s="357">
        <f t="shared" si="101"/>
        <v>0.93136472466081399</v>
      </c>
      <c r="BL92" s="555" t="s">
        <v>4204</v>
      </c>
      <c r="BM92" s="368" t="s">
        <v>4106</v>
      </c>
      <c r="BN92" s="393"/>
      <c r="BO92" s="393"/>
      <c r="BP92" s="394"/>
      <c r="BQ92" s="400" t="s">
        <v>4205</v>
      </c>
      <c r="BR92" s="368" t="s">
        <v>2519</v>
      </c>
      <c r="BS92" s="393"/>
      <c r="BT92" s="393"/>
      <c r="BU92" s="394"/>
      <c r="BV92" s="371" t="s">
        <v>4206</v>
      </c>
      <c r="BW92" s="371" t="s">
        <v>4207</v>
      </c>
      <c r="BX92" s="327">
        <v>2490</v>
      </c>
      <c r="BY92" s="327">
        <v>2506</v>
      </c>
      <c r="BZ92" s="337">
        <f t="shared" si="106"/>
        <v>0.99361532322426183</v>
      </c>
      <c r="CA92" s="368" t="s">
        <v>4208</v>
      </c>
      <c r="CB92" s="549" t="s">
        <v>4209</v>
      </c>
      <c r="CC92" s="556" t="s">
        <v>4210</v>
      </c>
      <c r="CE92" s="338">
        <f>(+U92+Z92+AE92+AJ92+AO92+AT92+AY92+BD92+BI92+BN92+BS92+BX92)/4</f>
        <v>2236.5</v>
      </c>
      <c r="CF92" s="338">
        <f>(+V92+AA92+AF92+AK92+AP92+AU92+AZ92+BE92+BJ92+BO92+BT92+BY92)/4</f>
        <v>2506</v>
      </c>
      <c r="CG92" s="337">
        <f t="shared" si="102"/>
        <v>0.89245810055865926</v>
      </c>
      <c r="CH92" s="337">
        <f t="shared" si="103"/>
        <v>0.89245810055865926</v>
      </c>
      <c r="CI92" s="337">
        <f t="shared" si="104"/>
        <v>1</v>
      </c>
      <c r="CJ92" s="337">
        <f t="shared" si="105"/>
        <v>0.89245810055865926</v>
      </c>
      <c r="CK92" s="338"/>
    </row>
    <row r="93" spans="2:89" s="335" customFormat="1" ht="288" x14ac:dyDescent="0.25">
      <c r="B93" s="322" t="s">
        <v>571</v>
      </c>
      <c r="C93" s="322" t="s">
        <v>4080</v>
      </c>
      <c r="D93" s="322" t="s">
        <v>746</v>
      </c>
      <c r="E93" s="322" t="s">
        <v>4211</v>
      </c>
      <c r="F93" s="324" t="s">
        <v>4082</v>
      </c>
      <c r="G93" s="356" t="s">
        <v>4212</v>
      </c>
      <c r="H93" s="356" t="s">
        <v>4213</v>
      </c>
      <c r="I93" s="356" t="s">
        <v>4214</v>
      </c>
      <c r="J93" s="323" t="s">
        <v>2186</v>
      </c>
      <c r="K93" s="356" t="s">
        <v>4215</v>
      </c>
      <c r="L93" s="325" t="s">
        <v>4216</v>
      </c>
      <c r="M93" s="356" t="s">
        <v>4217</v>
      </c>
      <c r="N93" s="355" t="s">
        <v>2031</v>
      </c>
      <c r="O93" s="356" t="s">
        <v>4218</v>
      </c>
      <c r="P93" s="323" t="s">
        <v>2191</v>
      </c>
      <c r="Q93" s="322" t="s">
        <v>2155</v>
      </c>
      <c r="R93" s="355" t="s">
        <v>1851</v>
      </c>
      <c r="S93" s="322" t="s">
        <v>2031</v>
      </c>
      <c r="T93" s="357">
        <v>0.9</v>
      </c>
      <c r="U93" s="327"/>
      <c r="V93" s="327"/>
      <c r="W93" s="328"/>
      <c r="X93" s="360" t="s">
        <v>4219</v>
      </c>
      <c r="Y93" s="550" t="s">
        <v>4091</v>
      </c>
      <c r="Z93" s="372"/>
      <c r="AA93" s="372"/>
      <c r="AB93" s="371"/>
      <c r="AC93" s="360" t="s">
        <v>4220</v>
      </c>
      <c r="AD93" s="550" t="s">
        <v>4091</v>
      </c>
      <c r="AE93" s="327"/>
      <c r="AF93" s="332"/>
      <c r="AG93" s="328"/>
      <c r="AH93" s="368" t="s">
        <v>4221</v>
      </c>
      <c r="AI93" s="360" t="s">
        <v>4222</v>
      </c>
      <c r="AJ93" s="508"/>
      <c r="AK93" s="508"/>
      <c r="AL93" s="509"/>
      <c r="AM93" s="371" t="s">
        <v>4223</v>
      </c>
      <c r="AN93" s="371" t="s">
        <v>4096</v>
      </c>
      <c r="AO93" s="510"/>
      <c r="AP93" s="508"/>
      <c r="AQ93" s="509"/>
      <c r="AR93" s="371" t="s">
        <v>4224</v>
      </c>
      <c r="AS93" s="415" t="s">
        <v>4225</v>
      </c>
      <c r="AT93" s="327">
        <v>1969</v>
      </c>
      <c r="AU93" s="327">
        <v>1969</v>
      </c>
      <c r="AV93" s="328">
        <f t="shared" si="100"/>
        <v>1</v>
      </c>
      <c r="AW93" s="371" t="s">
        <v>4226</v>
      </c>
      <c r="AX93" s="415" t="s">
        <v>4227</v>
      </c>
      <c r="AY93" s="327"/>
      <c r="AZ93" s="393"/>
      <c r="BA93" s="394"/>
      <c r="BB93" s="368" t="s">
        <v>4228</v>
      </c>
      <c r="BC93" s="368" t="s">
        <v>4102</v>
      </c>
      <c r="BD93" s="393"/>
      <c r="BE93" s="393"/>
      <c r="BF93" s="394"/>
      <c r="BG93" s="371" t="s">
        <v>4229</v>
      </c>
      <c r="BH93" s="371" t="s">
        <v>4104</v>
      </c>
      <c r="BI93" s="362"/>
      <c r="BJ93" s="362"/>
      <c r="BK93" s="357"/>
      <c r="BL93" s="546" t="s">
        <v>4230</v>
      </c>
      <c r="BM93" s="368" t="s">
        <v>4106</v>
      </c>
      <c r="BN93" s="393"/>
      <c r="BO93" s="393"/>
      <c r="BP93" s="394"/>
      <c r="BQ93" s="400" t="s">
        <v>4231</v>
      </c>
      <c r="BR93" s="368" t="s">
        <v>2519</v>
      </c>
      <c r="BS93" s="393"/>
      <c r="BT93" s="393"/>
      <c r="BU93" s="394"/>
      <c r="BV93" s="371" t="s">
        <v>4232</v>
      </c>
      <c r="BW93" s="371" t="s">
        <v>4233</v>
      </c>
      <c r="BX93" s="327">
        <v>1802</v>
      </c>
      <c r="BY93" s="327">
        <v>1941</v>
      </c>
      <c r="BZ93" s="337">
        <f t="shared" si="106"/>
        <v>0.92838742916022665</v>
      </c>
      <c r="CA93" s="368" t="s">
        <v>4234</v>
      </c>
      <c r="CB93" s="551" t="s">
        <v>4235</v>
      </c>
      <c r="CC93" s="373" t="s">
        <v>4236</v>
      </c>
      <c r="CE93" s="338">
        <f t="shared" ref="CE93:CF100" si="108">+U93+Z93+AE93+AJ93+AO93+AT93+AY93+BD93+BI93+BN93+BS93+BX93</f>
        <v>3771</v>
      </c>
      <c r="CF93" s="338">
        <f t="shared" si="108"/>
        <v>3910</v>
      </c>
      <c r="CG93" s="337">
        <f t="shared" si="102"/>
        <v>0.96445012787723783</v>
      </c>
      <c r="CH93" s="337">
        <f t="shared" si="103"/>
        <v>0.96445012787723783</v>
      </c>
      <c r="CI93" s="337">
        <f t="shared" si="104"/>
        <v>0.9</v>
      </c>
      <c r="CJ93" s="337">
        <f t="shared" si="105"/>
        <v>1.0716112531969308</v>
      </c>
      <c r="CK93" s="338"/>
    </row>
    <row r="94" spans="2:89" s="335" customFormat="1" ht="232.5" customHeight="1" x14ac:dyDescent="0.25">
      <c r="B94" s="322" t="s">
        <v>571</v>
      </c>
      <c r="C94" s="322" t="s">
        <v>4080</v>
      </c>
      <c r="D94" s="322" t="s">
        <v>746</v>
      </c>
      <c r="E94" s="322" t="s">
        <v>4237</v>
      </c>
      <c r="F94" s="324" t="s">
        <v>4082</v>
      </c>
      <c r="G94" s="356" t="s">
        <v>4238</v>
      </c>
      <c r="H94" s="356" t="s">
        <v>4239</v>
      </c>
      <c r="I94" s="356" t="s">
        <v>4240</v>
      </c>
      <c r="J94" s="323" t="s">
        <v>2186</v>
      </c>
      <c r="K94" s="356" t="s">
        <v>4241</v>
      </c>
      <c r="L94" s="325" t="s">
        <v>4242</v>
      </c>
      <c r="M94" s="356" t="s">
        <v>4243</v>
      </c>
      <c r="N94" s="355" t="s">
        <v>2031</v>
      </c>
      <c r="O94" s="356" t="s">
        <v>4244</v>
      </c>
      <c r="P94" s="323" t="s">
        <v>2033</v>
      </c>
      <c r="Q94" s="322" t="s">
        <v>2155</v>
      </c>
      <c r="R94" s="355" t="s">
        <v>1851</v>
      </c>
      <c r="S94" s="322" t="s">
        <v>2031</v>
      </c>
      <c r="T94" s="357">
        <v>1</v>
      </c>
      <c r="U94" s="327"/>
      <c r="V94" s="327"/>
      <c r="W94" s="328"/>
      <c r="X94" s="359" t="s">
        <v>4245</v>
      </c>
      <c r="Y94" s="550" t="s">
        <v>4091</v>
      </c>
      <c r="Z94" s="372"/>
      <c r="AA94" s="372"/>
      <c r="AB94" s="371"/>
      <c r="AC94" s="359" t="s">
        <v>4246</v>
      </c>
      <c r="AD94" s="550" t="s">
        <v>4091</v>
      </c>
      <c r="AE94" s="332">
        <v>3</v>
      </c>
      <c r="AF94" s="327">
        <v>3</v>
      </c>
      <c r="AG94" s="328">
        <f t="shared" ref="AG94:AG95" si="109">AE94/AF94</f>
        <v>1</v>
      </c>
      <c r="AH94" s="368" t="s">
        <v>4247</v>
      </c>
      <c r="AI94" s="360" t="s">
        <v>4248</v>
      </c>
      <c r="AJ94" s="508"/>
      <c r="AK94" s="508"/>
      <c r="AL94" s="509"/>
      <c r="AM94" s="371" t="s">
        <v>4249</v>
      </c>
      <c r="AN94" s="371" t="s">
        <v>4096</v>
      </c>
      <c r="AO94" s="510"/>
      <c r="AP94" s="508"/>
      <c r="AQ94" s="509"/>
      <c r="AR94" s="371" t="s">
        <v>4250</v>
      </c>
      <c r="AS94" s="415" t="s">
        <v>4098</v>
      </c>
      <c r="AT94" s="327">
        <v>3</v>
      </c>
      <c r="AU94" s="327">
        <v>3</v>
      </c>
      <c r="AV94" s="328">
        <f t="shared" si="100"/>
        <v>1</v>
      </c>
      <c r="AW94" s="371" t="s">
        <v>4251</v>
      </c>
      <c r="AX94" s="415" t="s">
        <v>4201</v>
      </c>
      <c r="AY94" s="327"/>
      <c r="AZ94" s="393"/>
      <c r="BA94" s="394"/>
      <c r="BB94" s="368" t="s">
        <v>4252</v>
      </c>
      <c r="BC94" s="368" t="s">
        <v>4102</v>
      </c>
      <c r="BD94" s="393"/>
      <c r="BE94" s="393"/>
      <c r="BF94" s="394"/>
      <c r="BG94" s="371" t="s">
        <v>4253</v>
      </c>
      <c r="BH94" s="371" t="s">
        <v>4104</v>
      </c>
      <c r="BI94" s="362">
        <v>1</v>
      </c>
      <c r="BJ94" s="358">
        <v>1</v>
      </c>
      <c r="BK94" s="357">
        <f t="shared" ref="BK94:BK95" si="110">+BI94/BJ94</f>
        <v>1</v>
      </c>
      <c r="BL94" s="477" t="s">
        <v>4254</v>
      </c>
      <c r="BM94" s="368" t="s">
        <v>4106</v>
      </c>
      <c r="BN94" s="393"/>
      <c r="BO94" s="393"/>
      <c r="BP94" s="394"/>
      <c r="BQ94" s="400" t="s">
        <v>4255</v>
      </c>
      <c r="BR94" s="368" t="s">
        <v>2519</v>
      </c>
      <c r="BS94" s="393"/>
      <c r="BT94" s="393"/>
      <c r="BU94" s="394"/>
      <c r="BV94" s="371" t="s">
        <v>4256</v>
      </c>
      <c r="BW94" s="371" t="s">
        <v>4257</v>
      </c>
      <c r="BX94" s="327">
        <v>1</v>
      </c>
      <c r="BY94" s="327">
        <v>1</v>
      </c>
      <c r="BZ94" s="328">
        <f t="shared" si="106"/>
        <v>1</v>
      </c>
      <c r="CA94" s="368" t="s">
        <v>4258</v>
      </c>
      <c r="CB94" s="549" t="s">
        <v>4259</v>
      </c>
      <c r="CC94" s="373" t="s">
        <v>4260</v>
      </c>
      <c r="CE94" s="338">
        <f t="shared" si="108"/>
        <v>8</v>
      </c>
      <c r="CF94" s="338">
        <f t="shared" si="108"/>
        <v>8</v>
      </c>
      <c r="CG94" s="337">
        <f t="shared" si="102"/>
        <v>1</v>
      </c>
      <c r="CH94" s="337">
        <f t="shared" si="103"/>
        <v>1</v>
      </c>
      <c r="CI94" s="337">
        <f t="shared" si="104"/>
        <v>1</v>
      </c>
      <c r="CJ94" s="337">
        <f t="shared" si="105"/>
        <v>1</v>
      </c>
      <c r="CK94" s="338"/>
    </row>
    <row r="95" spans="2:89" s="335" customFormat="1" ht="243.75" customHeight="1" x14ac:dyDescent="0.25">
      <c r="B95" s="322" t="s">
        <v>571</v>
      </c>
      <c r="C95" s="322" t="s">
        <v>4080</v>
      </c>
      <c r="D95" s="322" t="s">
        <v>746</v>
      </c>
      <c r="E95" s="322" t="s">
        <v>4261</v>
      </c>
      <c r="F95" s="324" t="s">
        <v>4082</v>
      </c>
      <c r="G95" s="356" t="s">
        <v>4262</v>
      </c>
      <c r="H95" s="356" t="s">
        <v>4263</v>
      </c>
      <c r="I95" s="356" t="s">
        <v>4264</v>
      </c>
      <c r="J95" s="323" t="s">
        <v>2186</v>
      </c>
      <c r="K95" s="356" t="s">
        <v>4265</v>
      </c>
      <c r="L95" s="325" t="s">
        <v>4266</v>
      </c>
      <c r="M95" s="356" t="s">
        <v>4267</v>
      </c>
      <c r="N95" s="355" t="s">
        <v>2031</v>
      </c>
      <c r="O95" s="356" t="s">
        <v>4268</v>
      </c>
      <c r="P95" s="323" t="s">
        <v>2033</v>
      </c>
      <c r="Q95" s="322" t="s">
        <v>2155</v>
      </c>
      <c r="R95" s="355" t="s">
        <v>1851</v>
      </c>
      <c r="S95" s="322" t="s">
        <v>2031</v>
      </c>
      <c r="T95" s="357">
        <v>1</v>
      </c>
      <c r="U95" s="327"/>
      <c r="V95" s="327"/>
      <c r="W95" s="328"/>
      <c r="X95" s="359" t="s">
        <v>4269</v>
      </c>
      <c r="Y95" s="550" t="s">
        <v>4091</v>
      </c>
      <c r="Z95" s="372"/>
      <c r="AA95" s="372"/>
      <c r="AB95" s="371"/>
      <c r="AC95" s="359" t="s">
        <v>4270</v>
      </c>
      <c r="AD95" s="550" t="s">
        <v>4091</v>
      </c>
      <c r="AE95" s="332">
        <v>358</v>
      </c>
      <c r="AF95" s="327">
        <v>358</v>
      </c>
      <c r="AG95" s="328">
        <f t="shared" si="109"/>
        <v>1</v>
      </c>
      <c r="AH95" s="367" t="s">
        <v>4271</v>
      </c>
      <c r="AI95" s="368" t="s">
        <v>4272</v>
      </c>
      <c r="AJ95" s="508"/>
      <c r="AK95" s="508"/>
      <c r="AL95" s="509"/>
      <c r="AM95" s="367" t="s">
        <v>4273</v>
      </c>
      <c r="AN95" s="371" t="s">
        <v>4096</v>
      </c>
      <c r="AO95" s="510"/>
      <c r="AP95" s="508"/>
      <c r="AQ95" s="509"/>
      <c r="AR95" s="360" t="s">
        <v>4274</v>
      </c>
      <c r="AS95" s="415" t="s">
        <v>4098</v>
      </c>
      <c r="AT95" s="327">
        <v>654</v>
      </c>
      <c r="AU95" s="327">
        <v>654</v>
      </c>
      <c r="AV95" s="328">
        <f t="shared" si="100"/>
        <v>1</v>
      </c>
      <c r="AW95" s="371" t="s">
        <v>4275</v>
      </c>
      <c r="AX95" s="415" t="s">
        <v>4227</v>
      </c>
      <c r="AY95" s="327"/>
      <c r="AZ95" s="393"/>
      <c r="BA95" s="394"/>
      <c r="BB95" s="359" t="s">
        <v>4276</v>
      </c>
      <c r="BC95" s="368" t="s">
        <v>4102</v>
      </c>
      <c r="BD95" s="393"/>
      <c r="BE95" s="393"/>
      <c r="BF95" s="394"/>
      <c r="BG95" s="367" t="s">
        <v>4277</v>
      </c>
      <c r="BH95" s="371" t="s">
        <v>4104</v>
      </c>
      <c r="BI95" s="358">
        <v>3317</v>
      </c>
      <c r="BJ95" s="358">
        <v>3317</v>
      </c>
      <c r="BK95" s="357">
        <f t="shared" si="110"/>
        <v>1</v>
      </c>
      <c r="BL95" s="482" t="s">
        <v>4278</v>
      </c>
      <c r="BM95" s="368" t="s">
        <v>4106</v>
      </c>
      <c r="BN95" s="393"/>
      <c r="BO95" s="393"/>
      <c r="BP95" s="394"/>
      <c r="BQ95" s="557" t="s">
        <v>4279</v>
      </c>
      <c r="BR95" s="368" t="s">
        <v>2519</v>
      </c>
      <c r="BS95" s="393"/>
      <c r="BT95" s="393"/>
      <c r="BU95" s="394"/>
      <c r="BV95" s="367" t="s">
        <v>4280</v>
      </c>
      <c r="BW95" s="371" t="s">
        <v>4281</v>
      </c>
      <c r="BX95" s="327">
        <v>4124</v>
      </c>
      <c r="BY95" s="327">
        <v>4124</v>
      </c>
      <c r="BZ95" s="328">
        <f t="shared" si="106"/>
        <v>1</v>
      </c>
      <c r="CA95" s="558" t="s">
        <v>4282</v>
      </c>
      <c r="CB95" s="549" t="s">
        <v>4283</v>
      </c>
      <c r="CC95" s="373" t="s">
        <v>4284</v>
      </c>
      <c r="CE95" s="338">
        <f>(+U95+Z95+AE95+AJ95+AO95+AT95+AY95+BD95+BI95+BN95+BS95+BX95)/4</f>
        <v>2113.25</v>
      </c>
      <c r="CF95" s="338">
        <f>(+V95+AA95+AF95+AK95+AP95+AU95+AZ95+BE95+BJ95+BO95+BT95+BY95)/4</f>
        <v>2113.25</v>
      </c>
      <c r="CG95" s="337">
        <f t="shared" si="102"/>
        <v>1</v>
      </c>
      <c r="CH95" s="337">
        <f t="shared" si="103"/>
        <v>1</v>
      </c>
      <c r="CI95" s="337">
        <f t="shared" si="104"/>
        <v>1</v>
      </c>
      <c r="CJ95" s="337">
        <f t="shared" si="105"/>
        <v>1</v>
      </c>
      <c r="CK95" s="338"/>
    </row>
    <row r="96" spans="2:89" s="335" customFormat="1" ht="249" customHeight="1" x14ac:dyDescent="0.25">
      <c r="B96" s="322" t="s">
        <v>571</v>
      </c>
      <c r="C96" s="322" t="s">
        <v>4080</v>
      </c>
      <c r="D96" s="322" t="s">
        <v>746</v>
      </c>
      <c r="E96" s="322" t="s">
        <v>4285</v>
      </c>
      <c r="F96" s="324" t="s">
        <v>4082</v>
      </c>
      <c r="G96" s="356" t="s">
        <v>4286</v>
      </c>
      <c r="H96" s="356" t="s">
        <v>4287</v>
      </c>
      <c r="I96" s="356" t="s">
        <v>4288</v>
      </c>
      <c r="J96" s="323" t="s">
        <v>2186</v>
      </c>
      <c r="K96" s="532" t="s">
        <v>4289</v>
      </c>
      <c r="L96" s="325" t="s">
        <v>4290</v>
      </c>
      <c r="M96" s="356" t="s">
        <v>4291</v>
      </c>
      <c r="N96" s="355" t="s">
        <v>2031</v>
      </c>
      <c r="O96" s="356" t="s">
        <v>4292</v>
      </c>
      <c r="P96" s="323" t="s">
        <v>2191</v>
      </c>
      <c r="Q96" s="322" t="s">
        <v>2155</v>
      </c>
      <c r="R96" s="355" t="s">
        <v>1851</v>
      </c>
      <c r="S96" s="322" t="s">
        <v>2031</v>
      </c>
      <c r="T96" s="357">
        <v>1</v>
      </c>
      <c r="U96" s="393"/>
      <c r="V96" s="393"/>
      <c r="W96" s="394"/>
      <c r="X96" s="559"/>
      <c r="Y96" s="560"/>
      <c r="Z96" s="393"/>
      <c r="AA96" s="393"/>
      <c r="AB96" s="394"/>
      <c r="AC96" s="394"/>
      <c r="AD96" s="509"/>
      <c r="AE96" s="428"/>
      <c r="AF96" s="393"/>
      <c r="AG96" s="394"/>
      <c r="AH96" s="368" t="s">
        <v>4293</v>
      </c>
      <c r="AI96" s="368" t="s">
        <v>4294</v>
      </c>
      <c r="AJ96" s="508"/>
      <c r="AK96" s="508"/>
      <c r="AL96" s="509"/>
      <c r="AM96" s="367" t="s">
        <v>4295</v>
      </c>
      <c r="AN96" s="371" t="s">
        <v>4096</v>
      </c>
      <c r="AO96" s="510"/>
      <c r="AP96" s="508"/>
      <c r="AQ96" s="509"/>
      <c r="AR96" s="360" t="s">
        <v>4296</v>
      </c>
      <c r="AS96" s="415" t="s">
        <v>4297</v>
      </c>
      <c r="AT96" s="327">
        <v>9</v>
      </c>
      <c r="AU96" s="327">
        <v>10</v>
      </c>
      <c r="AV96" s="328">
        <f t="shared" si="100"/>
        <v>0.9</v>
      </c>
      <c r="AW96" s="371" t="s">
        <v>4298</v>
      </c>
      <c r="AX96" s="415" t="s">
        <v>4201</v>
      </c>
      <c r="AY96" s="327"/>
      <c r="AZ96" s="393"/>
      <c r="BA96" s="394"/>
      <c r="BB96" s="359" t="s">
        <v>4299</v>
      </c>
      <c r="BC96" s="368" t="s">
        <v>4102</v>
      </c>
      <c r="BD96" s="393"/>
      <c r="BE96" s="393"/>
      <c r="BF96" s="394"/>
      <c r="BG96" s="367" t="s">
        <v>4300</v>
      </c>
      <c r="BH96" s="371" t="s">
        <v>4104</v>
      </c>
      <c r="BI96" s="358"/>
      <c r="BJ96" s="358"/>
      <c r="BK96" s="357"/>
      <c r="BL96" s="482" t="s">
        <v>4301</v>
      </c>
      <c r="BM96" s="368" t="s">
        <v>4106</v>
      </c>
      <c r="BN96" s="393"/>
      <c r="BO96" s="393"/>
      <c r="BP96" s="394"/>
      <c r="BQ96" s="557" t="s">
        <v>4302</v>
      </c>
      <c r="BR96" s="368" t="s">
        <v>2519</v>
      </c>
      <c r="BS96" s="393"/>
      <c r="BT96" s="393"/>
      <c r="BU96" s="394"/>
      <c r="BV96" s="367" t="s">
        <v>4303</v>
      </c>
      <c r="BW96" s="371" t="s">
        <v>4304</v>
      </c>
      <c r="BX96" s="327">
        <v>10</v>
      </c>
      <c r="BY96" s="327">
        <v>10</v>
      </c>
      <c r="BZ96" s="328">
        <f t="shared" si="106"/>
        <v>1</v>
      </c>
      <c r="CA96" s="558" t="s">
        <v>4305</v>
      </c>
      <c r="CB96" s="549" t="s">
        <v>4209</v>
      </c>
      <c r="CC96" s="373" t="s">
        <v>4284</v>
      </c>
      <c r="CE96" s="338">
        <f t="shared" si="108"/>
        <v>19</v>
      </c>
      <c r="CF96" s="338">
        <f t="shared" si="108"/>
        <v>20</v>
      </c>
      <c r="CG96" s="337">
        <f t="shared" si="102"/>
        <v>0.95</v>
      </c>
      <c r="CH96" s="337">
        <f t="shared" si="103"/>
        <v>0.95</v>
      </c>
      <c r="CI96" s="337">
        <f t="shared" si="104"/>
        <v>1</v>
      </c>
      <c r="CJ96" s="337">
        <f t="shared" si="105"/>
        <v>0.95</v>
      </c>
      <c r="CK96" s="338"/>
    </row>
    <row r="97" spans="2:89" s="335" customFormat="1" ht="218.25" customHeight="1" x14ac:dyDescent="0.25">
      <c r="B97" s="561" t="s">
        <v>571</v>
      </c>
      <c r="C97" s="562" t="s">
        <v>4306</v>
      </c>
      <c r="D97" s="563" t="s">
        <v>2304</v>
      </c>
      <c r="E97" s="564" t="s">
        <v>4307</v>
      </c>
      <c r="F97" s="565" t="s">
        <v>2147</v>
      </c>
      <c r="G97" s="563" t="s">
        <v>4308</v>
      </c>
      <c r="H97" s="563" t="s">
        <v>4309</v>
      </c>
      <c r="I97" s="566" t="s">
        <v>4310</v>
      </c>
      <c r="J97" s="567" t="s">
        <v>2186</v>
      </c>
      <c r="K97" s="566" t="s">
        <v>4311</v>
      </c>
      <c r="L97" s="566" t="s">
        <v>4312</v>
      </c>
      <c r="M97" s="566" t="s">
        <v>4313</v>
      </c>
      <c r="N97" s="564" t="s">
        <v>2031</v>
      </c>
      <c r="O97" s="563" t="s">
        <v>4314</v>
      </c>
      <c r="P97" s="568" t="s">
        <v>2033</v>
      </c>
      <c r="Q97" s="564" t="s">
        <v>2155</v>
      </c>
      <c r="R97" s="569">
        <v>1</v>
      </c>
      <c r="S97" s="564" t="s">
        <v>2031</v>
      </c>
      <c r="T97" s="569">
        <v>1</v>
      </c>
      <c r="U97" s="464"/>
      <c r="V97" s="464"/>
      <c r="W97" s="465"/>
      <c r="X97" s="516" t="s">
        <v>4315</v>
      </c>
      <c r="Y97" s="516" t="s">
        <v>3937</v>
      </c>
      <c r="Z97" s="464"/>
      <c r="AA97" s="464"/>
      <c r="AB97" s="465"/>
      <c r="AC97" s="516" t="s">
        <v>4316</v>
      </c>
      <c r="AD97" s="516" t="s">
        <v>3937</v>
      </c>
      <c r="AE97" s="369">
        <v>409</v>
      </c>
      <c r="AF97" s="369">
        <v>500</v>
      </c>
      <c r="AG97" s="370">
        <v>0.82</v>
      </c>
      <c r="AH97" s="516" t="s">
        <v>4317</v>
      </c>
      <c r="AI97" s="372" t="s">
        <v>4318</v>
      </c>
      <c r="AJ97" s="464"/>
      <c r="AK97" s="464"/>
      <c r="AL97" s="465"/>
      <c r="AM97" s="516" t="s">
        <v>4319</v>
      </c>
      <c r="AN97" s="516" t="s">
        <v>3942</v>
      </c>
      <c r="AO97" s="369"/>
      <c r="AP97" s="369"/>
      <c r="AQ97" s="370"/>
      <c r="AR97" s="516" t="s">
        <v>4320</v>
      </c>
      <c r="AS97" s="516" t="s">
        <v>3284</v>
      </c>
      <c r="AT97" s="369">
        <v>719</v>
      </c>
      <c r="AU97" s="369">
        <v>500</v>
      </c>
      <c r="AV97" s="370">
        <f>AT97/AU97</f>
        <v>1.4379999999999999</v>
      </c>
      <c r="AW97" s="516" t="s">
        <v>4321</v>
      </c>
      <c r="AX97" s="516" t="s">
        <v>4322</v>
      </c>
      <c r="AY97" s="570"/>
      <c r="AZ97" s="464"/>
      <c r="BA97" s="465"/>
      <c r="BB97" s="516" t="s">
        <v>4323</v>
      </c>
      <c r="BC97" s="516" t="s">
        <v>3782</v>
      </c>
      <c r="BD97" s="464"/>
      <c r="BE97" s="464"/>
      <c r="BF97" s="465"/>
      <c r="BG97" s="516" t="s">
        <v>4324</v>
      </c>
      <c r="BH97" s="516" t="s">
        <v>4325</v>
      </c>
      <c r="BI97" s="571">
        <v>949</v>
      </c>
      <c r="BJ97" s="572">
        <v>1200</v>
      </c>
      <c r="BK97" s="573">
        <v>0.79</v>
      </c>
      <c r="BL97" s="574" t="s">
        <v>4326</v>
      </c>
      <c r="BM97" s="516" t="s">
        <v>4327</v>
      </c>
      <c r="BN97" s="369"/>
      <c r="BO97" s="369"/>
      <c r="BP97" s="575"/>
      <c r="BQ97" s="566" t="s">
        <v>4328</v>
      </c>
      <c r="BR97" s="516" t="s">
        <v>4329</v>
      </c>
      <c r="BS97" s="570"/>
      <c r="BT97" s="464"/>
      <c r="BU97" s="465"/>
      <c r="BV97" s="566" t="s">
        <v>4330</v>
      </c>
      <c r="BW97" s="516" t="s">
        <v>2457</v>
      </c>
      <c r="BX97" s="327">
        <v>1440</v>
      </c>
      <c r="BY97" s="327">
        <v>1500</v>
      </c>
      <c r="BZ97" s="328">
        <f>BX97/BY97</f>
        <v>0.96</v>
      </c>
      <c r="CA97" s="371" t="s">
        <v>4331</v>
      </c>
      <c r="CB97" s="371" t="s">
        <v>4332</v>
      </c>
      <c r="CC97" s="359" t="s">
        <v>4333</v>
      </c>
      <c r="CE97" s="338">
        <f t="shared" si="108"/>
        <v>3517</v>
      </c>
      <c r="CF97" s="338">
        <f t="shared" si="108"/>
        <v>3700</v>
      </c>
      <c r="CG97" s="337">
        <f t="shared" si="9"/>
        <v>0.95054054054054049</v>
      </c>
      <c r="CH97" s="337">
        <f t="shared" si="10"/>
        <v>0.95054054054054049</v>
      </c>
      <c r="CI97" s="337">
        <f t="shared" si="11"/>
        <v>1</v>
      </c>
      <c r="CJ97" s="337">
        <f t="shared" si="12"/>
        <v>0.95054054054054049</v>
      </c>
      <c r="CK97" s="338"/>
    </row>
    <row r="98" spans="2:89" s="335" customFormat="1" ht="225.75" customHeight="1" x14ac:dyDescent="0.25">
      <c r="B98" s="561" t="s">
        <v>571</v>
      </c>
      <c r="C98" s="576" t="s">
        <v>4306</v>
      </c>
      <c r="D98" s="577" t="s">
        <v>2304</v>
      </c>
      <c r="E98" s="578" t="s">
        <v>4334</v>
      </c>
      <c r="F98" s="579" t="s">
        <v>4335</v>
      </c>
      <c r="G98" s="577" t="s">
        <v>4336</v>
      </c>
      <c r="H98" s="577" t="s">
        <v>4337</v>
      </c>
      <c r="I98" s="577" t="s">
        <v>4338</v>
      </c>
      <c r="J98" s="580" t="s">
        <v>2186</v>
      </c>
      <c r="K98" s="577" t="s">
        <v>4339</v>
      </c>
      <c r="L98" s="577" t="s">
        <v>4340</v>
      </c>
      <c r="M98" s="577" t="s">
        <v>4341</v>
      </c>
      <c r="N98" s="578" t="s">
        <v>2031</v>
      </c>
      <c r="O98" s="577" t="s">
        <v>4342</v>
      </c>
      <c r="P98" s="580" t="s">
        <v>2191</v>
      </c>
      <c r="Q98" s="578" t="s">
        <v>2155</v>
      </c>
      <c r="R98" s="581">
        <v>0.55000000000000004</v>
      </c>
      <c r="S98" s="578" t="s">
        <v>2031</v>
      </c>
      <c r="T98" s="581">
        <v>0.85</v>
      </c>
      <c r="U98" s="464"/>
      <c r="V98" s="464"/>
      <c r="W98" s="465"/>
      <c r="X98" s="553" t="s">
        <v>4343</v>
      </c>
      <c r="Y98" s="516" t="s">
        <v>3937</v>
      </c>
      <c r="Z98" s="464"/>
      <c r="AA98" s="464"/>
      <c r="AB98" s="465"/>
      <c r="AC98" s="553" t="s">
        <v>4344</v>
      </c>
      <c r="AD98" s="516" t="s">
        <v>3937</v>
      </c>
      <c r="AE98" s="369"/>
      <c r="AF98" s="369"/>
      <c r="AG98" s="370"/>
      <c r="AH98" s="582" t="s">
        <v>4345</v>
      </c>
      <c r="AI98" s="516" t="s">
        <v>3868</v>
      </c>
      <c r="AJ98" s="464"/>
      <c r="AK98" s="464"/>
      <c r="AL98" s="465"/>
      <c r="AM98" s="583" t="s">
        <v>4346</v>
      </c>
      <c r="AN98" s="516" t="s">
        <v>3942</v>
      </c>
      <c r="AO98" s="570"/>
      <c r="AP98" s="464"/>
      <c r="AQ98" s="465"/>
      <c r="AR98" s="516" t="s">
        <v>4347</v>
      </c>
      <c r="AS98" s="516" t="s">
        <v>3284</v>
      </c>
      <c r="AT98" s="369">
        <v>60</v>
      </c>
      <c r="AU98" s="369">
        <v>60</v>
      </c>
      <c r="AV98" s="370">
        <f>AT98/AU98</f>
        <v>1</v>
      </c>
      <c r="AW98" s="516" t="s">
        <v>4348</v>
      </c>
      <c r="AX98" s="516" t="s">
        <v>4349</v>
      </c>
      <c r="AY98" s="570"/>
      <c r="AZ98" s="464"/>
      <c r="BA98" s="465"/>
      <c r="BB98" s="516" t="s">
        <v>4350</v>
      </c>
      <c r="BC98" s="516" t="s">
        <v>3782</v>
      </c>
      <c r="BD98" s="584"/>
      <c r="BE98" s="464"/>
      <c r="BF98" s="465"/>
      <c r="BG98" s="516" t="s">
        <v>4351</v>
      </c>
      <c r="BH98" s="516" t="s">
        <v>4325</v>
      </c>
      <c r="BI98" s="585"/>
      <c r="BJ98" s="585"/>
      <c r="BK98" s="586"/>
      <c r="BL98" s="566" t="s">
        <v>4352</v>
      </c>
      <c r="BM98" s="516" t="s">
        <v>4327</v>
      </c>
      <c r="BN98" s="369"/>
      <c r="BO98" s="369"/>
      <c r="BP98" s="575"/>
      <c r="BQ98" s="566" t="s">
        <v>4353</v>
      </c>
      <c r="BR98" s="516" t="s">
        <v>4329</v>
      </c>
      <c r="BS98" s="570"/>
      <c r="BT98" s="464"/>
      <c r="BU98" s="465"/>
      <c r="BV98" s="566" t="s">
        <v>4354</v>
      </c>
      <c r="BW98" s="516" t="s">
        <v>2457</v>
      </c>
      <c r="BX98" s="327">
        <v>42</v>
      </c>
      <c r="BY98" s="327">
        <v>60</v>
      </c>
      <c r="BZ98" s="328">
        <f>BX98/BY98</f>
        <v>0.7</v>
      </c>
      <c r="CA98" s="371" t="s">
        <v>4355</v>
      </c>
      <c r="CB98" s="371" t="s">
        <v>4356</v>
      </c>
      <c r="CC98" s="359" t="s">
        <v>4357</v>
      </c>
      <c r="CE98" s="338">
        <f t="shared" si="108"/>
        <v>102</v>
      </c>
      <c r="CF98" s="338">
        <f t="shared" si="108"/>
        <v>120</v>
      </c>
      <c r="CG98" s="337">
        <f t="shared" si="9"/>
        <v>0.85</v>
      </c>
      <c r="CH98" s="337">
        <f t="shared" si="10"/>
        <v>0.85</v>
      </c>
      <c r="CI98" s="337">
        <f t="shared" si="11"/>
        <v>0.85</v>
      </c>
      <c r="CJ98" s="337">
        <f t="shared" si="12"/>
        <v>1</v>
      </c>
      <c r="CK98" s="338"/>
    </row>
    <row r="99" spans="2:89" s="335" customFormat="1" ht="360" x14ac:dyDescent="0.25">
      <c r="B99" s="561" t="s">
        <v>571</v>
      </c>
      <c r="C99" s="562" t="s">
        <v>4306</v>
      </c>
      <c r="D99" s="563" t="s">
        <v>2304</v>
      </c>
      <c r="E99" s="564" t="s">
        <v>4358</v>
      </c>
      <c r="F99" s="565" t="s">
        <v>2147</v>
      </c>
      <c r="G99" s="563" t="s">
        <v>4359</v>
      </c>
      <c r="H99" s="563" t="s">
        <v>4360</v>
      </c>
      <c r="I99" s="566" t="s">
        <v>4361</v>
      </c>
      <c r="J99" s="567" t="s">
        <v>2186</v>
      </c>
      <c r="K99" s="566" t="s">
        <v>4362</v>
      </c>
      <c r="L99" s="566" t="s">
        <v>4363</v>
      </c>
      <c r="M99" s="566" t="s">
        <v>4364</v>
      </c>
      <c r="N99" s="564" t="s">
        <v>4365</v>
      </c>
      <c r="O99" s="563" t="s">
        <v>4366</v>
      </c>
      <c r="P99" s="568" t="s">
        <v>2033</v>
      </c>
      <c r="Q99" s="564" t="s">
        <v>2155</v>
      </c>
      <c r="R99" s="569" t="s">
        <v>369</v>
      </c>
      <c r="S99" s="569" t="s">
        <v>369</v>
      </c>
      <c r="T99" s="569">
        <v>0.6</v>
      </c>
      <c r="U99" s="464"/>
      <c r="V99" s="464"/>
      <c r="X99" s="329" t="s">
        <v>4367</v>
      </c>
      <c r="Y99" s="516" t="s">
        <v>4368</v>
      </c>
      <c r="Z99" s="464"/>
      <c r="AA99" s="464"/>
      <c r="AC99" s="553" t="s">
        <v>4369</v>
      </c>
      <c r="AD99" s="516" t="s">
        <v>4370</v>
      </c>
      <c r="AE99" s="587">
        <v>13</v>
      </c>
      <c r="AF99" s="369">
        <v>63</v>
      </c>
      <c r="AG99" s="370">
        <f>AE99/AF99</f>
        <v>0.20634920634920634</v>
      </c>
      <c r="AH99" s="553" t="s">
        <v>4371</v>
      </c>
      <c r="AI99" s="372" t="s">
        <v>4372</v>
      </c>
      <c r="AJ99" s="464"/>
      <c r="AK99" s="464"/>
      <c r="AL99" s="465"/>
      <c r="AM99" s="374" t="s">
        <v>4373</v>
      </c>
      <c r="AN99" s="516" t="s">
        <v>3942</v>
      </c>
      <c r="AO99" s="570"/>
      <c r="AP99" s="464"/>
      <c r="AQ99" s="465"/>
      <c r="AR99" s="374" t="s">
        <v>4374</v>
      </c>
      <c r="AS99" s="516" t="s">
        <v>3284</v>
      </c>
      <c r="AT99" s="369">
        <v>73</v>
      </c>
      <c r="AU99" s="369">
        <v>100</v>
      </c>
      <c r="AV99" s="370">
        <f>78/100</f>
        <v>0.78</v>
      </c>
      <c r="AW99" s="516" t="s">
        <v>4375</v>
      </c>
      <c r="AX99" s="516" t="s">
        <v>4376</v>
      </c>
      <c r="AY99" s="570"/>
      <c r="AZ99" s="464"/>
      <c r="BA99" s="465"/>
      <c r="BB99" s="516" t="s">
        <v>4377</v>
      </c>
      <c r="BC99" s="516" t="s">
        <v>3782</v>
      </c>
      <c r="BD99" s="464"/>
      <c r="BE99" s="464"/>
      <c r="BF99" s="465"/>
      <c r="BG99" s="516" t="s">
        <v>4378</v>
      </c>
      <c r="BH99" s="516" t="s">
        <v>4325</v>
      </c>
      <c r="BI99" s="369">
        <v>108</v>
      </c>
      <c r="BJ99" s="369">
        <v>100</v>
      </c>
      <c r="BK99" s="575">
        <f>BI99/BJ99</f>
        <v>1.08</v>
      </c>
      <c r="BL99" s="566" t="s">
        <v>4379</v>
      </c>
      <c r="BM99" s="372" t="s">
        <v>4380</v>
      </c>
      <c r="BN99" s="369"/>
      <c r="BO99" s="369"/>
      <c r="BP99" s="575"/>
      <c r="BQ99" s="566" t="s">
        <v>4381</v>
      </c>
      <c r="BR99" s="516" t="s">
        <v>4329</v>
      </c>
      <c r="BS99" s="570"/>
      <c r="BT99" s="464"/>
      <c r="BU99" s="465"/>
      <c r="BV99" s="566" t="s">
        <v>4382</v>
      </c>
      <c r="BW99" s="516" t="s">
        <v>4383</v>
      </c>
      <c r="BX99" s="327">
        <v>104</v>
      </c>
      <c r="BY99" s="327">
        <v>100</v>
      </c>
      <c r="BZ99" s="328">
        <f>BX99/BY99</f>
        <v>1.04</v>
      </c>
      <c r="CA99" s="371" t="s">
        <v>4384</v>
      </c>
      <c r="CB99" s="371" t="s">
        <v>4385</v>
      </c>
      <c r="CC99" s="359" t="s">
        <v>4386</v>
      </c>
      <c r="CE99" s="338">
        <f t="shared" si="108"/>
        <v>298</v>
      </c>
      <c r="CF99" s="338">
        <f t="shared" si="108"/>
        <v>363</v>
      </c>
      <c r="CG99" s="337">
        <f t="shared" si="9"/>
        <v>0.82093663911845727</v>
      </c>
      <c r="CH99" s="337">
        <f t="shared" si="10"/>
        <v>0.82093663911845727</v>
      </c>
      <c r="CI99" s="337">
        <f t="shared" si="11"/>
        <v>0.6</v>
      </c>
      <c r="CJ99" s="337">
        <f t="shared" si="12"/>
        <v>1.3682277318640954</v>
      </c>
      <c r="CK99" s="338"/>
    </row>
    <row r="100" spans="2:89" s="335" customFormat="1" ht="288" x14ac:dyDescent="0.25">
      <c r="B100" s="588" t="s">
        <v>571</v>
      </c>
      <c r="C100" s="583" t="s">
        <v>4306</v>
      </c>
      <c r="D100" s="562" t="s">
        <v>4387</v>
      </c>
      <c r="E100" s="589" t="s">
        <v>4388</v>
      </c>
      <c r="F100" s="565" t="s">
        <v>2147</v>
      </c>
      <c r="G100" s="590" t="s">
        <v>4389</v>
      </c>
      <c r="H100" s="590" t="s">
        <v>4390</v>
      </c>
      <c r="I100" s="577" t="s">
        <v>4391</v>
      </c>
      <c r="J100" s="580" t="s">
        <v>2186</v>
      </c>
      <c r="K100" s="577" t="s">
        <v>4392</v>
      </c>
      <c r="L100" s="577" t="s">
        <v>4393</v>
      </c>
      <c r="M100" s="577" t="s">
        <v>4394</v>
      </c>
      <c r="N100" s="589" t="s">
        <v>4365</v>
      </c>
      <c r="O100" s="590" t="s">
        <v>4395</v>
      </c>
      <c r="P100" s="591" t="s">
        <v>2033</v>
      </c>
      <c r="Q100" s="564" t="s">
        <v>2155</v>
      </c>
      <c r="R100" s="592" t="s">
        <v>369</v>
      </c>
      <c r="S100" s="592" t="s">
        <v>369</v>
      </c>
      <c r="T100" s="592">
        <v>1</v>
      </c>
      <c r="U100" s="393"/>
      <c r="V100" s="393"/>
      <c r="W100" s="394"/>
      <c r="X100" s="329" t="s">
        <v>4396</v>
      </c>
      <c r="Y100" s="516" t="s">
        <v>3937</v>
      </c>
      <c r="Z100" s="393"/>
      <c r="AA100" s="393"/>
      <c r="AB100" s="394"/>
      <c r="AC100" s="329" t="s">
        <v>4397</v>
      </c>
      <c r="AD100" s="516" t="s">
        <v>3937</v>
      </c>
      <c r="AE100" s="332">
        <v>2470</v>
      </c>
      <c r="AF100" s="327">
        <v>2500</v>
      </c>
      <c r="AG100" s="417">
        <f>+AE100/AF100</f>
        <v>0.98799999999999999</v>
      </c>
      <c r="AH100" s="329" t="s">
        <v>4398</v>
      </c>
      <c r="AI100" s="372" t="s">
        <v>4399</v>
      </c>
      <c r="AJ100" s="393"/>
      <c r="AK100" s="393"/>
      <c r="AL100" s="394"/>
      <c r="AM100" s="371" t="s">
        <v>4400</v>
      </c>
      <c r="AN100" s="516" t="s">
        <v>3942</v>
      </c>
      <c r="AO100" s="428"/>
      <c r="AP100" s="393"/>
      <c r="AQ100" s="394"/>
      <c r="AR100" s="374" t="s">
        <v>4401</v>
      </c>
      <c r="AS100" s="516" t="s">
        <v>3284</v>
      </c>
      <c r="AT100" s="369">
        <v>2099</v>
      </c>
      <c r="AU100" s="369">
        <v>2500</v>
      </c>
      <c r="AV100" s="370">
        <f>AT100/AU100</f>
        <v>0.83960000000000001</v>
      </c>
      <c r="AW100" s="516" t="s">
        <v>4402</v>
      </c>
      <c r="AX100" s="372" t="s">
        <v>4403</v>
      </c>
      <c r="AY100" s="428"/>
      <c r="AZ100" s="393"/>
      <c r="BA100" s="394"/>
      <c r="BB100" s="516" t="s">
        <v>4404</v>
      </c>
      <c r="BC100" s="516" t="s">
        <v>3782</v>
      </c>
      <c r="BD100" s="393"/>
      <c r="BE100" s="393"/>
      <c r="BF100" s="394"/>
      <c r="BG100" s="516" t="s">
        <v>4405</v>
      </c>
      <c r="BH100" s="516" t="s">
        <v>4325</v>
      </c>
      <c r="BI100" s="327">
        <v>1705</v>
      </c>
      <c r="BJ100" s="327">
        <v>2500</v>
      </c>
      <c r="BK100" s="575">
        <f>BI100/BJ100</f>
        <v>0.68200000000000005</v>
      </c>
      <c r="BL100" s="577" t="s">
        <v>4406</v>
      </c>
      <c r="BM100" s="372" t="s">
        <v>4407</v>
      </c>
      <c r="BN100" s="327"/>
      <c r="BO100" s="327"/>
      <c r="BP100" s="575"/>
      <c r="BQ100" s="577" t="s">
        <v>4408</v>
      </c>
      <c r="BR100" s="516" t="s">
        <v>4329</v>
      </c>
      <c r="BS100" s="428"/>
      <c r="BT100" s="393"/>
      <c r="BU100" s="394"/>
      <c r="BV100" s="577" t="s">
        <v>4409</v>
      </c>
      <c r="BW100" s="516" t="s">
        <v>2457</v>
      </c>
      <c r="BX100" s="327">
        <v>1847</v>
      </c>
      <c r="BY100" s="327">
        <v>2500</v>
      </c>
      <c r="BZ100" s="328">
        <f>BX100/BY100</f>
        <v>0.73880000000000001</v>
      </c>
      <c r="CA100" s="371" t="s">
        <v>4410</v>
      </c>
      <c r="CB100" s="371" t="s">
        <v>4411</v>
      </c>
      <c r="CC100" s="359" t="s">
        <v>4412</v>
      </c>
      <c r="CE100" s="338">
        <f t="shared" si="108"/>
        <v>8121</v>
      </c>
      <c r="CF100" s="338">
        <f t="shared" si="108"/>
        <v>10000</v>
      </c>
      <c r="CG100" s="337">
        <f t="shared" si="9"/>
        <v>0.81210000000000004</v>
      </c>
      <c r="CH100" s="337">
        <f t="shared" si="10"/>
        <v>0.81210000000000004</v>
      </c>
      <c r="CI100" s="337">
        <f t="shared" si="11"/>
        <v>1</v>
      </c>
      <c r="CJ100" s="337">
        <f t="shared" si="12"/>
        <v>0.81210000000000004</v>
      </c>
      <c r="CK100" s="338"/>
    </row>
    <row r="101" spans="2:89" s="335" customFormat="1" ht="245.25" customHeight="1" x14ac:dyDescent="0.25">
      <c r="B101" s="322" t="s">
        <v>4413</v>
      </c>
      <c r="C101" s="322" t="s">
        <v>1851</v>
      </c>
      <c r="D101" s="322" t="s">
        <v>2021</v>
      </c>
      <c r="E101" s="323" t="s">
        <v>4414</v>
      </c>
      <c r="F101" s="324" t="s">
        <v>4415</v>
      </c>
      <c r="G101" s="325" t="s">
        <v>4416</v>
      </c>
      <c r="H101" s="325" t="s">
        <v>4417</v>
      </c>
      <c r="I101" s="325" t="s">
        <v>4418</v>
      </c>
      <c r="J101" s="323" t="s">
        <v>2027</v>
      </c>
      <c r="K101" s="344" t="s">
        <v>4419</v>
      </c>
      <c r="L101" s="325" t="s">
        <v>4420</v>
      </c>
      <c r="M101" s="325" t="s">
        <v>4421</v>
      </c>
      <c r="N101" s="322" t="s">
        <v>2031</v>
      </c>
      <c r="O101" s="325" t="s">
        <v>4420</v>
      </c>
      <c r="P101" s="323" t="s">
        <v>2033</v>
      </c>
      <c r="Q101" s="325" t="s">
        <v>2155</v>
      </c>
      <c r="R101" s="326">
        <v>0.96</v>
      </c>
      <c r="S101" s="322" t="s">
        <v>2031</v>
      </c>
      <c r="T101" s="326">
        <v>0.96</v>
      </c>
      <c r="U101" s="327"/>
      <c r="V101" s="327"/>
      <c r="W101" s="328"/>
      <c r="X101" s="368" t="s">
        <v>4422</v>
      </c>
      <c r="Y101" s="415" t="s">
        <v>4423</v>
      </c>
      <c r="Z101" s="327"/>
      <c r="AA101" s="327"/>
      <c r="AB101" s="328"/>
      <c r="AC101" s="371" t="s">
        <v>4424</v>
      </c>
      <c r="AD101" s="371" t="s">
        <v>4425</v>
      </c>
      <c r="AE101" s="414">
        <v>0.94</v>
      </c>
      <c r="AF101" s="328">
        <v>1</v>
      </c>
      <c r="AG101" s="328">
        <f t="shared" ref="AG101" si="111">+AE101/AF101</f>
        <v>0.94</v>
      </c>
      <c r="AH101" s="371" t="s">
        <v>4426</v>
      </c>
      <c r="AI101" s="368" t="s">
        <v>4272</v>
      </c>
      <c r="AJ101" s="327"/>
      <c r="AK101" s="327"/>
      <c r="AL101" s="328"/>
      <c r="AM101" s="371" t="s">
        <v>4427</v>
      </c>
      <c r="AN101" s="371" t="s">
        <v>4428</v>
      </c>
      <c r="AO101" s="332"/>
      <c r="AP101" s="327"/>
      <c r="AQ101" s="328"/>
      <c r="AR101" s="477" t="s">
        <v>4429</v>
      </c>
      <c r="AS101" s="368" t="s">
        <v>4430</v>
      </c>
      <c r="AT101" s="328">
        <v>0.97</v>
      </c>
      <c r="AU101" s="328">
        <v>1</v>
      </c>
      <c r="AV101" s="328">
        <f t="shared" ref="AV101" si="112">+AT101/AU101</f>
        <v>0.97</v>
      </c>
      <c r="AW101" s="371" t="s">
        <v>4431</v>
      </c>
      <c r="AX101" s="371" t="s">
        <v>4432</v>
      </c>
      <c r="AY101" s="332"/>
      <c r="AZ101" s="327"/>
      <c r="BA101" s="328"/>
      <c r="BB101" s="477" t="s">
        <v>4433</v>
      </c>
      <c r="BC101" s="368" t="s">
        <v>4434</v>
      </c>
      <c r="BD101" s="327"/>
      <c r="BE101" s="327"/>
      <c r="BF101" s="328"/>
      <c r="BG101" s="400" t="s">
        <v>4435</v>
      </c>
      <c r="BH101" s="371" t="s">
        <v>4436</v>
      </c>
      <c r="BI101" s="328">
        <v>1</v>
      </c>
      <c r="BJ101" s="328">
        <v>1</v>
      </c>
      <c r="BK101" s="328">
        <f t="shared" ref="BK101" si="113">+BI101/BJ101</f>
        <v>1</v>
      </c>
      <c r="BL101" s="477" t="s">
        <v>4437</v>
      </c>
      <c r="BM101" s="368" t="s">
        <v>4438</v>
      </c>
      <c r="BN101" s="327"/>
      <c r="BO101" s="327"/>
      <c r="BP101" s="328"/>
      <c r="BQ101" s="593" t="s">
        <v>4439</v>
      </c>
      <c r="BR101" s="368" t="s">
        <v>4440</v>
      </c>
      <c r="BS101" s="327"/>
      <c r="BT101" s="327"/>
      <c r="BU101" s="328"/>
      <c r="BV101" s="400" t="s">
        <v>4441</v>
      </c>
      <c r="BW101" s="371" t="s">
        <v>4442</v>
      </c>
      <c r="BX101" s="328">
        <v>0.99</v>
      </c>
      <c r="BY101" s="328">
        <v>1</v>
      </c>
      <c r="BZ101" s="328">
        <f t="shared" ref="BZ101:BZ102" si="114">+BX101/BY101</f>
        <v>0.99</v>
      </c>
      <c r="CA101" s="400" t="s">
        <v>4443</v>
      </c>
      <c r="CB101" s="371"/>
      <c r="CC101" s="373" t="s">
        <v>4444</v>
      </c>
      <c r="CE101" s="337">
        <f>BX101</f>
        <v>0.99</v>
      </c>
      <c r="CF101" s="337">
        <f>BY101</f>
        <v>1</v>
      </c>
      <c r="CG101" s="337">
        <f t="shared" si="9"/>
        <v>0.99</v>
      </c>
      <c r="CH101" s="337">
        <f t="shared" si="10"/>
        <v>0.99</v>
      </c>
      <c r="CI101" s="337">
        <f t="shared" si="11"/>
        <v>0.96</v>
      </c>
      <c r="CJ101" s="337">
        <f t="shared" si="12"/>
        <v>1.03125</v>
      </c>
      <c r="CK101" s="338"/>
    </row>
    <row r="102" spans="2:89" s="335" customFormat="1" ht="348" customHeight="1" x14ac:dyDescent="0.25">
      <c r="B102" s="322" t="s">
        <v>4445</v>
      </c>
      <c r="C102" s="322" t="s">
        <v>1851</v>
      </c>
      <c r="D102" s="325" t="s">
        <v>2180</v>
      </c>
      <c r="E102" s="323" t="s">
        <v>4446</v>
      </c>
      <c r="F102" s="324" t="s">
        <v>4447</v>
      </c>
      <c r="G102" s="325" t="s">
        <v>4448</v>
      </c>
      <c r="H102" s="325" t="s">
        <v>4449</v>
      </c>
      <c r="I102" s="325" t="s">
        <v>4450</v>
      </c>
      <c r="J102" s="323" t="s">
        <v>2027</v>
      </c>
      <c r="K102" s="325" t="s">
        <v>4451</v>
      </c>
      <c r="L102" s="325" t="s">
        <v>4452</v>
      </c>
      <c r="M102" s="325" t="s">
        <v>4453</v>
      </c>
      <c r="N102" s="322" t="s">
        <v>2031</v>
      </c>
      <c r="O102" s="325" t="s">
        <v>4454</v>
      </c>
      <c r="P102" s="323" t="s">
        <v>2033</v>
      </c>
      <c r="Q102" s="325" t="s">
        <v>2155</v>
      </c>
      <c r="R102" s="594" t="s">
        <v>369</v>
      </c>
      <c r="S102" s="595" t="s">
        <v>2031</v>
      </c>
      <c r="T102" s="596">
        <v>0.85</v>
      </c>
      <c r="U102" s="327"/>
      <c r="V102" s="327"/>
      <c r="W102" s="328"/>
      <c r="X102" s="376"/>
      <c r="Y102" s="368" t="s">
        <v>4455</v>
      </c>
      <c r="Z102" s="327"/>
      <c r="AA102" s="327"/>
      <c r="AB102" s="328"/>
      <c r="AC102" s="328"/>
      <c r="AD102" s="368" t="s">
        <v>4455</v>
      </c>
      <c r="AE102" s="327"/>
      <c r="AF102" s="327"/>
      <c r="AG102" s="328"/>
      <c r="AH102" s="376"/>
      <c r="AI102" s="368" t="s">
        <v>4455</v>
      </c>
      <c r="AJ102" s="327"/>
      <c r="AK102" s="327"/>
      <c r="AL102" s="328"/>
      <c r="AM102" s="328"/>
      <c r="AN102" s="368" t="s">
        <v>4455</v>
      </c>
      <c r="AO102" s="327"/>
      <c r="AP102" s="327"/>
      <c r="AQ102" s="328"/>
      <c r="AR102" s="376"/>
      <c r="AS102" s="368" t="s">
        <v>4455</v>
      </c>
      <c r="AT102" s="327"/>
      <c r="AU102" s="327"/>
      <c r="AV102" s="328"/>
      <c r="AW102" s="328"/>
      <c r="AX102" s="368" t="s">
        <v>4455</v>
      </c>
      <c r="AY102" s="327"/>
      <c r="AZ102" s="327"/>
      <c r="BA102" s="328"/>
      <c r="BB102" s="376"/>
      <c r="BC102" s="368" t="s">
        <v>4455</v>
      </c>
      <c r="BD102" s="393"/>
      <c r="BE102" s="393"/>
      <c r="BF102" s="394"/>
      <c r="BG102" s="371" t="s">
        <v>4456</v>
      </c>
      <c r="BH102" s="371" t="s">
        <v>4457</v>
      </c>
      <c r="BI102" s="414">
        <v>0.45</v>
      </c>
      <c r="BJ102" s="328">
        <v>1</v>
      </c>
      <c r="BK102" s="328">
        <f>+BI102/BJ102</f>
        <v>0.45</v>
      </c>
      <c r="BL102" s="371" t="s">
        <v>4458</v>
      </c>
      <c r="BM102" s="368" t="s">
        <v>4459</v>
      </c>
      <c r="BN102" s="393"/>
      <c r="BO102" s="393"/>
      <c r="BP102" s="394"/>
      <c r="BQ102" s="371" t="s">
        <v>4460</v>
      </c>
      <c r="BR102" s="368" t="s">
        <v>3321</v>
      </c>
      <c r="BS102" s="393"/>
      <c r="BT102" s="327"/>
      <c r="BU102" s="328"/>
      <c r="BV102" s="597" t="s">
        <v>4461</v>
      </c>
      <c r="BW102" s="371" t="s">
        <v>4462</v>
      </c>
      <c r="BX102" s="414">
        <v>0.85</v>
      </c>
      <c r="BY102" s="414">
        <v>1</v>
      </c>
      <c r="BZ102" s="328">
        <f t="shared" si="114"/>
        <v>0.85</v>
      </c>
      <c r="CA102" s="371" t="s">
        <v>4463</v>
      </c>
      <c r="CB102" s="368" t="s">
        <v>2581</v>
      </c>
      <c r="CC102" s="371" t="s">
        <v>4464</v>
      </c>
      <c r="CE102" s="337">
        <f>BX102</f>
        <v>0.85</v>
      </c>
      <c r="CF102" s="337">
        <f>BY102</f>
        <v>1</v>
      </c>
      <c r="CG102" s="337">
        <f t="shared" si="9"/>
        <v>0.85</v>
      </c>
      <c r="CH102" s="337">
        <v>0.85</v>
      </c>
      <c r="CI102" s="337">
        <f t="shared" si="11"/>
        <v>0.85</v>
      </c>
      <c r="CJ102" s="337">
        <f t="shared" si="12"/>
        <v>1</v>
      </c>
      <c r="CK102" s="338"/>
    </row>
    <row r="103" spans="2:89" s="335" customFormat="1" ht="12" x14ac:dyDescent="0.25">
      <c r="B103" s="322"/>
      <c r="C103" s="322"/>
      <c r="D103" s="322"/>
      <c r="E103" s="323"/>
      <c r="F103" s="598"/>
      <c r="G103" s="366"/>
      <c r="H103" s="366"/>
      <c r="I103" s="366"/>
      <c r="J103" s="323"/>
      <c r="K103" s="325"/>
      <c r="L103" s="325"/>
      <c r="M103" s="325"/>
      <c r="N103" s="322"/>
      <c r="O103" s="325"/>
      <c r="P103" s="391"/>
      <c r="Q103" s="392"/>
      <c r="R103" s="326"/>
      <c r="S103" s="366"/>
      <c r="T103" s="326"/>
      <c r="U103" s="327"/>
      <c r="V103" s="327"/>
      <c r="W103" s="328"/>
      <c r="X103" s="376"/>
      <c r="Y103" s="368"/>
      <c r="Z103" s="327"/>
      <c r="AA103" s="327"/>
      <c r="AB103" s="328"/>
      <c r="AC103" s="328"/>
      <c r="AD103" s="371"/>
      <c r="AE103" s="332"/>
      <c r="AF103" s="327"/>
      <c r="AG103" s="328"/>
      <c r="AH103" s="376"/>
      <c r="AI103" s="368"/>
      <c r="AJ103" s="327"/>
      <c r="AK103" s="327"/>
      <c r="AL103" s="328"/>
      <c r="AM103" s="328"/>
      <c r="AN103" s="371"/>
      <c r="AO103" s="332"/>
      <c r="AP103" s="327"/>
      <c r="AQ103" s="328"/>
      <c r="AR103" s="376"/>
      <c r="AS103" s="368"/>
      <c r="AT103" s="327"/>
      <c r="AU103" s="327"/>
      <c r="AV103" s="328"/>
      <c r="AW103" s="328"/>
      <c r="AX103" s="371"/>
      <c r="AY103" s="332"/>
      <c r="AZ103" s="327"/>
      <c r="BA103" s="328"/>
      <c r="BB103" s="376"/>
      <c r="BC103" s="368"/>
      <c r="BD103" s="327"/>
      <c r="BE103" s="327"/>
      <c r="BF103" s="328"/>
      <c r="BG103" s="328"/>
      <c r="BH103" s="371"/>
      <c r="BI103" s="332"/>
      <c r="BJ103" s="327"/>
      <c r="BK103" s="328"/>
      <c r="BL103" s="376"/>
      <c r="BM103" s="368"/>
      <c r="BN103" s="327"/>
      <c r="BO103" s="327"/>
      <c r="BP103" s="328"/>
      <c r="BQ103" s="328"/>
      <c r="BR103" s="371"/>
      <c r="BS103" s="332"/>
      <c r="BT103" s="327"/>
      <c r="BU103" s="328"/>
      <c r="BV103" s="328"/>
      <c r="BW103" s="371"/>
      <c r="BX103" s="327"/>
      <c r="BY103" s="327"/>
      <c r="BZ103" s="328"/>
      <c r="CA103" s="328"/>
      <c r="CB103" s="371"/>
      <c r="CC103" s="599"/>
      <c r="CE103" s="338"/>
      <c r="CF103" s="338"/>
      <c r="CG103" s="337"/>
      <c r="CH103" s="337"/>
      <c r="CI103" s="337"/>
      <c r="CJ103" s="337"/>
      <c r="CK103" s="338"/>
    </row>
    <row r="104" spans="2:89" s="335" customFormat="1" ht="12" x14ac:dyDescent="0.25">
      <c r="B104" s="322"/>
      <c r="C104" s="322"/>
      <c r="D104" s="322"/>
      <c r="E104" s="323"/>
      <c r="F104" s="598"/>
      <c r="G104" s="366"/>
      <c r="H104" s="366"/>
      <c r="I104" s="366"/>
      <c r="J104" s="323"/>
      <c r="K104" s="325"/>
      <c r="L104" s="325"/>
      <c r="M104" s="325"/>
      <c r="N104" s="322"/>
      <c r="O104" s="325"/>
      <c r="P104" s="391"/>
      <c r="Q104" s="392"/>
      <c r="R104" s="326"/>
      <c r="S104" s="366"/>
      <c r="T104" s="326"/>
      <c r="U104" s="327"/>
      <c r="V104" s="327"/>
      <c r="W104" s="328"/>
      <c r="X104" s="376"/>
      <c r="Y104" s="368"/>
      <c r="Z104" s="327"/>
      <c r="AA104" s="327"/>
      <c r="AB104" s="328"/>
      <c r="AC104" s="328"/>
      <c r="AD104" s="371"/>
      <c r="AE104" s="332"/>
      <c r="AF104" s="327"/>
      <c r="AG104" s="328"/>
      <c r="AH104" s="376"/>
      <c r="AI104" s="368"/>
      <c r="AJ104" s="327"/>
      <c r="AK104" s="327"/>
      <c r="AL104" s="328"/>
      <c r="AM104" s="328"/>
      <c r="AN104" s="371"/>
      <c r="AO104" s="332"/>
      <c r="AP104" s="327"/>
      <c r="AQ104" s="328"/>
      <c r="AR104" s="376"/>
      <c r="AS104" s="368"/>
      <c r="AT104" s="327"/>
      <c r="AU104" s="327"/>
      <c r="AV104" s="328"/>
      <c r="AW104" s="328"/>
      <c r="AX104" s="371"/>
      <c r="AY104" s="332"/>
      <c r="AZ104" s="327"/>
      <c r="BA104" s="328"/>
      <c r="BB104" s="376"/>
      <c r="BC104" s="368"/>
      <c r="BD104" s="327"/>
      <c r="BE104" s="327"/>
      <c r="BF104" s="328"/>
      <c r="BG104" s="328"/>
      <c r="BH104" s="371"/>
      <c r="BI104" s="332"/>
      <c r="BJ104" s="327"/>
      <c r="BK104" s="328"/>
      <c r="BL104" s="376"/>
      <c r="BM104" s="368"/>
      <c r="BN104" s="327"/>
      <c r="BO104" s="327"/>
      <c r="BP104" s="328"/>
      <c r="BQ104" s="328"/>
      <c r="BR104" s="371"/>
      <c r="BS104" s="332"/>
      <c r="BT104" s="327"/>
      <c r="BU104" s="328"/>
      <c r="BV104" s="328"/>
      <c r="BW104" s="371"/>
      <c r="BX104" s="327"/>
      <c r="BY104" s="327"/>
      <c r="BZ104" s="328"/>
      <c r="CA104" s="328"/>
      <c r="CB104" s="371"/>
      <c r="CC104" s="599"/>
      <c r="CE104" s="338"/>
      <c r="CF104" s="338"/>
      <c r="CG104" s="337"/>
      <c r="CH104" s="337"/>
      <c r="CI104" s="337"/>
      <c r="CJ104" s="337"/>
      <c r="CK104" s="338"/>
    </row>
    <row r="105" spans="2:89" ht="15" customHeight="1" x14ac:dyDescent="0.25">
      <c r="E105" s="335"/>
      <c r="G105" s="600"/>
      <c r="R105" s="600"/>
      <c r="S105" s="335"/>
      <c r="W105" s="601"/>
      <c r="X105" s="601"/>
      <c r="Y105" s="335"/>
      <c r="AB105" s="601"/>
      <c r="AC105" s="601"/>
      <c r="AG105" s="601"/>
      <c r="AH105" s="601"/>
      <c r="AL105" s="601"/>
      <c r="AM105" s="601"/>
      <c r="AN105" s="335"/>
      <c r="AQ105" s="601"/>
      <c r="AR105" s="601"/>
      <c r="AV105" s="601"/>
      <c r="AW105" s="601"/>
      <c r="BA105" s="601"/>
      <c r="BB105" s="601"/>
      <c r="BF105" s="601"/>
      <c r="BG105" s="601"/>
      <c r="BK105" s="601"/>
      <c r="BL105" s="601"/>
      <c r="BP105" s="601"/>
      <c r="BQ105" s="601"/>
      <c r="BU105" s="601"/>
      <c r="BV105" s="601"/>
      <c r="BZ105" s="601"/>
      <c r="CA105" s="601"/>
    </row>
  </sheetData>
  <sheetProtection formatCells="0" formatColumns="0" formatRows="0" sort="0" autoFilter="0" pivotTables="0"/>
  <dataConsolidate/>
  <mergeCells count="30">
    <mergeCell ref="BS11:BW11"/>
    <mergeCell ref="BX11:CB11"/>
    <mergeCell ref="AO11:AS11"/>
    <mergeCell ref="AT11:AX11"/>
    <mergeCell ref="AY11:BC11"/>
    <mergeCell ref="BD11:BH11"/>
    <mergeCell ref="BI11:BM11"/>
    <mergeCell ref="BN11:BR11"/>
    <mergeCell ref="CE10:CG11"/>
    <mergeCell ref="CH10:CK11"/>
    <mergeCell ref="B11:D11"/>
    <mergeCell ref="E11:I11"/>
    <mergeCell ref="J11:Q11"/>
    <mergeCell ref="R11:T11"/>
    <mergeCell ref="U11:Y11"/>
    <mergeCell ref="Z11:AD11"/>
    <mergeCell ref="AE11:AI11"/>
    <mergeCell ref="AJ11:AN11"/>
    <mergeCell ref="B7:C8"/>
    <mergeCell ref="E7:F7"/>
    <mergeCell ref="G7:G8"/>
    <mergeCell ref="E8:F8"/>
    <mergeCell ref="B10:T10"/>
    <mergeCell ref="U10:CB10"/>
    <mergeCell ref="B2:C5"/>
    <mergeCell ref="D2:BY5"/>
    <mergeCell ref="BZ2:CC2"/>
    <mergeCell ref="BZ3:CC3"/>
    <mergeCell ref="BZ4:CC4"/>
    <mergeCell ref="BZ5:CC5"/>
  </mergeCells>
  <conditionalFormatting sqref="E102">
    <cfRule type="containsText" dxfId="15" priority="15" operator="containsText" text="NO">
      <formula>NOT(ISERROR(SEARCH("NO",E102)))</formula>
    </cfRule>
    <cfRule type="containsText" dxfId="14" priority="16" operator="containsText" text="SI">
      <formula>NOT(ISERROR(SEARCH("SI",E102)))</formula>
    </cfRule>
  </conditionalFormatting>
  <conditionalFormatting sqref="E30:E31">
    <cfRule type="containsText" dxfId="13" priority="13" operator="containsText" text="NO">
      <formula>NOT(ISERROR(SEARCH("NO",E30)))</formula>
    </cfRule>
    <cfRule type="containsText" dxfId="12" priority="14" operator="containsText" text="SI">
      <formula>NOT(ISERROR(SEARCH("SI",E30)))</formula>
    </cfRule>
  </conditionalFormatting>
  <conditionalFormatting sqref="E57">
    <cfRule type="containsText" dxfId="11" priority="11" operator="containsText" text="NO">
      <formula>NOT(ISERROR(SEARCH("NO",E57)))</formula>
    </cfRule>
    <cfRule type="containsText" dxfId="10" priority="12" operator="containsText" text="SI">
      <formula>NOT(ISERROR(SEARCH("SI",E57)))</formula>
    </cfRule>
  </conditionalFormatting>
  <conditionalFormatting sqref="E28:E29">
    <cfRule type="containsText" dxfId="9" priority="9" operator="containsText" text="NO">
      <formula>NOT(ISERROR(SEARCH("NO",E28)))</formula>
    </cfRule>
    <cfRule type="containsText" dxfId="8" priority="10" operator="containsText" text="SI">
      <formula>NOT(ISERROR(SEARCH("SI",E28)))</formula>
    </cfRule>
  </conditionalFormatting>
  <conditionalFormatting sqref="E101">
    <cfRule type="containsText" dxfId="7" priority="7" operator="containsText" text="NO">
      <formula>NOT(ISERROR(SEARCH("NO",E101)))</formula>
    </cfRule>
    <cfRule type="containsText" dxfId="6" priority="8" operator="containsText" text="SI">
      <formula>NOT(ISERROR(SEARCH("SI",E101)))</formula>
    </cfRule>
  </conditionalFormatting>
  <conditionalFormatting sqref="E58:E60">
    <cfRule type="containsText" dxfId="5" priority="5" operator="containsText" text="NO">
      <formula>NOT(ISERROR(SEARCH("NO",E58)))</formula>
    </cfRule>
    <cfRule type="containsText" dxfId="4" priority="6" operator="containsText" text="SI">
      <formula>NOT(ISERROR(SEARCH("SI",E58)))</formula>
    </cfRule>
  </conditionalFormatting>
  <conditionalFormatting sqref="E61:E78">
    <cfRule type="containsText" dxfId="3" priority="3" operator="containsText" text="NO">
      <formula>NOT(ISERROR(SEARCH("NO",E61)))</formula>
    </cfRule>
    <cfRule type="containsText" dxfId="2" priority="4" operator="containsText" text="SI">
      <formula>NOT(ISERROR(SEARCH("SI",E61)))</formula>
    </cfRule>
  </conditionalFormatting>
  <conditionalFormatting sqref="E88:E95">
    <cfRule type="containsText" dxfId="1" priority="1" operator="containsText" text="NO">
      <formula>NOT(ISERROR(SEARCH("NO",E88)))</formula>
    </cfRule>
    <cfRule type="containsText" dxfId="0" priority="2" operator="containsText" text="SI">
      <formula>NOT(ISERROR(SEARCH("SI",E88)))</formula>
    </cfRule>
  </conditionalFormatting>
  <dataValidations count="44">
    <dataValidation type="list" allowBlank="1" showInputMessage="1" showErrorMessage="1" sqref="B59:C59" xr:uid="{3853DB51-F59E-43CB-9B3C-E9BE90E55933}">
      <formula1>#REF!</formula1>
    </dataValidation>
    <dataValidation type="textLength" allowBlank="1" showInputMessage="1" showErrorMessage="1" errorTitle="Entrada no válida" error="Escriba un texto  Maximo 500 Caracteres" promptTitle="Cualquier contenido Maximo 500 Caracteres" sqref="H51:I52" xr:uid="{B7C19AEE-14F6-4D68-A427-A5CE2D220143}">
      <formula1>0</formula1>
      <formula2>500</formula2>
    </dataValidation>
    <dataValidation type="textLength" allowBlank="1" showInputMessage="1" showErrorMessage="1" errorTitle="Entrada no válida" error="Escriba un texto  Maximo 100 Caracteres" promptTitle="Cualquier contenido Maximo 100 Caracteres" sqref="G51:G52" xr:uid="{65335B1C-CD2A-43C9-82A8-4A2BB4477D1C}">
      <formula1>0</formula1>
      <formula2>100</formula2>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AE69A558-E2DD-4BD8-8D63-9AF97BFFB8CA}"/>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F7B0EEF9-FCE5-432F-AFDF-DB10374F4B92}"/>
    <dataValidation allowBlank="1" showInputMessage="1" showErrorMessage="1" prompt="Registre las observaciones o recomendaciones de la revisión del seguimiento reportado por el proceso. Se diligencia por parte del equipo del Sistema de Gestión al recibir el reporte del seguimiento." sqref="AI12 AN12 AS12 AX12 BC12 BH12 BM12 BR12 BW12 CB12 Y12 AD12" xr:uid="{E560EC3D-F6B9-464C-9212-A31EB0A2BD7F}"/>
    <dataValidation allowBlank="1" showInputMessage="1" showErrorMessage="1" prompt="Es el producto de dividir el resultado del indicador para la vigencia (columna BV) entre la meta anual del indicador para la vigencia (columna BW)." sqref="CJ12" xr:uid="{240E974A-31DC-4697-8152-8C43AD798F70}"/>
    <dataValidation allowBlank="1" showInputMessage="1" showErrorMessage="1" prompt="Registrar la meta anual formulada para el indicador, es decir, el valor de la columna S." sqref="CI12" xr:uid="{B5E08E3E-C348-42C8-9AF7-D29D168A6025}"/>
    <dataValidation allowBlank="1" showInputMessage="1" showErrorMessage="1" prompt="Corresponde al porcentaje de avance acumulado, es decir, es el mismo valor calculado en la columna anterior (BU)._x000a_" sqref="CH12" xr:uid="{E2227C6D-EABB-4BDF-B4F9-A9C60476CF74}"/>
    <dataValidation allowBlank="1" showInputMessage="1" showErrorMessage="1" prompt="Es el producto de dividir el resultado del indicador acumulado (columna BS) entre lo programado del indicador acumulado (columna BT)._x000a_" sqref="CG12" xr:uid="{3206EFA7-2008-4E31-A67D-84AA9E8B76DA}"/>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E4595580-0017-46E3-BAF5-E59830D634FA}"/>
    <dataValidation allowBlank="1" showInputMessage="1" showErrorMessage="1" prompt="Corresponde al avance ejecutado acumulado (constante; suma o promedio) o al último reporte de ejecución (creciente o decreciente) del indicador, según corresponda y de acuerdo a su periodicidad." sqref="CE12" xr:uid="{077F03D4-70B8-4F72-A7FC-ACF486E28523}"/>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8A0F64CD-3CBC-4E77-B05C-DA111A6799F3}"/>
    <dataValidation type="list" allowBlank="1" showInputMessage="1" showErrorMessage="1" sqref="B105:B1048576" xr:uid="{57354A84-D310-49B6-86FF-ED54E0ED9EF4}">
      <formula1>Procesos</formula1>
    </dataValidation>
    <dataValidation type="list" allowBlank="1" showInputMessage="1" showErrorMessage="1" sqref="P106:P1048576" xr:uid="{1917EF6E-F11F-43D8-B2CD-E33B7D8B9033}">
      <formula1>TipoInd</formula1>
    </dataValidation>
    <dataValidation type="list" allowBlank="1" showInputMessage="1" showErrorMessage="1" sqref="C106:C1048576" xr:uid="{E3ED879C-D79A-49E0-A17A-A70088C004CD}">
      <formula1>Subsistema</formula1>
    </dataValidation>
    <dataValidation allowBlank="1" showInputMessage="1" showErrorMessage="1" prompt="Formúlese según las características y programación del indicador." sqref="CE10 CH10" xr:uid="{57EA7C9C-C931-4886-89A6-071C10E44792}"/>
    <dataValidation type="list" allowBlank="1" showInputMessage="1" showErrorMessage="1" sqref="D105 E106:E1048576 D86" xr:uid="{8E029D53-98F1-4C90-866B-00A992A90398}">
      <formula1>ObjEstratégico</formula1>
    </dataValidation>
    <dataValidation type="list" allowBlank="1" showInputMessage="1" showErrorMessage="1" sqref="C105 D106:D1048576" xr:uid="{94929406-B4BC-4DF4-A7B9-31E52D482865}">
      <formula1>ProyectoInv</formula1>
    </dataValidation>
    <dataValidation type="list" allowBlank="1" showInputMessage="1" showErrorMessage="1" sqref="P105 M106:N1048576" xr:uid="{C08EC468-F131-44E7-91FD-8C8EA9CF9485}">
      <formula1>periodicidad</formula1>
    </dataValidation>
    <dataValidation type="list" allowBlank="1" showInputMessage="1" showErrorMessage="1" sqref="E7:E8" xr:uid="{90491683-D0D7-4B45-8279-1B45E3BA18A1}">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X12 AC12 AH12 AM12 AR12 AW12 BB12 BG12 BL12 CA12 BQ12 BV12" xr:uid="{E374F628-7199-4491-A162-DC25EDE930C8}"/>
    <dataValidation allowBlank="1" showInputMessage="1" showErrorMessage="1" prompt="Corresponde a la operación matemática de la fórmula del indicador y que reflejará el resultado del indicador para el periodo de medición." sqref="BU12 AQ12 AL12 AG12 AV12 BA12 BF12 BK12 BP12 BZ12 AB12 W12" xr:uid="{8D45D5C5-DCF2-4A7D-B69D-C58DE34B167C}"/>
    <dataValidation allowBlank="1" showInputMessage="1" showErrorMessage="1" prompt="Corresponde a los resultados planificados para el periodo de medición. Todos los indicadores de gestión deben incluir programación." sqref="V12 AU12 AP12 AK12 AZ12 BE12 BJ12 BO12 BT12 BY12 AF12 AA12" xr:uid="{E5B909BF-E0D6-4688-9716-4FF83B31961B}"/>
    <dataValidation allowBlank="1" showInputMessage="1" showErrorMessage="1" prompt="Corresponde a los resultados obtenidos en el periodo de medición." sqref="Z12 AJ12 AT12 AO12 AY12 BD12 BI12 BN12 BS12 BX12 U12 AE12" xr:uid="{C07DD9C8-DCBA-441D-B5CF-52CBDF3EDA3F}"/>
    <dataValidation allowBlank="1" showInputMessage="1" showErrorMessage="1" prompt="Es el resultado del indicador que se pretende alcanzar durante la vigencia, se debe tener como referencia la unidad de medida formulada para el indicador." sqref="T12" xr:uid="{99E8171F-41B1-4BE1-B2DF-23C66424201B}"/>
    <dataValidation allowBlank="1" showInputMessage="1" showErrorMessage="1" prompt="Debe coincidir con la unidad de medida del indicador para poder ser comparables." sqref="S12" xr:uid="{31A60C8C-E11A-4974-AD89-86E5974BF7C7}"/>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D715A941-91C9-4F5F-BD9C-C12A25FB5032}"/>
    <dataValidation allowBlank="1" showInputMessage="1" showErrorMessage="1" prompt="Es el elemento que soporta la medición del indicador, estos pueden ser; documento, base de datos, entre otros. " sqref="O12" xr:uid="{6AA3471A-81B7-4C37-9424-256D3138F149}"/>
    <dataValidation allowBlank="1" showInputMessage="1" showErrorMessage="1" prompt="Corresponde a la información a partir de la cual se obtienen los datos para el cálculo del indicador." sqref="L12" xr:uid="{1E3A924E-31D6-4486-A46B-C6B6A9BA764E}"/>
    <dataValidation allowBlank="1" showInputMessage="1" showErrorMessage="1" prompt="Relacionar la medida en la cual se obtiene el resultado del indicador, la cual para el presente formato se estandariza en &quot;Porcentaje&quot;." sqref="N12" xr:uid="{07FB1761-4008-41D0-8BB5-6C746BFE6E5B}"/>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E6DCAD02-CB45-4C3B-AC29-A56BFAA54C00}"/>
    <dataValidation allowBlank="1" showInputMessage="1" showErrorMessage="1" prompt="Hace referencia a la clasificación del indicador._x000a__x000a_De la lista desplegable seleccione una de las siguientes opciones: eficacia, eficiencia o efectividad." sqref="J12" xr:uid="{8B791BF5-9B1C-4021-AAC3-F8F8F11D7C0B}"/>
    <dataValidation allowBlank="1" showInputMessage="1" showErrorMessage="1" prompt="Corresponde a la ecuación matemática que relaciona las variables del indicador (numerador/denominador)." sqref="K12" xr:uid="{784EC408-E74E-408B-877B-A2D1071704F8}"/>
    <dataValidation allowBlank="1" showInputMessage="1" showErrorMessage="1" prompt="Corresponde al aspecto clave de cuyo resultado depende el logro de la meta propuesta para el indicador." sqref="I12" xr:uid="{E6B3C8F3-8A62-4BD4-B4AF-BAAB348C527B}"/>
    <dataValidation allowBlank="1" showInputMessage="1" showErrorMessage="1" prompt="Describe al fin para el cual se formuló el indicador." sqref="H12" xr:uid="{92DD8476-AB92-4120-8C8B-11ACADAC43B6}"/>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1187D27E-C943-4644-9064-917A7FEFB72B}"/>
    <dataValidation allowBlank="1" showInputMessage="1" showErrorMessage="1" prompt="Hace referencia a la fecha de expedición de la circular mediante la cual se solicita la creación o actualización del indicador de gestión." sqref="F12" xr:uid="{80968477-EBFA-42C6-9467-492868DDF75C}"/>
    <dataValidation allowBlank="1" showInputMessage="1" showErrorMessage="1" prompt="Se refiere al código consecutivo que es asignado por la Subdirección de Diseño, Evaluación y Sistematización – Equipo del Sistema Integrado de Gestión." sqref="E12" xr:uid="{E778719C-AB69-4FB5-9B87-D88E98CB8E57}"/>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51770B93-79CA-4D83-B9C8-84F0C6DA7015}"/>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DA3C5918-7D59-4F43-8A5E-FA8E5CC9C17E}"/>
    <dataValidation allowBlank="1" showInputMessage="1" showErrorMessage="1" prompt="Indicar el proceso institucional al cuál está asociado el indicador de gestión._x000a__x000a_De la lista despegable  seleccione el proceso." sqref="B12" xr:uid="{803185D5-7100-45D7-BC55-1A8B0E9A5E6C}"/>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D7668CA5-7C0D-411B-9DBB-BD567E5501C7}"/>
    <dataValidation type="list" allowBlank="1" showInputMessage="1" showErrorMessage="1" sqref="T105 Q105:Q1048576 T93 S49:S52" xr:uid="{3E1B8055-19E0-41AA-9784-E7865B03F730}">
      <formula1>TipoMeta</formula1>
    </dataValidation>
  </dataValidation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3ABB-37E0-4FA7-8E93-C62827368B23}">
  <dimension ref="A1:AY79"/>
  <sheetViews>
    <sheetView view="pageBreakPreview" zoomScale="25" zoomScaleNormal="25" zoomScaleSheetLayoutView="25" zoomScalePageLayoutView="51" workbookViewId="0">
      <selection activeCell="S13" sqref="S13"/>
    </sheetView>
  </sheetViews>
  <sheetFormatPr baseColWidth="10" defaultColWidth="11.42578125" defaultRowHeight="12.75" x14ac:dyDescent="0.2"/>
  <cols>
    <col min="1" max="3" width="15.28515625" style="609" customWidth="1"/>
    <col min="4" max="4" width="10.7109375" style="609" customWidth="1"/>
    <col min="5" max="5" width="23.85546875" style="609" customWidth="1"/>
    <col min="6" max="6" width="24.140625" style="609" customWidth="1"/>
    <col min="7" max="7" width="23.85546875" style="609" customWidth="1"/>
    <col min="8" max="8" width="13.5703125" style="609" bestFit="1" customWidth="1"/>
    <col min="9" max="9" width="12.7109375" style="609" bestFit="1" customWidth="1"/>
    <col min="10" max="10" width="10" style="609" customWidth="1"/>
    <col min="11" max="11" width="5.85546875" style="609" bestFit="1" customWidth="1"/>
    <col min="12" max="12" width="58.42578125" style="609" customWidth="1"/>
    <col min="13" max="13" width="10.85546875" style="609" customWidth="1"/>
    <col min="14" max="14" width="14.42578125" style="609" customWidth="1"/>
    <col min="15" max="15" width="12.7109375" style="609" bestFit="1" customWidth="1"/>
    <col min="16" max="16" width="10" style="609" customWidth="1"/>
    <col min="17" max="17" width="5.85546875" style="609" bestFit="1" customWidth="1"/>
    <col min="18" max="18" width="10.140625" style="609" customWidth="1"/>
    <col min="19" max="19" width="55.28515625" style="609" customWidth="1"/>
    <col min="20" max="20" width="13.85546875" style="609" customWidth="1"/>
    <col min="21" max="21" width="15.140625" style="609" bestFit="1" customWidth="1"/>
    <col min="22" max="22" width="9.42578125" style="609" customWidth="1"/>
    <col min="23" max="23" width="11.140625" style="609" bestFit="1" customWidth="1"/>
    <col min="24" max="24" width="12.85546875" style="609" customWidth="1"/>
    <col min="25" max="25" width="12.28515625" style="609" bestFit="1" customWidth="1"/>
    <col min="26" max="26" width="8.42578125" style="609" bestFit="1" customWidth="1"/>
    <col min="27" max="27" width="60.85546875" style="609" customWidth="1"/>
    <col min="28" max="28" width="15.28515625" style="609" customWidth="1"/>
    <col min="29" max="29" width="45.42578125" style="609" customWidth="1"/>
    <col min="30" max="30" width="11.85546875" style="609" bestFit="1" customWidth="1"/>
    <col min="31" max="31" width="8.42578125" style="609" bestFit="1" customWidth="1"/>
    <col min="32" max="32" width="78" style="609" customWidth="1"/>
    <col min="33" max="33" width="14.42578125" style="609" customWidth="1"/>
    <col min="34" max="34" width="34.7109375" style="609" customWidth="1"/>
    <col min="35" max="35" width="12" style="609" bestFit="1" customWidth="1"/>
    <col min="36" max="36" width="8.42578125" style="609" bestFit="1" customWidth="1"/>
    <col min="37" max="37" width="78.140625" style="609" customWidth="1"/>
    <col min="38" max="38" width="14.140625" style="609" customWidth="1"/>
    <col min="39" max="39" width="34.7109375" style="609" customWidth="1"/>
    <col min="40" max="40" width="11.5703125" style="609" bestFit="1" customWidth="1"/>
    <col min="41" max="41" width="8.42578125" style="609" bestFit="1" customWidth="1"/>
    <col min="42" max="42" width="87.5703125" style="609" customWidth="1"/>
    <col min="43" max="43" width="14.42578125" style="609" customWidth="1"/>
    <col min="44" max="44" width="45.140625" style="609" customWidth="1"/>
    <col min="45" max="45" width="11.42578125" style="609" customWidth="1"/>
    <col min="46" max="46" width="15.42578125" style="609" customWidth="1"/>
    <col min="47" max="47" width="26.28515625" style="609" customWidth="1"/>
    <col min="48" max="50" width="11.42578125" style="609" customWidth="1"/>
    <col min="51" max="16384" width="11.42578125" style="609"/>
  </cols>
  <sheetData>
    <row r="1" spans="1:51" ht="21" customHeight="1" x14ac:dyDescent="0.2">
      <c r="A1" s="603"/>
      <c r="B1" s="603"/>
      <c r="C1" s="604" t="s">
        <v>4465</v>
      </c>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6"/>
      <c r="AQ1" s="607" t="s">
        <v>4466</v>
      </c>
      <c r="AR1" s="608" t="s">
        <v>4467</v>
      </c>
      <c r="AU1" s="610"/>
      <c r="AV1" s="610"/>
      <c r="AW1" s="610"/>
      <c r="AX1" s="610"/>
      <c r="AY1" s="610"/>
    </row>
    <row r="2" spans="1:51" ht="21" customHeight="1" x14ac:dyDescent="0.2">
      <c r="A2" s="603"/>
      <c r="B2" s="603"/>
      <c r="C2" s="611"/>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3"/>
      <c r="AQ2" s="607" t="s">
        <v>4468</v>
      </c>
      <c r="AR2" s="608">
        <v>1</v>
      </c>
      <c r="AU2" s="610"/>
      <c r="AV2" s="610"/>
      <c r="AW2" s="610"/>
      <c r="AX2" s="610"/>
      <c r="AY2" s="610"/>
    </row>
    <row r="3" spans="1:51" ht="21" customHeight="1" x14ac:dyDescent="0.2">
      <c r="A3" s="603"/>
      <c r="B3" s="603"/>
      <c r="C3" s="611"/>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2"/>
      <c r="AP3" s="613"/>
      <c r="AQ3" s="607" t="s">
        <v>4469</v>
      </c>
      <c r="AR3" s="608" t="s">
        <v>4470</v>
      </c>
      <c r="AU3" s="610"/>
      <c r="AV3" s="610"/>
      <c r="AW3" s="610"/>
      <c r="AX3" s="610"/>
      <c r="AY3" s="610"/>
    </row>
    <row r="4" spans="1:51" ht="21" customHeight="1" x14ac:dyDescent="0.2">
      <c r="A4" s="603"/>
      <c r="B4" s="603"/>
      <c r="C4" s="614"/>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6"/>
      <c r="AQ4" s="607" t="s">
        <v>4471</v>
      </c>
      <c r="AR4" s="608" t="s">
        <v>4472</v>
      </c>
      <c r="AU4" s="610"/>
      <c r="AV4" s="610"/>
      <c r="AW4" s="610"/>
      <c r="AX4" s="610"/>
      <c r="AY4" s="610"/>
    </row>
    <row r="5" spans="1:51" x14ac:dyDescent="0.2">
      <c r="A5" s="617"/>
      <c r="B5" s="617"/>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8"/>
      <c r="AU5" s="610"/>
      <c r="AV5" s="610"/>
      <c r="AW5" s="610"/>
      <c r="AX5" s="610"/>
      <c r="AY5" s="610"/>
    </row>
    <row r="6" spans="1:51" x14ac:dyDescent="0.2">
      <c r="A6" s="619" t="s">
        <v>4473</v>
      </c>
      <c r="B6" s="619"/>
      <c r="C6" s="620" t="s">
        <v>4474</v>
      </c>
      <c r="D6" s="621" t="s">
        <v>4475</v>
      </c>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U6" s="610"/>
      <c r="AV6" s="610"/>
      <c r="AW6" s="610"/>
      <c r="AX6" s="610"/>
      <c r="AY6" s="610"/>
    </row>
    <row r="7" spans="1:51" x14ac:dyDescent="0.2">
      <c r="A7" s="618"/>
      <c r="B7" s="618"/>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U7" s="610"/>
      <c r="AV7" s="610"/>
      <c r="AW7" s="610"/>
      <c r="AX7" s="610"/>
      <c r="AY7" s="610"/>
    </row>
    <row r="8" spans="1:51" ht="26.25" customHeight="1" x14ac:dyDescent="0.2">
      <c r="A8" s="622" t="s">
        <v>4476</v>
      </c>
      <c r="B8" s="623"/>
      <c r="C8" s="623"/>
      <c r="D8" s="623"/>
      <c r="E8" s="623"/>
      <c r="F8" s="623"/>
      <c r="G8" s="623"/>
      <c r="H8" s="623"/>
      <c r="I8" s="623"/>
      <c r="J8" s="623"/>
      <c r="K8" s="624"/>
      <c r="L8" s="625" t="s">
        <v>4477</v>
      </c>
      <c r="M8" s="626"/>
      <c r="N8" s="626"/>
      <c r="O8" s="626"/>
      <c r="P8" s="626"/>
      <c r="Q8" s="626"/>
      <c r="R8" s="626"/>
      <c r="S8" s="626"/>
      <c r="T8" s="626"/>
      <c r="U8" s="626"/>
      <c r="V8" s="626"/>
      <c r="W8" s="626"/>
      <c r="X8" s="627"/>
      <c r="Y8" s="628" t="s">
        <v>4478</v>
      </c>
      <c r="Z8" s="629"/>
      <c r="AA8" s="629"/>
      <c r="AB8" s="629"/>
      <c r="AC8" s="629"/>
      <c r="AD8" s="629"/>
      <c r="AE8" s="629"/>
      <c r="AF8" s="629"/>
      <c r="AG8" s="629"/>
      <c r="AH8" s="629"/>
      <c r="AI8" s="629"/>
      <c r="AJ8" s="629"/>
      <c r="AK8" s="629"/>
      <c r="AL8" s="629"/>
      <c r="AM8" s="629"/>
      <c r="AN8" s="629"/>
      <c r="AO8" s="629"/>
      <c r="AP8" s="629"/>
      <c r="AQ8" s="629"/>
      <c r="AR8" s="630"/>
    </row>
    <row r="9" spans="1:51" s="642" customFormat="1" ht="16.5" customHeight="1" x14ac:dyDescent="0.25">
      <c r="A9" s="631" t="s">
        <v>4479</v>
      </c>
      <c r="B9" s="631" t="s">
        <v>4480</v>
      </c>
      <c r="C9" s="631" t="s">
        <v>4481</v>
      </c>
      <c r="D9" s="631" t="s">
        <v>4482</v>
      </c>
      <c r="E9" s="631" t="s">
        <v>4483</v>
      </c>
      <c r="F9" s="632" t="s">
        <v>4484</v>
      </c>
      <c r="G9" s="632" t="s">
        <v>4485</v>
      </c>
      <c r="H9" s="632" t="s">
        <v>4486</v>
      </c>
      <c r="I9" s="633" t="s">
        <v>4487</v>
      </c>
      <c r="J9" s="634"/>
      <c r="K9" s="634"/>
      <c r="L9" s="635" t="s">
        <v>4488</v>
      </c>
      <c r="M9" s="635" t="s">
        <v>4489</v>
      </c>
      <c r="N9" s="635" t="s">
        <v>4490</v>
      </c>
      <c r="O9" s="636" t="s">
        <v>4491</v>
      </c>
      <c r="P9" s="636"/>
      <c r="Q9" s="636"/>
      <c r="R9" s="637" t="s">
        <v>4492</v>
      </c>
      <c r="S9" s="633" t="s">
        <v>4493</v>
      </c>
      <c r="T9" s="634"/>
      <c r="U9" s="634"/>
      <c r="V9" s="634"/>
      <c r="W9" s="634"/>
      <c r="X9" s="638"/>
      <c r="Y9" s="639" t="s">
        <v>4494</v>
      </c>
      <c r="Z9" s="640"/>
      <c r="AA9" s="640"/>
      <c r="AB9" s="640"/>
      <c r="AC9" s="641"/>
      <c r="AD9" s="639" t="s">
        <v>4495</v>
      </c>
      <c r="AE9" s="640"/>
      <c r="AF9" s="640"/>
      <c r="AG9" s="640"/>
      <c r="AH9" s="641"/>
      <c r="AI9" s="639" t="s">
        <v>4496</v>
      </c>
      <c r="AJ9" s="640"/>
      <c r="AK9" s="640"/>
      <c r="AL9" s="640"/>
      <c r="AM9" s="641"/>
      <c r="AN9" s="633" t="s">
        <v>4497</v>
      </c>
      <c r="AO9" s="634"/>
      <c r="AP9" s="634"/>
      <c r="AQ9" s="634"/>
      <c r="AR9" s="638"/>
    </row>
    <row r="10" spans="1:51" ht="78" customHeight="1" x14ac:dyDescent="0.2">
      <c r="A10" s="643"/>
      <c r="B10" s="643"/>
      <c r="C10" s="643"/>
      <c r="D10" s="643"/>
      <c r="E10" s="643"/>
      <c r="F10" s="635"/>
      <c r="G10" s="635"/>
      <c r="H10" s="635"/>
      <c r="I10" s="644" t="s">
        <v>4498</v>
      </c>
      <c r="J10" s="644" t="s">
        <v>4499</v>
      </c>
      <c r="K10" s="645" t="s">
        <v>4500</v>
      </c>
      <c r="L10" s="635"/>
      <c r="M10" s="635"/>
      <c r="N10" s="635"/>
      <c r="O10" s="644" t="s">
        <v>4498</v>
      </c>
      <c r="P10" s="644" t="s">
        <v>4499</v>
      </c>
      <c r="Q10" s="645" t="s">
        <v>4500</v>
      </c>
      <c r="R10" s="632"/>
      <c r="S10" s="646" t="s">
        <v>4501</v>
      </c>
      <c r="T10" s="646" t="s">
        <v>4502</v>
      </c>
      <c r="U10" s="646" t="s">
        <v>4503</v>
      </c>
      <c r="V10" s="644" t="s">
        <v>4504</v>
      </c>
      <c r="W10" s="644" t="s">
        <v>4505</v>
      </c>
      <c r="X10" s="644" t="s">
        <v>4506</v>
      </c>
      <c r="Y10" s="645" t="s">
        <v>4507</v>
      </c>
      <c r="Z10" s="645" t="s">
        <v>4508</v>
      </c>
      <c r="AA10" s="645" t="s">
        <v>4509</v>
      </c>
      <c r="AB10" s="645" t="s">
        <v>4510</v>
      </c>
      <c r="AC10" s="647" t="s">
        <v>4511</v>
      </c>
      <c r="AD10" s="645" t="s">
        <v>4507</v>
      </c>
      <c r="AE10" s="645" t="s">
        <v>4508</v>
      </c>
      <c r="AF10" s="645" t="s">
        <v>4509</v>
      </c>
      <c r="AG10" s="645" t="s">
        <v>4510</v>
      </c>
      <c r="AH10" s="647" t="s">
        <v>4511</v>
      </c>
      <c r="AI10" s="645" t="s">
        <v>4507</v>
      </c>
      <c r="AJ10" s="645" t="s">
        <v>4508</v>
      </c>
      <c r="AK10" s="645" t="s">
        <v>4509</v>
      </c>
      <c r="AL10" s="645" t="s">
        <v>4510</v>
      </c>
      <c r="AM10" s="647" t="s">
        <v>4511</v>
      </c>
      <c r="AN10" s="645" t="s">
        <v>4507</v>
      </c>
      <c r="AO10" s="645" t="s">
        <v>4508</v>
      </c>
      <c r="AP10" s="645" t="s">
        <v>4509</v>
      </c>
      <c r="AQ10" s="645" t="s">
        <v>4510</v>
      </c>
      <c r="AR10" s="647" t="s">
        <v>4511</v>
      </c>
    </row>
    <row r="11" spans="1:51" s="672" customFormat="1" ht="148.5" customHeight="1" x14ac:dyDescent="0.2">
      <c r="A11" s="648" t="s">
        <v>394</v>
      </c>
      <c r="B11" s="648" t="s">
        <v>4512</v>
      </c>
      <c r="C11" s="649" t="s">
        <v>4415</v>
      </c>
      <c r="D11" s="650" t="s">
        <v>4513</v>
      </c>
      <c r="E11" s="651" t="s">
        <v>4514</v>
      </c>
      <c r="F11" s="637" t="s">
        <v>4515</v>
      </c>
      <c r="G11" s="651" t="s">
        <v>4516</v>
      </c>
      <c r="H11" s="650" t="s">
        <v>4517</v>
      </c>
      <c r="I11" s="650" t="s">
        <v>4518</v>
      </c>
      <c r="J11" s="650" t="s">
        <v>4519</v>
      </c>
      <c r="K11" s="652" t="s">
        <v>4520</v>
      </c>
      <c r="L11" s="653" t="s">
        <v>4521</v>
      </c>
      <c r="M11" s="654" t="s">
        <v>4522</v>
      </c>
      <c r="N11" s="654" t="s">
        <v>4523</v>
      </c>
      <c r="O11" s="650" t="s">
        <v>4524</v>
      </c>
      <c r="P11" s="650" t="s">
        <v>4525</v>
      </c>
      <c r="Q11" s="655" t="s">
        <v>4526</v>
      </c>
      <c r="R11" s="656" t="s">
        <v>4527</v>
      </c>
      <c r="S11" s="657" t="s">
        <v>4521</v>
      </c>
      <c r="T11" s="654" t="s">
        <v>4528</v>
      </c>
      <c r="U11" s="654" t="s">
        <v>4529</v>
      </c>
      <c r="V11" s="658" t="s">
        <v>4530</v>
      </c>
      <c r="W11" s="659">
        <v>44260</v>
      </c>
      <c r="X11" s="659">
        <v>44561</v>
      </c>
      <c r="Y11" s="660">
        <v>44286</v>
      </c>
      <c r="Z11" s="661">
        <v>1</v>
      </c>
      <c r="AA11" s="662" t="s">
        <v>4531</v>
      </c>
      <c r="AB11" s="663" t="s">
        <v>4532</v>
      </c>
      <c r="AC11" s="664" t="s">
        <v>4533</v>
      </c>
      <c r="AD11" s="665">
        <v>44390</v>
      </c>
      <c r="AE11" s="666">
        <v>1</v>
      </c>
      <c r="AF11" s="662" t="s">
        <v>4534</v>
      </c>
      <c r="AG11" s="663" t="s">
        <v>4532</v>
      </c>
      <c r="AH11" s="662" t="s">
        <v>4535</v>
      </c>
      <c r="AI11" s="667">
        <v>44469</v>
      </c>
      <c r="AJ11" s="666">
        <v>1</v>
      </c>
      <c r="AK11" s="668" t="s">
        <v>4536</v>
      </c>
      <c r="AL11" s="663" t="s">
        <v>4532</v>
      </c>
      <c r="AM11" s="669" t="s">
        <v>4537</v>
      </c>
      <c r="AN11" s="670">
        <v>44560</v>
      </c>
      <c r="AO11" s="671">
        <v>1</v>
      </c>
      <c r="AP11" s="668" t="s">
        <v>4538</v>
      </c>
      <c r="AQ11" s="663" t="s">
        <v>4539</v>
      </c>
      <c r="AR11" s="669" t="s">
        <v>4540</v>
      </c>
    </row>
    <row r="12" spans="1:51" s="672" customFormat="1" ht="193.5" customHeight="1" x14ac:dyDescent="0.2">
      <c r="A12" s="673"/>
      <c r="B12" s="673"/>
      <c r="C12" s="674"/>
      <c r="D12" s="675"/>
      <c r="E12" s="676"/>
      <c r="F12" s="632"/>
      <c r="G12" s="676"/>
      <c r="H12" s="675"/>
      <c r="I12" s="675"/>
      <c r="J12" s="675"/>
      <c r="K12" s="677"/>
      <c r="L12" s="653" t="s">
        <v>4541</v>
      </c>
      <c r="M12" s="654" t="s">
        <v>4522</v>
      </c>
      <c r="N12" s="654" t="s">
        <v>4523</v>
      </c>
      <c r="O12" s="675"/>
      <c r="P12" s="675"/>
      <c r="Q12" s="678"/>
      <c r="R12" s="679"/>
      <c r="S12" s="657" t="s">
        <v>4541</v>
      </c>
      <c r="T12" s="654" t="s">
        <v>4542</v>
      </c>
      <c r="U12" s="654" t="s">
        <v>4543</v>
      </c>
      <c r="V12" s="658" t="s">
        <v>4544</v>
      </c>
      <c r="W12" s="659">
        <v>44260</v>
      </c>
      <c r="X12" s="659">
        <v>44561</v>
      </c>
      <c r="Y12" s="660">
        <v>44286</v>
      </c>
      <c r="Z12" s="661">
        <v>0.25</v>
      </c>
      <c r="AA12" s="662" t="s">
        <v>4545</v>
      </c>
      <c r="AB12" s="680"/>
      <c r="AC12" s="664" t="s">
        <v>4533</v>
      </c>
      <c r="AD12" s="659">
        <v>44390</v>
      </c>
      <c r="AE12" s="666">
        <v>0.5</v>
      </c>
      <c r="AF12" s="662" t="s">
        <v>4546</v>
      </c>
      <c r="AG12" s="680"/>
      <c r="AH12" s="681" t="s">
        <v>4547</v>
      </c>
      <c r="AI12" s="667">
        <v>44469</v>
      </c>
      <c r="AJ12" s="666">
        <v>0.75</v>
      </c>
      <c r="AK12" s="662" t="s">
        <v>4548</v>
      </c>
      <c r="AL12" s="680"/>
      <c r="AM12" s="669" t="s">
        <v>4549</v>
      </c>
      <c r="AN12" s="670">
        <v>44560</v>
      </c>
      <c r="AO12" s="671">
        <v>1</v>
      </c>
      <c r="AP12" s="662" t="s">
        <v>4550</v>
      </c>
      <c r="AQ12" s="680"/>
      <c r="AR12" s="669" t="s">
        <v>4551</v>
      </c>
    </row>
    <row r="13" spans="1:51" s="672" customFormat="1" ht="240" customHeight="1" x14ac:dyDescent="0.2">
      <c r="A13" s="682"/>
      <c r="B13" s="682"/>
      <c r="C13" s="683" t="s">
        <v>4415</v>
      </c>
      <c r="D13" s="654" t="s">
        <v>4552</v>
      </c>
      <c r="E13" s="684" t="s">
        <v>4553</v>
      </c>
      <c r="F13" s="685" t="s">
        <v>4554</v>
      </c>
      <c r="G13" s="684" t="s">
        <v>4555</v>
      </c>
      <c r="H13" s="654" t="s">
        <v>4556</v>
      </c>
      <c r="I13" s="654" t="s">
        <v>4557</v>
      </c>
      <c r="J13" s="654" t="s">
        <v>4519</v>
      </c>
      <c r="K13" s="686" t="s">
        <v>4558</v>
      </c>
      <c r="L13" s="657" t="s">
        <v>4559</v>
      </c>
      <c r="M13" s="654" t="s">
        <v>4522</v>
      </c>
      <c r="N13" s="654" t="s">
        <v>4523</v>
      </c>
      <c r="O13" s="654" t="s">
        <v>4524</v>
      </c>
      <c r="P13" s="654" t="s">
        <v>4525</v>
      </c>
      <c r="Q13" s="687" t="s">
        <v>4526</v>
      </c>
      <c r="R13" s="688" t="s">
        <v>4527</v>
      </c>
      <c r="S13" s="657" t="s">
        <v>4559</v>
      </c>
      <c r="T13" s="654" t="s">
        <v>4560</v>
      </c>
      <c r="U13" s="654" t="s">
        <v>4561</v>
      </c>
      <c r="V13" s="689">
        <v>1</v>
      </c>
      <c r="W13" s="659">
        <v>44260</v>
      </c>
      <c r="X13" s="659">
        <v>44561</v>
      </c>
      <c r="Y13" s="690">
        <v>44286</v>
      </c>
      <c r="Z13" s="661">
        <v>0.25</v>
      </c>
      <c r="AA13" s="662" t="s">
        <v>4562</v>
      </c>
      <c r="AB13" s="667" t="s">
        <v>4532</v>
      </c>
      <c r="AC13" s="664" t="s">
        <v>4563</v>
      </c>
      <c r="AD13" s="659">
        <v>44390</v>
      </c>
      <c r="AE13" s="666">
        <v>0.5</v>
      </c>
      <c r="AF13" s="669" t="s">
        <v>4564</v>
      </c>
      <c r="AG13" s="667" t="s">
        <v>4532</v>
      </c>
      <c r="AH13" s="691" t="s">
        <v>4565</v>
      </c>
      <c r="AI13" s="667">
        <v>44469</v>
      </c>
      <c r="AJ13" s="666">
        <v>0.75</v>
      </c>
      <c r="AK13" s="669" t="s">
        <v>4566</v>
      </c>
      <c r="AL13" s="667" t="s">
        <v>4532</v>
      </c>
      <c r="AM13" s="669" t="s">
        <v>4567</v>
      </c>
      <c r="AN13" s="670">
        <v>44560</v>
      </c>
      <c r="AO13" s="671">
        <v>1</v>
      </c>
      <c r="AP13" s="692" t="s">
        <v>4568</v>
      </c>
      <c r="AQ13" s="667" t="s">
        <v>4532</v>
      </c>
      <c r="AR13" s="669" t="s">
        <v>4569</v>
      </c>
    </row>
    <row r="14" spans="1:51" s="672" customFormat="1" ht="267.75" x14ac:dyDescent="0.2">
      <c r="A14" s="648" t="s">
        <v>433</v>
      </c>
      <c r="B14" s="648" t="s">
        <v>4570</v>
      </c>
      <c r="C14" s="654" t="s">
        <v>4571</v>
      </c>
      <c r="D14" s="654" t="s">
        <v>4572</v>
      </c>
      <c r="E14" s="653" t="s">
        <v>4573</v>
      </c>
      <c r="F14" s="685" t="s">
        <v>4574</v>
      </c>
      <c r="G14" s="653" t="s">
        <v>4575</v>
      </c>
      <c r="H14" s="693" t="s">
        <v>4517</v>
      </c>
      <c r="I14" s="653" t="s">
        <v>4576</v>
      </c>
      <c r="J14" s="653" t="s">
        <v>4577</v>
      </c>
      <c r="K14" s="694" t="s">
        <v>4520</v>
      </c>
      <c r="L14" s="653" t="s">
        <v>4578</v>
      </c>
      <c r="M14" s="654" t="s">
        <v>4522</v>
      </c>
      <c r="N14" s="654" t="s">
        <v>4539</v>
      </c>
      <c r="O14" s="653" t="s">
        <v>4557</v>
      </c>
      <c r="P14" s="653" t="s">
        <v>4525</v>
      </c>
      <c r="Q14" s="695" t="s">
        <v>4579</v>
      </c>
      <c r="R14" s="688" t="s">
        <v>4527</v>
      </c>
      <c r="S14" s="653" t="s">
        <v>4578</v>
      </c>
      <c r="T14" s="684" t="s">
        <v>4580</v>
      </c>
      <c r="U14" s="653" t="s">
        <v>4581</v>
      </c>
      <c r="V14" s="654" t="s">
        <v>4582</v>
      </c>
      <c r="W14" s="660">
        <v>44243</v>
      </c>
      <c r="X14" s="660">
        <v>44561</v>
      </c>
      <c r="Y14" s="696">
        <v>44298</v>
      </c>
      <c r="Z14" s="697">
        <f>3/12</f>
        <v>0.25</v>
      </c>
      <c r="AA14" s="653" t="s">
        <v>4583</v>
      </c>
      <c r="AB14" s="654" t="s">
        <v>4539</v>
      </c>
      <c r="AC14" s="653" t="s">
        <v>4584</v>
      </c>
      <c r="AD14" s="698">
        <v>44385</v>
      </c>
      <c r="AE14" s="699">
        <v>0.57999999999999996</v>
      </c>
      <c r="AF14" s="700" t="s">
        <v>4585</v>
      </c>
      <c r="AG14" s="683" t="s">
        <v>4539</v>
      </c>
      <c r="AH14" s="653" t="s">
        <v>4586</v>
      </c>
      <c r="AI14" s="701">
        <v>44476</v>
      </c>
      <c r="AJ14" s="702">
        <v>0.92</v>
      </c>
      <c r="AK14" s="684" t="s">
        <v>4587</v>
      </c>
      <c r="AL14" s="654" t="s">
        <v>4539</v>
      </c>
      <c r="AM14" s="653" t="s">
        <v>4588</v>
      </c>
      <c r="AN14" s="698">
        <v>44203</v>
      </c>
      <c r="AO14" s="703">
        <v>1</v>
      </c>
      <c r="AP14" s="704" t="s">
        <v>4589</v>
      </c>
      <c r="AQ14" s="705" t="s">
        <v>4539</v>
      </c>
      <c r="AR14" s="706" t="s">
        <v>4590</v>
      </c>
    </row>
    <row r="15" spans="1:51" s="672" customFormat="1" ht="344.25" customHeight="1" x14ac:dyDescent="0.2">
      <c r="A15" s="682"/>
      <c r="B15" s="682"/>
      <c r="C15" s="654" t="s">
        <v>4571</v>
      </c>
      <c r="D15" s="654" t="s">
        <v>4591</v>
      </c>
      <c r="E15" s="653" t="s">
        <v>4592</v>
      </c>
      <c r="F15" s="685" t="s">
        <v>4593</v>
      </c>
      <c r="G15" s="653" t="s">
        <v>4594</v>
      </c>
      <c r="H15" s="693" t="s">
        <v>4517</v>
      </c>
      <c r="I15" s="653" t="s">
        <v>4576</v>
      </c>
      <c r="J15" s="653" t="s">
        <v>4577</v>
      </c>
      <c r="K15" s="694" t="s">
        <v>4520</v>
      </c>
      <c r="L15" s="684" t="s">
        <v>4595</v>
      </c>
      <c r="M15" s="654" t="s">
        <v>4522</v>
      </c>
      <c r="N15" s="654" t="s">
        <v>4539</v>
      </c>
      <c r="O15" s="653" t="s">
        <v>4557</v>
      </c>
      <c r="P15" s="653" t="s">
        <v>4525</v>
      </c>
      <c r="Q15" s="695" t="s">
        <v>4579</v>
      </c>
      <c r="R15" s="688" t="s">
        <v>4527</v>
      </c>
      <c r="S15" s="684" t="s">
        <v>4595</v>
      </c>
      <c r="T15" s="684" t="s">
        <v>4596</v>
      </c>
      <c r="U15" s="684" t="s">
        <v>4597</v>
      </c>
      <c r="V15" s="654" t="s">
        <v>4598</v>
      </c>
      <c r="W15" s="660">
        <v>44243</v>
      </c>
      <c r="X15" s="660">
        <v>44561</v>
      </c>
      <c r="Y15" s="696">
        <v>44298</v>
      </c>
      <c r="Z15" s="697">
        <f>2/6</f>
        <v>0.33333333333333331</v>
      </c>
      <c r="AA15" s="653" t="s">
        <v>4599</v>
      </c>
      <c r="AB15" s="654" t="s">
        <v>4539</v>
      </c>
      <c r="AC15" s="653" t="s">
        <v>4600</v>
      </c>
      <c r="AD15" s="698">
        <v>44385</v>
      </c>
      <c r="AE15" s="699">
        <v>0.5</v>
      </c>
      <c r="AF15" s="700" t="s">
        <v>4601</v>
      </c>
      <c r="AG15" s="683" t="s">
        <v>4539</v>
      </c>
      <c r="AH15" s="653" t="s">
        <v>4602</v>
      </c>
      <c r="AI15" s="701">
        <v>44476</v>
      </c>
      <c r="AJ15" s="702">
        <v>0.67</v>
      </c>
      <c r="AK15" s="684" t="s">
        <v>4603</v>
      </c>
      <c r="AL15" s="654" t="s">
        <v>4539</v>
      </c>
      <c r="AM15" s="653" t="s">
        <v>4604</v>
      </c>
      <c r="AN15" s="698">
        <v>44568</v>
      </c>
      <c r="AO15" s="703">
        <v>1</v>
      </c>
      <c r="AP15" s="704" t="s">
        <v>4605</v>
      </c>
      <c r="AQ15" s="705" t="s">
        <v>4539</v>
      </c>
      <c r="AR15" s="706" t="s">
        <v>4590</v>
      </c>
    </row>
    <row r="16" spans="1:51" s="672" customFormat="1" ht="351" customHeight="1" x14ac:dyDescent="0.2">
      <c r="A16" s="653" t="s">
        <v>4606</v>
      </c>
      <c r="B16" s="653" t="s">
        <v>4607</v>
      </c>
      <c r="C16" s="654" t="s">
        <v>4608</v>
      </c>
      <c r="D16" s="654" t="s">
        <v>4609</v>
      </c>
      <c r="E16" s="653" t="s">
        <v>4610</v>
      </c>
      <c r="F16" s="685" t="s">
        <v>4611</v>
      </c>
      <c r="G16" s="653" t="s">
        <v>4612</v>
      </c>
      <c r="H16" s="707" t="s">
        <v>4517</v>
      </c>
      <c r="I16" s="653" t="s">
        <v>4557</v>
      </c>
      <c r="J16" s="653" t="s">
        <v>4577</v>
      </c>
      <c r="K16" s="708" t="s">
        <v>4520</v>
      </c>
      <c r="L16" s="653" t="s">
        <v>4613</v>
      </c>
      <c r="M16" s="654" t="s">
        <v>4522</v>
      </c>
      <c r="N16" s="654" t="s">
        <v>4539</v>
      </c>
      <c r="O16" s="653" t="s">
        <v>4518</v>
      </c>
      <c r="P16" s="653" t="s">
        <v>4525</v>
      </c>
      <c r="Q16" s="709" t="s">
        <v>4526</v>
      </c>
      <c r="R16" s="688" t="s">
        <v>4527</v>
      </c>
      <c r="S16" s="653" t="s">
        <v>4613</v>
      </c>
      <c r="T16" s="653" t="s">
        <v>4614</v>
      </c>
      <c r="U16" s="653" t="s">
        <v>4615</v>
      </c>
      <c r="V16" s="710">
        <v>1</v>
      </c>
      <c r="W16" s="660">
        <v>44243</v>
      </c>
      <c r="X16" s="660">
        <v>44561</v>
      </c>
      <c r="Y16" s="696">
        <v>44300</v>
      </c>
      <c r="Z16" s="702">
        <v>0.25</v>
      </c>
      <c r="AA16" s="653" t="s">
        <v>4616</v>
      </c>
      <c r="AB16" s="654" t="s">
        <v>4539</v>
      </c>
      <c r="AC16" s="653" t="s">
        <v>4617</v>
      </c>
      <c r="AD16" s="701" t="s">
        <v>4618</v>
      </c>
      <c r="AE16" s="702">
        <v>0.5</v>
      </c>
      <c r="AF16" s="653" t="s">
        <v>4619</v>
      </c>
      <c r="AG16" s="654" t="s">
        <v>4539</v>
      </c>
      <c r="AH16" s="653" t="s">
        <v>4620</v>
      </c>
      <c r="AI16" s="696">
        <v>44476</v>
      </c>
      <c r="AJ16" s="702">
        <v>0.75</v>
      </c>
      <c r="AK16" s="653" t="s">
        <v>4621</v>
      </c>
      <c r="AL16" s="654" t="s">
        <v>4539</v>
      </c>
      <c r="AM16" s="653" t="s">
        <v>4622</v>
      </c>
      <c r="AN16" s="701">
        <v>44572</v>
      </c>
      <c r="AO16" s="702">
        <v>1</v>
      </c>
      <c r="AP16" s="653" t="s">
        <v>4623</v>
      </c>
      <c r="AQ16" s="654" t="s">
        <v>4539</v>
      </c>
      <c r="AR16" s="653" t="s">
        <v>4624</v>
      </c>
    </row>
    <row r="17" spans="1:44" s="672" customFormat="1" ht="242.25" customHeight="1" x14ac:dyDescent="0.2">
      <c r="A17" s="653" t="s">
        <v>4625</v>
      </c>
      <c r="B17" s="653" t="s">
        <v>4626</v>
      </c>
      <c r="C17" s="654" t="s">
        <v>4415</v>
      </c>
      <c r="D17" s="654" t="s">
        <v>4627</v>
      </c>
      <c r="E17" s="653" t="s">
        <v>4628</v>
      </c>
      <c r="F17" s="711" t="s">
        <v>4629</v>
      </c>
      <c r="G17" s="653" t="s">
        <v>4630</v>
      </c>
      <c r="H17" s="693" t="s">
        <v>4517</v>
      </c>
      <c r="I17" s="653" t="s">
        <v>4557</v>
      </c>
      <c r="J17" s="653" t="s">
        <v>4577</v>
      </c>
      <c r="K17" s="694" t="s">
        <v>4520</v>
      </c>
      <c r="L17" s="700" t="s">
        <v>4631</v>
      </c>
      <c r="M17" s="654" t="s">
        <v>4632</v>
      </c>
      <c r="N17" s="683" t="s">
        <v>4633</v>
      </c>
      <c r="O17" s="700" t="s">
        <v>4518</v>
      </c>
      <c r="P17" s="700" t="s">
        <v>4525</v>
      </c>
      <c r="Q17" s="712" t="s">
        <v>4526</v>
      </c>
      <c r="R17" s="688" t="s">
        <v>4527</v>
      </c>
      <c r="S17" s="700" t="s">
        <v>4631</v>
      </c>
      <c r="T17" s="700" t="s">
        <v>4634</v>
      </c>
      <c r="U17" s="653" t="s">
        <v>4635</v>
      </c>
      <c r="V17" s="713">
        <v>1</v>
      </c>
      <c r="W17" s="660">
        <v>44260</v>
      </c>
      <c r="X17" s="660">
        <v>44561</v>
      </c>
      <c r="Y17" s="696">
        <v>44294</v>
      </c>
      <c r="Z17" s="697">
        <v>1</v>
      </c>
      <c r="AA17" s="653" t="s">
        <v>4636</v>
      </c>
      <c r="AB17" s="654" t="s">
        <v>4539</v>
      </c>
      <c r="AC17" s="653" t="s">
        <v>4637</v>
      </c>
      <c r="AD17" s="698">
        <v>44390</v>
      </c>
      <c r="AE17" s="699">
        <v>0</v>
      </c>
      <c r="AF17" s="704" t="s">
        <v>4638</v>
      </c>
      <c r="AG17" s="714" t="s">
        <v>4539</v>
      </c>
      <c r="AH17" s="706" t="s">
        <v>4639</v>
      </c>
      <c r="AI17" s="696">
        <v>44474</v>
      </c>
      <c r="AJ17" s="697">
        <v>1</v>
      </c>
      <c r="AK17" s="653" t="s">
        <v>4640</v>
      </c>
      <c r="AL17" s="654" t="s">
        <v>4539</v>
      </c>
      <c r="AM17" s="715" t="s">
        <v>4641</v>
      </c>
      <c r="AN17" s="696">
        <v>44566</v>
      </c>
      <c r="AO17" s="697">
        <v>1</v>
      </c>
      <c r="AP17" s="653" t="s">
        <v>4642</v>
      </c>
      <c r="AQ17" s="654" t="s">
        <v>4539</v>
      </c>
      <c r="AR17" s="715" t="s">
        <v>4643</v>
      </c>
    </row>
    <row r="18" spans="1:44" s="672" customFormat="1" ht="191.25" x14ac:dyDescent="0.2">
      <c r="A18" s="716" t="s">
        <v>4644</v>
      </c>
      <c r="B18" s="716" t="s">
        <v>4645</v>
      </c>
      <c r="C18" s="717" t="s">
        <v>4646</v>
      </c>
      <c r="D18" s="717" t="s">
        <v>4647</v>
      </c>
      <c r="E18" s="669" t="s">
        <v>4648</v>
      </c>
      <c r="F18" s="718" t="s">
        <v>4649</v>
      </c>
      <c r="G18" s="716" t="s">
        <v>4650</v>
      </c>
      <c r="H18" s="719" t="s">
        <v>4517</v>
      </c>
      <c r="I18" s="717" t="s">
        <v>4557</v>
      </c>
      <c r="J18" s="717" t="s">
        <v>4577</v>
      </c>
      <c r="K18" s="720" t="s">
        <v>4520</v>
      </c>
      <c r="L18" s="692" t="s">
        <v>4651</v>
      </c>
      <c r="M18" s="721" t="s">
        <v>4522</v>
      </c>
      <c r="N18" s="721" t="s">
        <v>4539</v>
      </c>
      <c r="O18" s="717" t="s">
        <v>4524</v>
      </c>
      <c r="P18" s="717" t="s">
        <v>4577</v>
      </c>
      <c r="Q18" s="722" t="s">
        <v>4579</v>
      </c>
      <c r="R18" s="723" t="s">
        <v>4527</v>
      </c>
      <c r="S18" s="692" t="s">
        <v>4651</v>
      </c>
      <c r="T18" s="721" t="s">
        <v>4652</v>
      </c>
      <c r="U18" s="721" t="s">
        <v>4653</v>
      </c>
      <c r="V18" s="661">
        <v>1</v>
      </c>
      <c r="W18" s="724">
        <v>44243</v>
      </c>
      <c r="X18" s="724">
        <v>44561</v>
      </c>
      <c r="Y18" s="667">
        <v>44295</v>
      </c>
      <c r="Z18" s="661">
        <v>0.25</v>
      </c>
      <c r="AA18" s="669" t="s">
        <v>4654</v>
      </c>
      <c r="AB18" s="650" t="s">
        <v>4539</v>
      </c>
      <c r="AC18" s="669" t="s">
        <v>4655</v>
      </c>
      <c r="AD18" s="667">
        <v>44386</v>
      </c>
      <c r="AE18" s="661">
        <v>0.5</v>
      </c>
      <c r="AF18" s="669" t="s">
        <v>4656</v>
      </c>
      <c r="AG18" s="650" t="s">
        <v>4539</v>
      </c>
      <c r="AH18" s="669" t="s">
        <v>4657</v>
      </c>
      <c r="AI18" s="725">
        <v>44476</v>
      </c>
      <c r="AJ18" s="666">
        <v>0.75</v>
      </c>
      <c r="AK18" s="669" t="s">
        <v>4658</v>
      </c>
      <c r="AL18" s="650" t="s">
        <v>4539</v>
      </c>
      <c r="AM18" s="669" t="s">
        <v>4659</v>
      </c>
      <c r="AN18" s="667">
        <v>44568</v>
      </c>
      <c r="AO18" s="661">
        <v>1</v>
      </c>
      <c r="AP18" s="726" t="s">
        <v>4660</v>
      </c>
      <c r="AQ18" s="650" t="s">
        <v>4539</v>
      </c>
      <c r="AR18" s="669" t="s">
        <v>4661</v>
      </c>
    </row>
    <row r="19" spans="1:44" s="672" customFormat="1" ht="229.5" x14ac:dyDescent="0.2">
      <c r="A19" s="716"/>
      <c r="B19" s="716"/>
      <c r="C19" s="717"/>
      <c r="D19" s="717"/>
      <c r="E19" s="669" t="s">
        <v>4662</v>
      </c>
      <c r="F19" s="718"/>
      <c r="G19" s="716"/>
      <c r="H19" s="719"/>
      <c r="I19" s="717"/>
      <c r="J19" s="717"/>
      <c r="K19" s="720"/>
      <c r="L19" s="669" t="s">
        <v>4663</v>
      </c>
      <c r="M19" s="669" t="s">
        <v>4522</v>
      </c>
      <c r="N19" s="721" t="s">
        <v>4539</v>
      </c>
      <c r="O19" s="717"/>
      <c r="P19" s="717"/>
      <c r="Q19" s="722"/>
      <c r="R19" s="723"/>
      <c r="S19" s="669" t="s">
        <v>4663</v>
      </c>
      <c r="T19" s="669" t="s">
        <v>4652</v>
      </c>
      <c r="U19" s="721" t="s">
        <v>4664</v>
      </c>
      <c r="V19" s="727">
        <v>1</v>
      </c>
      <c r="W19" s="724">
        <v>44243</v>
      </c>
      <c r="X19" s="724">
        <v>44561</v>
      </c>
      <c r="Y19" s="667">
        <v>44295</v>
      </c>
      <c r="Z19" s="661">
        <v>0.25</v>
      </c>
      <c r="AA19" s="669" t="s">
        <v>4665</v>
      </c>
      <c r="AB19" s="675"/>
      <c r="AC19" s="728" t="s">
        <v>4666</v>
      </c>
      <c r="AD19" s="667">
        <v>44386</v>
      </c>
      <c r="AE19" s="661">
        <v>0.5</v>
      </c>
      <c r="AF19" s="669" t="s">
        <v>4667</v>
      </c>
      <c r="AG19" s="675" t="s">
        <v>4539</v>
      </c>
      <c r="AH19" s="669" t="s">
        <v>4668</v>
      </c>
      <c r="AI19" s="725">
        <v>44476</v>
      </c>
      <c r="AJ19" s="666">
        <v>0.75</v>
      </c>
      <c r="AK19" s="669" t="s">
        <v>4669</v>
      </c>
      <c r="AL19" s="675" t="s">
        <v>4539</v>
      </c>
      <c r="AM19" s="669" t="s">
        <v>4670</v>
      </c>
      <c r="AN19" s="667">
        <v>44568</v>
      </c>
      <c r="AO19" s="661">
        <v>1</v>
      </c>
      <c r="AP19" s="726" t="s">
        <v>4671</v>
      </c>
      <c r="AQ19" s="675"/>
      <c r="AR19" s="669" t="s">
        <v>4672</v>
      </c>
    </row>
    <row r="20" spans="1:44" s="672" customFormat="1" ht="239.1" customHeight="1" x14ac:dyDescent="0.2">
      <c r="A20" s="648" t="s">
        <v>1565</v>
      </c>
      <c r="B20" s="648" t="s">
        <v>4673</v>
      </c>
      <c r="C20" s="650" t="s">
        <v>4571</v>
      </c>
      <c r="D20" s="650" t="s">
        <v>4674</v>
      </c>
      <c r="E20" s="648" t="s">
        <v>4675</v>
      </c>
      <c r="F20" s="637" t="s">
        <v>4676</v>
      </c>
      <c r="G20" s="648" t="s">
        <v>4677</v>
      </c>
      <c r="H20" s="729" t="s">
        <v>4517</v>
      </c>
      <c r="I20" s="650" t="s">
        <v>4557</v>
      </c>
      <c r="J20" s="650" t="s">
        <v>4577</v>
      </c>
      <c r="K20" s="652" t="s">
        <v>4520</v>
      </c>
      <c r="L20" s="651" t="s">
        <v>4678</v>
      </c>
      <c r="M20" s="650" t="s">
        <v>4522</v>
      </c>
      <c r="N20" s="650" t="s">
        <v>4539</v>
      </c>
      <c r="O20" s="650" t="s">
        <v>4518</v>
      </c>
      <c r="P20" s="650" t="s">
        <v>4577</v>
      </c>
      <c r="Q20" s="730" t="s">
        <v>4579</v>
      </c>
      <c r="R20" s="656" t="s">
        <v>4527</v>
      </c>
      <c r="S20" s="700" t="s">
        <v>4679</v>
      </c>
      <c r="T20" s="700" t="s">
        <v>4680</v>
      </c>
      <c r="U20" s="683" t="s">
        <v>4681</v>
      </c>
      <c r="V20" s="710">
        <v>1</v>
      </c>
      <c r="W20" s="660">
        <v>44243</v>
      </c>
      <c r="X20" s="660">
        <v>44561</v>
      </c>
      <c r="Y20" s="696">
        <v>44294</v>
      </c>
      <c r="Z20" s="697" t="s">
        <v>4682</v>
      </c>
      <c r="AA20" s="731" t="s">
        <v>4683</v>
      </c>
      <c r="AB20" s="650" t="s">
        <v>4539</v>
      </c>
      <c r="AC20" s="653" t="s">
        <v>4684</v>
      </c>
      <c r="AD20" s="701">
        <v>44384</v>
      </c>
      <c r="AE20" s="702">
        <v>1</v>
      </c>
      <c r="AF20" s="731" t="s">
        <v>4685</v>
      </c>
      <c r="AG20" s="650" t="s">
        <v>4539</v>
      </c>
      <c r="AH20" s="731" t="s">
        <v>4686</v>
      </c>
      <c r="AI20" s="696">
        <v>44476</v>
      </c>
      <c r="AJ20" s="697">
        <v>1</v>
      </c>
      <c r="AK20" s="731" t="s">
        <v>4687</v>
      </c>
      <c r="AL20" s="650" t="s">
        <v>4539</v>
      </c>
      <c r="AM20" s="731" t="s">
        <v>4688</v>
      </c>
      <c r="AN20" s="696">
        <v>44568</v>
      </c>
      <c r="AO20" s="697">
        <v>1</v>
      </c>
      <c r="AP20" s="731" t="s">
        <v>4689</v>
      </c>
      <c r="AQ20" s="650" t="s">
        <v>4539</v>
      </c>
      <c r="AR20" s="731" t="s">
        <v>4690</v>
      </c>
    </row>
    <row r="21" spans="1:44" s="672" customFormat="1" ht="216.75" customHeight="1" x14ac:dyDescent="0.2">
      <c r="A21" s="673"/>
      <c r="B21" s="673"/>
      <c r="C21" s="675"/>
      <c r="D21" s="675"/>
      <c r="E21" s="682"/>
      <c r="F21" s="632"/>
      <c r="G21" s="682"/>
      <c r="H21" s="732"/>
      <c r="I21" s="675"/>
      <c r="J21" s="675"/>
      <c r="K21" s="677"/>
      <c r="L21" s="676"/>
      <c r="M21" s="675"/>
      <c r="N21" s="675"/>
      <c r="O21" s="675"/>
      <c r="P21" s="675"/>
      <c r="Q21" s="733"/>
      <c r="R21" s="679"/>
      <c r="S21" s="700" t="s">
        <v>4691</v>
      </c>
      <c r="T21" s="700" t="s">
        <v>4692</v>
      </c>
      <c r="U21" s="683" t="s">
        <v>4693</v>
      </c>
      <c r="V21" s="710">
        <v>1</v>
      </c>
      <c r="W21" s="660">
        <v>44243</v>
      </c>
      <c r="X21" s="660">
        <v>44377</v>
      </c>
      <c r="Y21" s="696">
        <v>44294</v>
      </c>
      <c r="Z21" s="702">
        <v>0.6</v>
      </c>
      <c r="AA21" s="653" t="s">
        <v>4694</v>
      </c>
      <c r="AB21" s="675"/>
      <c r="AC21" s="653" t="s">
        <v>4695</v>
      </c>
      <c r="AD21" s="701">
        <v>44385</v>
      </c>
      <c r="AE21" s="702">
        <v>1</v>
      </c>
      <c r="AF21" s="731" t="s">
        <v>4696</v>
      </c>
      <c r="AG21" s="675"/>
      <c r="AH21" s="731" t="s">
        <v>4697</v>
      </c>
      <c r="AI21" s="696">
        <v>44476</v>
      </c>
      <c r="AJ21" s="697">
        <v>1</v>
      </c>
      <c r="AK21" s="653" t="s">
        <v>4698</v>
      </c>
      <c r="AL21" s="675"/>
      <c r="AM21" s="653" t="s">
        <v>4699</v>
      </c>
      <c r="AN21" s="696"/>
      <c r="AO21" s="697">
        <v>1</v>
      </c>
      <c r="AP21" s="653" t="s">
        <v>4698</v>
      </c>
      <c r="AQ21" s="675"/>
      <c r="AR21" s="653" t="s">
        <v>4700</v>
      </c>
    </row>
    <row r="22" spans="1:44" s="672" customFormat="1" ht="345.95" customHeight="1" x14ac:dyDescent="0.2">
      <c r="A22" s="682"/>
      <c r="B22" s="682"/>
      <c r="C22" s="654" t="s">
        <v>4571</v>
      </c>
      <c r="D22" s="654" t="s">
        <v>4701</v>
      </c>
      <c r="E22" s="653" t="s">
        <v>4702</v>
      </c>
      <c r="F22" s="685" t="s">
        <v>4703</v>
      </c>
      <c r="G22" s="653" t="s">
        <v>4704</v>
      </c>
      <c r="H22" s="707" t="s">
        <v>4517</v>
      </c>
      <c r="I22" s="654" t="s">
        <v>4557</v>
      </c>
      <c r="J22" s="654" t="s">
        <v>4519</v>
      </c>
      <c r="K22" s="734" t="s">
        <v>4558</v>
      </c>
      <c r="L22" s="653" t="s">
        <v>4705</v>
      </c>
      <c r="M22" s="654" t="s">
        <v>4632</v>
      </c>
      <c r="N22" s="654" t="s">
        <v>4633</v>
      </c>
      <c r="O22" s="654" t="s">
        <v>4518</v>
      </c>
      <c r="P22" s="654" t="s">
        <v>4519</v>
      </c>
      <c r="Q22" s="694" t="s">
        <v>4520</v>
      </c>
      <c r="R22" s="688" t="s">
        <v>4527</v>
      </c>
      <c r="S22" s="653" t="s">
        <v>4705</v>
      </c>
      <c r="T22" s="653" t="s">
        <v>4692</v>
      </c>
      <c r="U22" s="654" t="s">
        <v>4706</v>
      </c>
      <c r="V22" s="710">
        <v>1</v>
      </c>
      <c r="W22" s="660">
        <v>44243</v>
      </c>
      <c r="X22" s="660">
        <v>44561</v>
      </c>
      <c r="Y22" s="696">
        <v>44294</v>
      </c>
      <c r="Z22" s="697" t="s">
        <v>4707</v>
      </c>
      <c r="AA22" s="731" t="s">
        <v>4708</v>
      </c>
      <c r="AB22" s="654" t="s">
        <v>4539</v>
      </c>
      <c r="AC22" s="653" t="s">
        <v>4709</v>
      </c>
      <c r="AD22" s="701">
        <v>44386</v>
      </c>
      <c r="AE22" s="702">
        <v>0.56000000000000005</v>
      </c>
      <c r="AF22" s="731" t="s">
        <v>4710</v>
      </c>
      <c r="AG22" s="654" t="s">
        <v>4539</v>
      </c>
      <c r="AH22" s="731" t="s">
        <v>4711</v>
      </c>
      <c r="AI22" s="696">
        <v>44476</v>
      </c>
      <c r="AJ22" s="697">
        <v>0.86599999999999999</v>
      </c>
      <c r="AK22" s="735" t="s">
        <v>4712</v>
      </c>
      <c r="AL22" s="654" t="s">
        <v>4539</v>
      </c>
      <c r="AM22" s="731" t="s">
        <v>4713</v>
      </c>
      <c r="AN22" s="696">
        <v>44568</v>
      </c>
      <c r="AO22" s="697" t="s">
        <v>4714</v>
      </c>
      <c r="AP22" s="735" t="s">
        <v>4715</v>
      </c>
      <c r="AQ22" s="654" t="s">
        <v>4539</v>
      </c>
      <c r="AR22" s="731" t="s">
        <v>4690</v>
      </c>
    </row>
    <row r="23" spans="1:44" s="672" customFormat="1" ht="171.75" customHeight="1" x14ac:dyDescent="0.2">
      <c r="A23" s="648" t="s">
        <v>571</v>
      </c>
      <c r="B23" s="648" t="s">
        <v>4716</v>
      </c>
      <c r="C23" s="721" t="s">
        <v>4717</v>
      </c>
      <c r="D23" s="721" t="s">
        <v>4718</v>
      </c>
      <c r="E23" s="653" t="s">
        <v>4719</v>
      </c>
      <c r="F23" s="645" t="s">
        <v>4720</v>
      </c>
      <c r="G23" s="669" t="s">
        <v>4721</v>
      </c>
      <c r="H23" s="736" t="s">
        <v>4722</v>
      </c>
      <c r="I23" s="669" t="s">
        <v>4723</v>
      </c>
      <c r="J23" s="721" t="s">
        <v>4577</v>
      </c>
      <c r="K23" s="737" t="s">
        <v>4558</v>
      </c>
      <c r="L23" s="653" t="s">
        <v>4724</v>
      </c>
      <c r="M23" s="721" t="s">
        <v>4522</v>
      </c>
      <c r="N23" s="721" t="s">
        <v>4539</v>
      </c>
      <c r="O23" s="669" t="s">
        <v>4557</v>
      </c>
      <c r="P23" s="669" t="s">
        <v>4577</v>
      </c>
      <c r="Q23" s="694" t="s">
        <v>4520</v>
      </c>
      <c r="R23" s="688" t="s">
        <v>4527</v>
      </c>
      <c r="S23" s="653" t="s">
        <v>4724</v>
      </c>
      <c r="T23" s="738" t="s">
        <v>4725</v>
      </c>
      <c r="U23" s="738" t="s">
        <v>4726</v>
      </c>
      <c r="V23" s="710" t="s">
        <v>4727</v>
      </c>
      <c r="W23" s="660">
        <v>44243</v>
      </c>
      <c r="X23" s="660">
        <v>44561</v>
      </c>
      <c r="Y23" s="696">
        <v>44295</v>
      </c>
      <c r="Z23" s="697">
        <v>0.18</v>
      </c>
      <c r="AA23" s="653" t="s">
        <v>4728</v>
      </c>
      <c r="AB23" s="654" t="s">
        <v>4539</v>
      </c>
      <c r="AC23" s="653" t="s">
        <v>4729</v>
      </c>
      <c r="AD23" s="739">
        <v>44385</v>
      </c>
      <c r="AE23" s="740">
        <v>0.45</v>
      </c>
      <c r="AF23" s="653" t="s">
        <v>4730</v>
      </c>
      <c r="AG23" s="654" t="s">
        <v>4539</v>
      </c>
      <c r="AH23" s="715" t="s">
        <v>4731</v>
      </c>
      <c r="AI23" s="696">
        <v>44474</v>
      </c>
      <c r="AJ23" s="697">
        <v>0.73</v>
      </c>
      <c r="AK23" s="653" t="s">
        <v>4732</v>
      </c>
      <c r="AL23" s="721" t="s">
        <v>4539</v>
      </c>
      <c r="AM23" s="715" t="s">
        <v>4733</v>
      </c>
      <c r="AN23" s="696">
        <v>44564</v>
      </c>
      <c r="AO23" s="702">
        <v>1</v>
      </c>
      <c r="AP23" s="706" t="s">
        <v>4734</v>
      </c>
      <c r="AQ23" s="705" t="s">
        <v>4539</v>
      </c>
      <c r="AR23" s="741" t="s">
        <v>4735</v>
      </c>
    </row>
    <row r="24" spans="1:44" s="672" customFormat="1" ht="156" customHeight="1" x14ac:dyDescent="0.2">
      <c r="A24" s="673"/>
      <c r="B24" s="673"/>
      <c r="C24" s="650" t="s">
        <v>4717</v>
      </c>
      <c r="D24" s="650" t="s">
        <v>4736</v>
      </c>
      <c r="E24" s="653" t="s">
        <v>4737</v>
      </c>
      <c r="F24" s="637" t="s">
        <v>4738</v>
      </c>
      <c r="G24" s="648" t="s">
        <v>4739</v>
      </c>
      <c r="H24" s="742" t="s">
        <v>4722</v>
      </c>
      <c r="I24" s="650" t="s">
        <v>4723</v>
      </c>
      <c r="J24" s="650" t="s">
        <v>4577</v>
      </c>
      <c r="K24" s="743" t="s">
        <v>4558</v>
      </c>
      <c r="L24" s="700" t="s">
        <v>4740</v>
      </c>
      <c r="M24" s="658" t="s">
        <v>4522</v>
      </c>
      <c r="N24" s="658" t="s">
        <v>4539</v>
      </c>
      <c r="O24" s="650" t="s">
        <v>4576</v>
      </c>
      <c r="P24" s="650" t="s">
        <v>4577</v>
      </c>
      <c r="Q24" s="744" t="s">
        <v>4520</v>
      </c>
      <c r="R24" s="656" t="s">
        <v>4527</v>
      </c>
      <c r="S24" s="700" t="s">
        <v>4740</v>
      </c>
      <c r="T24" s="653" t="s">
        <v>4741</v>
      </c>
      <c r="U24" s="700" t="s">
        <v>4742</v>
      </c>
      <c r="V24" s="700" t="s">
        <v>4743</v>
      </c>
      <c r="W24" s="660">
        <v>44243</v>
      </c>
      <c r="X24" s="660">
        <v>44561</v>
      </c>
      <c r="Y24" s="696">
        <v>44295</v>
      </c>
      <c r="Z24" s="697"/>
      <c r="AA24" s="653" t="s">
        <v>4744</v>
      </c>
      <c r="AB24" s="654" t="s">
        <v>4539</v>
      </c>
      <c r="AC24" s="653" t="s">
        <v>4729</v>
      </c>
      <c r="AD24" s="739">
        <v>44385</v>
      </c>
      <c r="AE24" s="740">
        <v>0.33300000000000002</v>
      </c>
      <c r="AF24" s="653" t="s">
        <v>4745</v>
      </c>
      <c r="AG24" s="654" t="s">
        <v>4539</v>
      </c>
      <c r="AH24" s="715" t="s">
        <v>4731</v>
      </c>
      <c r="AI24" s="696">
        <v>44474</v>
      </c>
      <c r="AJ24" s="697">
        <v>0.66659999999999997</v>
      </c>
      <c r="AK24" s="653" t="s">
        <v>4745</v>
      </c>
      <c r="AL24" s="650" t="s">
        <v>4539</v>
      </c>
      <c r="AM24" s="715" t="s">
        <v>4746</v>
      </c>
      <c r="AN24" s="696">
        <v>44564</v>
      </c>
      <c r="AO24" s="702">
        <v>1</v>
      </c>
      <c r="AP24" s="706" t="s">
        <v>4747</v>
      </c>
      <c r="AQ24" s="745" t="s">
        <v>4539</v>
      </c>
      <c r="AR24" s="741" t="s">
        <v>4735</v>
      </c>
    </row>
    <row r="25" spans="1:44" s="672" customFormat="1" ht="156.75" customHeight="1" x14ac:dyDescent="0.2">
      <c r="A25" s="682"/>
      <c r="B25" s="682"/>
      <c r="C25" s="675"/>
      <c r="D25" s="675"/>
      <c r="E25" s="653" t="s">
        <v>4748</v>
      </c>
      <c r="F25" s="632"/>
      <c r="G25" s="682"/>
      <c r="H25" s="746"/>
      <c r="I25" s="675"/>
      <c r="J25" s="675"/>
      <c r="K25" s="747"/>
      <c r="L25" s="653" t="s">
        <v>4749</v>
      </c>
      <c r="M25" s="658" t="s">
        <v>4522</v>
      </c>
      <c r="N25" s="658" t="s">
        <v>4633</v>
      </c>
      <c r="O25" s="675"/>
      <c r="P25" s="675"/>
      <c r="Q25" s="748"/>
      <c r="R25" s="679"/>
      <c r="S25" s="653" t="s">
        <v>4749</v>
      </c>
      <c r="T25" s="653" t="s">
        <v>4750</v>
      </c>
      <c r="U25" s="738" t="s">
        <v>4751</v>
      </c>
      <c r="V25" s="713" t="s">
        <v>4752</v>
      </c>
      <c r="W25" s="660">
        <v>44243</v>
      </c>
      <c r="X25" s="660">
        <v>44561</v>
      </c>
      <c r="Y25" s="696">
        <v>44295</v>
      </c>
      <c r="Z25" s="697">
        <v>0.1</v>
      </c>
      <c r="AA25" s="653" t="s">
        <v>4753</v>
      </c>
      <c r="AB25" s="654" t="s">
        <v>4539</v>
      </c>
      <c r="AC25" s="653" t="s">
        <v>4754</v>
      </c>
      <c r="AD25" s="739">
        <v>44385</v>
      </c>
      <c r="AE25" s="740">
        <v>0.5</v>
      </c>
      <c r="AF25" s="653" t="s">
        <v>4755</v>
      </c>
      <c r="AG25" s="654" t="s">
        <v>4539</v>
      </c>
      <c r="AH25" s="715" t="s">
        <v>4731</v>
      </c>
      <c r="AI25" s="696">
        <v>44474</v>
      </c>
      <c r="AJ25" s="697">
        <v>0.9</v>
      </c>
      <c r="AK25" s="653" t="s">
        <v>4756</v>
      </c>
      <c r="AL25" s="675"/>
      <c r="AM25" s="715" t="s">
        <v>4733</v>
      </c>
      <c r="AN25" s="696">
        <v>44564</v>
      </c>
      <c r="AO25" s="702">
        <v>1</v>
      </c>
      <c r="AP25" s="706" t="s">
        <v>4757</v>
      </c>
      <c r="AQ25" s="749"/>
      <c r="AR25" s="741" t="s">
        <v>4735</v>
      </c>
    </row>
    <row r="26" spans="1:44" s="672" customFormat="1" ht="192.95" customHeight="1" x14ac:dyDescent="0.2">
      <c r="A26" s="750" t="s">
        <v>2020</v>
      </c>
      <c r="B26" s="648" t="s">
        <v>4758</v>
      </c>
      <c r="C26" s="650" t="s">
        <v>4571</v>
      </c>
      <c r="D26" s="650" t="s">
        <v>4759</v>
      </c>
      <c r="E26" s="750" t="s">
        <v>4760</v>
      </c>
      <c r="F26" s="631" t="s">
        <v>4761</v>
      </c>
      <c r="G26" s="648" t="s">
        <v>4762</v>
      </c>
      <c r="H26" s="729" t="s">
        <v>4722</v>
      </c>
      <c r="I26" s="650" t="s">
        <v>4576</v>
      </c>
      <c r="J26" s="650" t="s">
        <v>4577</v>
      </c>
      <c r="K26" s="652" t="s">
        <v>4520</v>
      </c>
      <c r="L26" s="700" t="s">
        <v>4763</v>
      </c>
      <c r="M26" s="654" t="s">
        <v>4522</v>
      </c>
      <c r="N26" s="654" t="s">
        <v>4539</v>
      </c>
      <c r="O26" s="650" t="s">
        <v>4557</v>
      </c>
      <c r="P26" s="650" t="s">
        <v>4577</v>
      </c>
      <c r="Q26" s="652" t="s">
        <v>4520</v>
      </c>
      <c r="R26" s="656" t="s">
        <v>4527</v>
      </c>
      <c r="S26" s="653" t="s">
        <v>4764</v>
      </c>
      <c r="T26" s="653" t="s">
        <v>4765</v>
      </c>
      <c r="U26" s="653" t="s">
        <v>4766</v>
      </c>
      <c r="V26" s="710">
        <v>1</v>
      </c>
      <c r="W26" s="665">
        <v>44243</v>
      </c>
      <c r="X26" s="665">
        <v>44561</v>
      </c>
      <c r="Y26" s="696">
        <v>44295</v>
      </c>
      <c r="Z26" s="702"/>
      <c r="AA26" s="653" t="s">
        <v>4767</v>
      </c>
      <c r="AB26" s="650" t="s">
        <v>4539</v>
      </c>
      <c r="AC26" s="653" t="s">
        <v>4768</v>
      </c>
      <c r="AD26" s="701">
        <v>44378</v>
      </c>
      <c r="AE26" s="702">
        <v>1</v>
      </c>
      <c r="AF26" s="731" t="s">
        <v>4769</v>
      </c>
      <c r="AG26" s="751" t="s">
        <v>4539</v>
      </c>
      <c r="AH26" s="731" t="s">
        <v>4770</v>
      </c>
      <c r="AI26" s="696">
        <v>44473</v>
      </c>
      <c r="AJ26" s="697">
        <v>1</v>
      </c>
      <c r="AK26" s="731" t="s">
        <v>4771</v>
      </c>
      <c r="AL26" s="751" t="s">
        <v>4539</v>
      </c>
      <c r="AM26" s="731" t="s">
        <v>4772</v>
      </c>
      <c r="AN26" s="696">
        <v>44551</v>
      </c>
      <c r="AO26" s="702">
        <v>1</v>
      </c>
      <c r="AP26" s="731" t="s">
        <v>4773</v>
      </c>
      <c r="AQ26" s="650" t="s">
        <v>4539</v>
      </c>
      <c r="AR26" s="731" t="s">
        <v>4774</v>
      </c>
    </row>
    <row r="27" spans="1:44" s="672" customFormat="1" ht="164.1" customHeight="1" x14ac:dyDescent="0.2">
      <c r="A27" s="752"/>
      <c r="B27" s="673"/>
      <c r="C27" s="753"/>
      <c r="D27" s="753"/>
      <c r="E27" s="752"/>
      <c r="F27" s="754"/>
      <c r="G27" s="673"/>
      <c r="H27" s="755"/>
      <c r="I27" s="753"/>
      <c r="J27" s="753"/>
      <c r="K27" s="756"/>
      <c r="L27" s="700" t="s">
        <v>4775</v>
      </c>
      <c r="M27" s="654" t="s">
        <v>4522</v>
      </c>
      <c r="N27" s="654" t="s">
        <v>4539</v>
      </c>
      <c r="O27" s="753"/>
      <c r="P27" s="753"/>
      <c r="Q27" s="756"/>
      <c r="R27" s="757"/>
      <c r="S27" s="653" t="s">
        <v>4775</v>
      </c>
      <c r="T27" s="653" t="s">
        <v>4765</v>
      </c>
      <c r="U27" s="653" t="s">
        <v>4776</v>
      </c>
      <c r="V27" s="710">
        <v>1</v>
      </c>
      <c r="W27" s="665">
        <v>44243</v>
      </c>
      <c r="X27" s="665">
        <v>44561</v>
      </c>
      <c r="Y27" s="696">
        <v>44295</v>
      </c>
      <c r="Z27" s="702" t="s">
        <v>4777</v>
      </c>
      <c r="AA27" s="653" t="s">
        <v>4778</v>
      </c>
      <c r="AB27" s="753"/>
      <c r="AC27" s="653" t="s">
        <v>4768</v>
      </c>
      <c r="AD27" s="701">
        <v>44378</v>
      </c>
      <c r="AE27" s="702">
        <v>1</v>
      </c>
      <c r="AF27" s="731" t="s">
        <v>4779</v>
      </c>
      <c r="AG27" s="751"/>
      <c r="AH27" s="731" t="s">
        <v>4780</v>
      </c>
      <c r="AI27" s="701" t="s">
        <v>4781</v>
      </c>
      <c r="AJ27" s="702">
        <v>1</v>
      </c>
      <c r="AK27" s="731" t="s">
        <v>4782</v>
      </c>
      <c r="AL27" s="751"/>
      <c r="AM27" s="731" t="s">
        <v>4783</v>
      </c>
      <c r="AN27" s="696">
        <v>44551</v>
      </c>
      <c r="AO27" s="702">
        <v>1</v>
      </c>
      <c r="AP27" s="731" t="s">
        <v>4784</v>
      </c>
      <c r="AQ27" s="753"/>
      <c r="AR27" s="731" t="s">
        <v>4774</v>
      </c>
    </row>
    <row r="28" spans="1:44" s="672" customFormat="1" ht="156.94999999999999" customHeight="1" x14ac:dyDescent="0.2">
      <c r="A28" s="752"/>
      <c r="B28" s="673"/>
      <c r="C28" s="753"/>
      <c r="D28" s="753"/>
      <c r="E28" s="752"/>
      <c r="F28" s="754"/>
      <c r="G28" s="673"/>
      <c r="H28" s="755"/>
      <c r="I28" s="753"/>
      <c r="J28" s="753"/>
      <c r="K28" s="756"/>
      <c r="L28" s="700" t="s">
        <v>4785</v>
      </c>
      <c r="M28" s="654" t="s">
        <v>4522</v>
      </c>
      <c r="N28" s="654" t="s">
        <v>4539</v>
      </c>
      <c r="O28" s="753"/>
      <c r="P28" s="753"/>
      <c r="Q28" s="756"/>
      <c r="R28" s="757"/>
      <c r="S28" s="653" t="s">
        <v>4786</v>
      </c>
      <c r="T28" s="653" t="s">
        <v>4765</v>
      </c>
      <c r="U28" s="653" t="s">
        <v>4787</v>
      </c>
      <c r="V28" s="654">
        <v>1</v>
      </c>
      <c r="W28" s="665">
        <v>44243</v>
      </c>
      <c r="X28" s="665">
        <v>44561</v>
      </c>
      <c r="Y28" s="696">
        <v>44295</v>
      </c>
      <c r="Z28" s="702"/>
      <c r="AA28" s="653" t="s">
        <v>4788</v>
      </c>
      <c r="AB28" s="753"/>
      <c r="AC28" s="653" t="s">
        <v>4768</v>
      </c>
      <c r="AD28" s="701">
        <v>44378</v>
      </c>
      <c r="AE28" s="702">
        <v>1</v>
      </c>
      <c r="AF28" s="735" t="s">
        <v>4789</v>
      </c>
      <c r="AG28" s="751"/>
      <c r="AH28" s="731" t="s">
        <v>4790</v>
      </c>
      <c r="AI28" s="701" t="s">
        <v>4781</v>
      </c>
      <c r="AJ28" s="702">
        <v>1</v>
      </c>
      <c r="AK28" s="731" t="s">
        <v>4791</v>
      </c>
      <c r="AL28" s="751"/>
      <c r="AM28" s="731" t="s">
        <v>4792</v>
      </c>
      <c r="AN28" s="696">
        <v>44551</v>
      </c>
      <c r="AO28" s="702">
        <v>1</v>
      </c>
      <c r="AP28" s="684" t="s">
        <v>4793</v>
      </c>
      <c r="AQ28" s="753"/>
      <c r="AR28" s="731" t="s">
        <v>4774</v>
      </c>
    </row>
    <row r="29" spans="1:44" s="672" customFormat="1" ht="204" x14ac:dyDescent="0.2">
      <c r="A29" s="752"/>
      <c r="B29" s="673"/>
      <c r="C29" s="675"/>
      <c r="D29" s="675"/>
      <c r="E29" s="758"/>
      <c r="F29" s="643"/>
      <c r="G29" s="682"/>
      <c r="H29" s="732"/>
      <c r="I29" s="675"/>
      <c r="J29" s="675"/>
      <c r="K29" s="677"/>
      <c r="L29" s="700" t="s">
        <v>4794</v>
      </c>
      <c r="M29" s="654" t="s">
        <v>4522</v>
      </c>
      <c r="N29" s="654" t="s">
        <v>4539</v>
      </c>
      <c r="O29" s="675"/>
      <c r="P29" s="675"/>
      <c r="Q29" s="677"/>
      <c r="R29" s="679"/>
      <c r="S29" s="653" t="s">
        <v>4794</v>
      </c>
      <c r="T29" s="653" t="s">
        <v>4765</v>
      </c>
      <c r="U29" s="653" t="s">
        <v>4795</v>
      </c>
      <c r="V29" s="710">
        <v>1</v>
      </c>
      <c r="W29" s="665">
        <v>44243</v>
      </c>
      <c r="X29" s="665">
        <v>44561</v>
      </c>
      <c r="Y29" s="696">
        <v>44295</v>
      </c>
      <c r="Z29" s="702" t="s">
        <v>4796</v>
      </c>
      <c r="AA29" s="653" t="s">
        <v>4797</v>
      </c>
      <c r="AB29" s="675"/>
      <c r="AC29" s="653" t="s">
        <v>4768</v>
      </c>
      <c r="AD29" s="701">
        <v>44378</v>
      </c>
      <c r="AE29" s="702">
        <v>0.83</v>
      </c>
      <c r="AF29" s="731" t="s">
        <v>4798</v>
      </c>
      <c r="AG29" s="751"/>
      <c r="AH29" s="731" t="s">
        <v>4799</v>
      </c>
      <c r="AI29" s="701">
        <v>44473</v>
      </c>
      <c r="AJ29" s="702">
        <v>0.96</v>
      </c>
      <c r="AK29" s="731" t="s">
        <v>4800</v>
      </c>
      <c r="AL29" s="751"/>
      <c r="AM29" s="731" t="s">
        <v>4801</v>
      </c>
      <c r="AN29" s="696">
        <v>44551</v>
      </c>
      <c r="AO29" s="702">
        <v>0.96</v>
      </c>
      <c r="AP29" s="731" t="s">
        <v>4802</v>
      </c>
      <c r="AQ29" s="675"/>
      <c r="AR29" s="731" t="s">
        <v>4803</v>
      </c>
    </row>
    <row r="30" spans="1:44" s="672" customFormat="1" ht="344.25" x14ac:dyDescent="0.2">
      <c r="A30" s="752"/>
      <c r="B30" s="673"/>
      <c r="C30" s="721" t="s">
        <v>4571</v>
      </c>
      <c r="D30" s="654" t="s">
        <v>4804</v>
      </c>
      <c r="E30" s="759" t="s">
        <v>4805</v>
      </c>
      <c r="F30" s="760" t="s">
        <v>4806</v>
      </c>
      <c r="G30" s="759" t="s">
        <v>4807</v>
      </c>
      <c r="H30" s="707" t="s">
        <v>4517</v>
      </c>
      <c r="I30" s="654" t="s">
        <v>4576</v>
      </c>
      <c r="J30" s="654" t="s">
        <v>4525</v>
      </c>
      <c r="K30" s="694" t="s">
        <v>4520</v>
      </c>
      <c r="L30" s="759" t="s">
        <v>4808</v>
      </c>
      <c r="M30" s="654" t="s">
        <v>4522</v>
      </c>
      <c r="N30" s="654" t="s">
        <v>4539</v>
      </c>
      <c r="O30" s="654" t="s">
        <v>4557</v>
      </c>
      <c r="P30" s="654" t="s">
        <v>4525</v>
      </c>
      <c r="Q30" s="695" t="s">
        <v>4579</v>
      </c>
      <c r="R30" s="688" t="s">
        <v>4527</v>
      </c>
      <c r="S30" s="759" t="s">
        <v>4809</v>
      </c>
      <c r="T30" s="653" t="s">
        <v>4765</v>
      </c>
      <c r="U30" s="761" t="s">
        <v>4810</v>
      </c>
      <c r="V30" s="710">
        <v>1</v>
      </c>
      <c r="W30" s="665">
        <v>44243</v>
      </c>
      <c r="X30" s="665">
        <v>44561</v>
      </c>
      <c r="Y30" s="696">
        <v>44295</v>
      </c>
      <c r="Z30" s="702" t="s">
        <v>4811</v>
      </c>
      <c r="AA30" s="653" t="s">
        <v>4812</v>
      </c>
      <c r="AB30" s="654" t="s">
        <v>4539</v>
      </c>
      <c r="AC30" s="653" t="s">
        <v>4768</v>
      </c>
      <c r="AD30" s="701">
        <v>44378</v>
      </c>
      <c r="AE30" s="702">
        <v>1</v>
      </c>
      <c r="AF30" s="731" t="s">
        <v>4813</v>
      </c>
      <c r="AG30" s="683" t="s">
        <v>4539</v>
      </c>
      <c r="AH30" s="731" t="s">
        <v>4814</v>
      </c>
      <c r="AI30" s="701">
        <v>44473</v>
      </c>
      <c r="AJ30" s="702">
        <v>1</v>
      </c>
      <c r="AK30" s="731" t="s">
        <v>4815</v>
      </c>
      <c r="AL30" s="654" t="s">
        <v>4539</v>
      </c>
      <c r="AM30" s="731" t="s">
        <v>4801</v>
      </c>
      <c r="AN30" s="696">
        <v>44551</v>
      </c>
      <c r="AO30" s="702">
        <v>1</v>
      </c>
      <c r="AP30" s="731" t="s">
        <v>4816</v>
      </c>
      <c r="AQ30" s="654" t="s">
        <v>4539</v>
      </c>
      <c r="AR30" s="731" t="s">
        <v>4774</v>
      </c>
    </row>
    <row r="31" spans="1:44" ht="382.5" x14ac:dyDescent="0.2">
      <c r="A31" s="758"/>
      <c r="B31" s="682"/>
      <c r="C31" s="721" t="s">
        <v>4571</v>
      </c>
      <c r="D31" s="654" t="s">
        <v>4817</v>
      </c>
      <c r="E31" s="762" t="s">
        <v>4818</v>
      </c>
      <c r="F31" s="763" t="s">
        <v>4819</v>
      </c>
      <c r="G31" s="762" t="s">
        <v>4820</v>
      </c>
      <c r="H31" s="707" t="s">
        <v>4722</v>
      </c>
      <c r="I31" s="654" t="s">
        <v>4557</v>
      </c>
      <c r="J31" s="654" t="s">
        <v>4577</v>
      </c>
      <c r="K31" s="694" t="s">
        <v>4520</v>
      </c>
      <c r="L31" s="668" t="s">
        <v>4821</v>
      </c>
      <c r="M31" s="654" t="s">
        <v>4522</v>
      </c>
      <c r="N31" s="654" t="s">
        <v>4539</v>
      </c>
      <c r="O31" s="654" t="s">
        <v>4518</v>
      </c>
      <c r="P31" s="654" t="s">
        <v>4577</v>
      </c>
      <c r="Q31" s="695" t="s">
        <v>4579</v>
      </c>
      <c r="R31" s="688" t="s">
        <v>4527</v>
      </c>
      <c r="S31" s="669" t="s">
        <v>4821</v>
      </c>
      <c r="T31" s="653" t="s">
        <v>4765</v>
      </c>
      <c r="U31" s="653" t="s">
        <v>4822</v>
      </c>
      <c r="V31" s="710">
        <v>1</v>
      </c>
      <c r="W31" s="665">
        <v>44243</v>
      </c>
      <c r="X31" s="665">
        <v>44561</v>
      </c>
      <c r="Y31" s="696">
        <v>44295</v>
      </c>
      <c r="Z31" s="702" t="s">
        <v>4823</v>
      </c>
      <c r="AA31" s="684" t="s">
        <v>4824</v>
      </c>
      <c r="AB31" s="654" t="s">
        <v>4539</v>
      </c>
      <c r="AC31" s="653" t="s">
        <v>4768</v>
      </c>
      <c r="AD31" s="701">
        <v>44378</v>
      </c>
      <c r="AE31" s="703" t="s">
        <v>4825</v>
      </c>
      <c r="AF31" s="731" t="s">
        <v>4826</v>
      </c>
      <c r="AG31" s="683" t="s">
        <v>4539</v>
      </c>
      <c r="AH31" s="731" t="s">
        <v>4827</v>
      </c>
      <c r="AI31" s="701">
        <v>44473</v>
      </c>
      <c r="AJ31" s="702">
        <v>1</v>
      </c>
      <c r="AK31" s="731" t="s">
        <v>4828</v>
      </c>
      <c r="AL31" s="654" t="s">
        <v>4539</v>
      </c>
      <c r="AM31" s="731" t="s">
        <v>4829</v>
      </c>
      <c r="AN31" s="696">
        <v>44551</v>
      </c>
      <c r="AO31" s="702">
        <v>1</v>
      </c>
      <c r="AP31" s="731" t="s">
        <v>4830</v>
      </c>
      <c r="AQ31" s="654" t="s">
        <v>4539</v>
      </c>
      <c r="AR31" s="731" t="s">
        <v>4774</v>
      </c>
    </row>
    <row r="32" spans="1:44" s="672" customFormat="1" ht="242.25" customHeight="1" x14ac:dyDescent="0.2">
      <c r="A32" s="648" t="s">
        <v>4831</v>
      </c>
      <c r="B32" s="648" t="s">
        <v>4832</v>
      </c>
      <c r="C32" s="650" t="s">
        <v>4571</v>
      </c>
      <c r="D32" s="654" t="s">
        <v>4833</v>
      </c>
      <c r="E32" s="653" t="s">
        <v>4834</v>
      </c>
      <c r="F32" s="685" t="s">
        <v>4835</v>
      </c>
      <c r="G32" s="653" t="s">
        <v>4836</v>
      </c>
      <c r="H32" s="693" t="s">
        <v>4722</v>
      </c>
      <c r="I32" s="653" t="s">
        <v>4576</v>
      </c>
      <c r="J32" s="653" t="s">
        <v>4519</v>
      </c>
      <c r="K32" s="734" t="s">
        <v>4558</v>
      </c>
      <c r="L32" s="764" t="s">
        <v>4837</v>
      </c>
      <c r="M32" s="654" t="s">
        <v>4522</v>
      </c>
      <c r="N32" s="654" t="s">
        <v>4539</v>
      </c>
      <c r="O32" s="653" t="s">
        <v>4518</v>
      </c>
      <c r="P32" s="653" t="s">
        <v>4519</v>
      </c>
      <c r="Q32" s="694" t="s">
        <v>4520</v>
      </c>
      <c r="R32" s="688" t="s">
        <v>4527</v>
      </c>
      <c r="S32" s="764" t="s">
        <v>4838</v>
      </c>
      <c r="T32" s="654" t="s">
        <v>4839</v>
      </c>
      <c r="U32" s="654" t="s">
        <v>4840</v>
      </c>
      <c r="V32" s="710">
        <v>1</v>
      </c>
      <c r="W32" s="660">
        <v>44243</v>
      </c>
      <c r="X32" s="660">
        <v>44561</v>
      </c>
      <c r="Y32" s="696">
        <v>44295</v>
      </c>
      <c r="Z32" s="697">
        <v>1</v>
      </c>
      <c r="AA32" s="653" t="s">
        <v>4841</v>
      </c>
      <c r="AB32" s="654" t="s">
        <v>4539</v>
      </c>
      <c r="AC32" s="653" t="s">
        <v>4842</v>
      </c>
      <c r="AD32" s="696">
        <v>44384</v>
      </c>
      <c r="AE32" s="697">
        <v>1</v>
      </c>
      <c r="AF32" s="653" t="s">
        <v>4843</v>
      </c>
      <c r="AG32" s="654" t="s">
        <v>4539</v>
      </c>
      <c r="AH32" s="765" t="s">
        <v>4844</v>
      </c>
      <c r="AI32" s="696">
        <v>44475</v>
      </c>
      <c r="AJ32" s="702">
        <v>1</v>
      </c>
      <c r="AK32" s="653" t="s">
        <v>4845</v>
      </c>
      <c r="AL32" s="654" t="s">
        <v>4539</v>
      </c>
      <c r="AM32" s="653" t="s">
        <v>4846</v>
      </c>
      <c r="AN32" s="696">
        <v>44567</v>
      </c>
      <c r="AO32" s="702">
        <v>1</v>
      </c>
      <c r="AP32" s="706" t="s">
        <v>4847</v>
      </c>
      <c r="AQ32" s="705" t="s">
        <v>4539</v>
      </c>
      <c r="AR32" s="706" t="s">
        <v>4848</v>
      </c>
    </row>
    <row r="33" spans="1:44" s="672" customFormat="1" ht="191.25" x14ac:dyDescent="0.2">
      <c r="A33" s="673"/>
      <c r="B33" s="673"/>
      <c r="C33" s="753"/>
      <c r="D33" s="766" t="s">
        <v>4849</v>
      </c>
      <c r="E33" s="767" t="s">
        <v>4850</v>
      </c>
      <c r="F33" s="768" t="s">
        <v>4851</v>
      </c>
      <c r="G33" s="769" t="s">
        <v>4852</v>
      </c>
      <c r="H33" s="770" t="s">
        <v>4853</v>
      </c>
      <c r="I33" s="769" t="s">
        <v>4576</v>
      </c>
      <c r="J33" s="769" t="s">
        <v>4519</v>
      </c>
      <c r="K33" s="734" t="s">
        <v>4558</v>
      </c>
      <c r="L33" s="771" t="s">
        <v>4854</v>
      </c>
      <c r="M33" s="721" t="s">
        <v>4522</v>
      </c>
      <c r="N33" s="654" t="s">
        <v>4539</v>
      </c>
      <c r="O33" s="669" t="s">
        <v>4518</v>
      </c>
      <c r="P33" s="669" t="s">
        <v>4577</v>
      </c>
      <c r="Q33" s="772" t="s">
        <v>4579</v>
      </c>
      <c r="R33" s="773" t="s">
        <v>4527</v>
      </c>
      <c r="S33" s="771" t="s">
        <v>4854</v>
      </c>
      <c r="T33" s="721" t="s">
        <v>4855</v>
      </c>
      <c r="U33" s="774" t="s">
        <v>4856</v>
      </c>
      <c r="V33" s="775" t="s">
        <v>4857</v>
      </c>
      <c r="W33" s="660">
        <v>44243</v>
      </c>
      <c r="X33" s="660">
        <v>44561</v>
      </c>
      <c r="Y33" s="696">
        <v>44295</v>
      </c>
      <c r="Z33" s="697"/>
      <c r="AA33" s="653" t="s">
        <v>4858</v>
      </c>
      <c r="AB33" s="654" t="s">
        <v>4539</v>
      </c>
      <c r="AC33" s="653" t="s">
        <v>4859</v>
      </c>
      <c r="AD33" s="696">
        <v>44384</v>
      </c>
      <c r="AE33" s="697"/>
      <c r="AF33" s="653" t="s">
        <v>4860</v>
      </c>
      <c r="AG33" s="654" t="s">
        <v>4539</v>
      </c>
      <c r="AH33" s="684" t="s">
        <v>4861</v>
      </c>
      <c r="AI33" s="696">
        <v>44475</v>
      </c>
      <c r="AJ33" s="703">
        <v>0.5</v>
      </c>
      <c r="AK33" s="700" t="s">
        <v>4862</v>
      </c>
      <c r="AL33" s="654" t="s">
        <v>4539</v>
      </c>
      <c r="AM33" s="653" t="s">
        <v>4863</v>
      </c>
      <c r="AN33" s="696">
        <v>44567</v>
      </c>
      <c r="AO33" s="702">
        <v>1</v>
      </c>
      <c r="AP33" s="704" t="s">
        <v>4864</v>
      </c>
      <c r="AQ33" s="705" t="s">
        <v>4539</v>
      </c>
      <c r="AR33" s="706" t="s">
        <v>4848</v>
      </c>
    </row>
    <row r="34" spans="1:44" s="672" customFormat="1" ht="178.5" x14ac:dyDescent="0.2">
      <c r="A34" s="673"/>
      <c r="B34" s="673"/>
      <c r="C34" s="753"/>
      <c r="D34" s="766" t="s">
        <v>4865</v>
      </c>
      <c r="E34" s="767" t="s">
        <v>4866</v>
      </c>
      <c r="F34" s="768" t="s">
        <v>4867</v>
      </c>
      <c r="G34" s="769" t="s">
        <v>4868</v>
      </c>
      <c r="H34" s="762" t="s">
        <v>4853</v>
      </c>
      <c r="I34" s="767" t="s">
        <v>4576</v>
      </c>
      <c r="J34" s="767" t="s">
        <v>4519</v>
      </c>
      <c r="K34" s="737" t="s">
        <v>4558</v>
      </c>
      <c r="L34" s="764" t="s">
        <v>4869</v>
      </c>
      <c r="M34" s="776" t="s">
        <v>4522</v>
      </c>
      <c r="N34" s="654" t="s">
        <v>4539</v>
      </c>
      <c r="O34" s="669" t="s">
        <v>4518</v>
      </c>
      <c r="P34" s="669" t="s">
        <v>4577</v>
      </c>
      <c r="Q34" s="772" t="s">
        <v>4579</v>
      </c>
      <c r="R34" s="773" t="s">
        <v>4527</v>
      </c>
      <c r="S34" s="764" t="s">
        <v>4869</v>
      </c>
      <c r="T34" s="721" t="s">
        <v>4870</v>
      </c>
      <c r="U34" s="654" t="s">
        <v>4871</v>
      </c>
      <c r="V34" s="654" t="s">
        <v>4872</v>
      </c>
      <c r="W34" s="660">
        <v>44243</v>
      </c>
      <c r="X34" s="660">
        <v>44561</v>
      </c>
      <c r="Y34" s="696">
        <v>44295</v>
      </c>
      <c r="Z34" s="702">
        <v>0</v>
      </c>
      <c r="AA34" s="653" t="s">
        <v>4873</v>
      </c>
      <c r="AB34" s="654" t="s">
        <v>4539</v>
      </c>
      <c r="AC34" s="653" t="s">
        <v>4874</v>
      </c>
      <c r="AD34" s="696">
        <v>44384</v>
      </c>
      <c r="AE34" s="702">
        <v>0.7</v>
      </c>
      <c r="AF34" s="653" t="s">
        <v>4875</v>
      </c>
      <c r="AG34" s="654" t="s">
        <v>4539</v>
      </c>
      <c r="AH34" s="684" t="s">
        <v>4861</v>
      </c>
      <c r="AI34" s="696">
        <v>44475</v>
      </c>
      <c r="AJ34" s="702">
        <v>1</v>
      </c>
      <c r="AK34" s="653" t="s">
        <v>4876</v>
      </c>
      <c r="AL34" s="654" t="s">
        <v>4539</v>
      </c>
      <c r="AM34" s="653" t="s">
        <v>4877</v>
      </c>
      <c r="AN34" s="696">
        <v>44567</v>
      </c>
      <c r="AO34" s="702">
        <v>1</v>
      </c>
      <c r="AP34" s="706" t="s">
        <v>4878</v>
      </c>
      <c r="AQ34" s="705" t="s">
        <v>4539</v>
      </c>
      <c r="AR34" s="706" t="s">
        <v>4848</v>
      </c>
    </row>
    <row r="35" spans="1:44" s="672" customFormat="1" ht="357" x14ac:dyDescent="0.2">
      <c r="A35" s="673"/>
      <c r="B35" s="673"/>
      <c r="C35" s="753"/>
      <c r="D35" s="777" t="s">
        <v>4879</v>
      </c>
      <c r="E35" s="769" t="s">
        <v>4880</v>
      </c>
      <c r="F35" s="768" t="s">
        <v>4881</v>
      </c>
      <c r="G35" s="769" t="s">
        <v>4882</v>
      </c>
      <c r="H35" s="770" t="s">
        <v>4853</v>
      </c>
      <c r="I35" s="769" t="s">
        <v>4576</v>
      </c>
      <c r="J35" s="769" t="s">
        <v>4519</v>
      </c>
      <c r="K35" s="734" t="s">
        <v>4558</v>
      </c>
      <c r="L35" s="764" t="s">
        <v>4883</v>
      </c>
      <c r="M35" s="721" t="s">
        <v>4522</v>
      </c>
      <c r="N35" s="654" t="s">
        <v>4539</v>
      </c>
      <c r="O35" s="653" t="s">
        <v>4518</v>
      </c>
      <c r="P35" s="653" t="s">
        <v>4577</v>
      </c>
      <c r="Q35" s="778" t="s">
        <v>4579</v>
      </c>
      <c r="R35" s="688" t="s">
        <v>4527</v>
      </c>
      <c r="S35" s="771" t="s">
        <v>4883</v>
      </c>
      <c r="T35" s="654" t="s">
        <v>4884</v>
      </c>
      <c r="U35" s="654" t="s">
        <v>4885</v>
      </c>
      <c r="V35" s="779" t="s">
        <v>4886</v>
      </c>
      <c r="W35" s="660">
        <v>44243</v>
      </c>
      <c r="X35" s="660">
        <v>44561</v>
      </c>
      <c r="Y35" s="696">
        <v>44295</v>
      </c>
      <c r="Z35" s="697">
        <f>0.3*100%</f>
        <v>0.3</v>
      </c>
      <c r="AA35" s="653" t="s">
        <v>4887</v>
      </c>
      <c r="AB35" s="654" t="s">
        <v>4539</v>
      </c>
      <c r="AC35" s="653" t="s">
        <v>4888</v>
      </c>
      <c r="AD35" s="696">
        <v>44384</v>
      </c>
      <c r="AE35" s="702">
        <v>0.6</v>
      </c>
      <c r="AF35" s="653" t="s">
        <v>4889</v>
      </c>
      <c r="AG35" s="654" t="s">
        <v>4539</v>
      </c>
      <c r="AH35" s="684" t="s">
        <v>4890</v>
      </c>
      <c r="AI35" s="696">
        <v>44475</v>
      </c>
      <c r="AJ35" s="702">
        <v>0.9</v>
      </c>
      <c r="AK35" s="653" t="s">
        <v>4891</v>
      </c>
      <c r="AL35" s="654" t="s">
        <v>4539</v>
      </c>
      <c r="AM35" s="653" t="s">
        <v>4846</v>
      </c>
      <c r="AN35" s="696">
        <v>44567</v>
      </c>
      <c r="AO35" s="702">
        <v>1</v>
      </c>
      <c r="AP35" s="706" t="s">
        <v>4892</v>
      </c>
      <c r="AQ35" s="705" t="s">
        <v>4539</v>
      </c>
      <c r="AR35" s="706" t="s">
        <v>4848</v>
      </c>
    </row>
    <row r="36" spans="1:44" s="672" customFormat="1" ht="192.75" customHeight="1" x14ac:dyDescent="0.2">
      <c r="A36" s="682"/>
      <c r="B36" s="682"/>
      <c r="C36" s="675"/>
      <c r="D36" s="777" t="s">
        <v>4893</v>
      </c>
      <c r="E36" s="769" t="s">
        <v>4894</v>
      </c>
      <c r="F36" s="768" t="s">
        <v>4895</v>
      </c>
      <c r="G36" s="769" t="s">
        <v>4896</v>
      </c>
      <c r="H36" s="770" t="s">
        <v>4722</v>
      </c>
      <c r="I36" s="769" t="s">
        <v>4576</v>
      </c>
      <c r="J36" s="769" t="s">
        <v>4519</v>
      </c>
      <c r="K36" s="734" t="s">
        <v>4558</v>
      </c>
      <c r="L36" s="764" t="s">
        <v>4897</v>
      </c>
      <c r="M36" s="721" t="s">
        <v>4522</v>
      </c>
      <c r="N36" s="654" t="s">
        <v>4539</v>
      </c>
      <c r="O36" s="653" t="s">
        <v>4518</v>
      </c>
      <c r="P36" s="653" t="s">
        <v>4577</v>
      </c>
      <c r="Q36" s="778" t="s">
        <v>4579</v>
      </c>
      <c r="R36" s="688" t="s">
        <v>4898</v>
      </c>
      <c r="S36" s="771" t="s">
        <v>4899</v>
      </c>
      <c r="T36" s="654" t="s">
        <v>4900</v>
      </c>
      <c r="U36" s="654" t="s">
        <v>4901</v>
      </c>
      <c r="V36" s="779" t="s">
        <v>4902</v>
      </c>
      <c r="W36" s="660">
        <v>44243</v>
      </c>
      <c r="X36" s="660">
        <v>44561</v>
      </c>
      <c r="Y36" s="696">
        <v>44295</v>
      </c>
      <c r="Z36" s="697">
        <f>0.3*100%</f>
        <v>0.3</v>
      </c>
      <c r="AA36" s="653" t="s">
        <v>4903</v>
      </c>
      <c r="AB36" s="654" t="s">
        <v>4539</v>
      </c>
      <c r="AC36" s="653" t="s">
        <v>4904</v>
      </c>
      <c r="AD36" s="696">
        <v>44384</v>
      </c>
      <c r="AE36" s="702">
        <v>0.6</v>
      </c>
      <c r="AF36" s="653" t="s">
        <v>4905</v>
      </c>
      <c r="AG36" s="654" t="s">
        <v>4539</v>
      </c>
      <c r="AH36" s="684" t="s">
        <v>4861</v>
      </c>
      <c r="AI36" s="696">
        <v>44475</v>
      </c>
      <c r="AJ36" s="702">
        <v>1</v>
      </c>
      <c r="AK36" s="653" t="s">
        <v>4906</v>
      </c>
      <c r="AL36" s="654" t="s">
        <v>4539</v>
      </c>
      <c r="AM36" s="653" t="s">
        <v>4877</v>
      </c>
      <c r="AN36" s="696">
        <v>44567</v>
      </c>
      <c r="AO36" s="702">
        <v>1</v>
      </c>
      <c r="AP36" s="780" t="s">
        <v>4907</v>
      </c>
      <c r="AQ36" s="705" t="s">
        <v>4539</v>
      </c>
      <c r="AR36" s="706" t="s">
        <v>4848</v>
      </c>
    </row>
    <row r="37" spans="1:44" s="672" customFormat="1" ht="283.5" customHeight="1" x14ac:dyDescent="0.2">
      <c r="A37" s="648" t="s">
        <v>4908</v>
      </c>
      <c r="B37" s="648" t="s">
        <v>4909</v>
      </c>
      <c r="C37" s="650" t="s">
        <v>4717</v>
      </c>
      <c r="D37" s="650" t="s">
        <v>4910</v>
      </c>
      <c r="E37" s="669" t="s">
        <v>4911</v>
      </c>
      <c r="F37" s="637" t="s">
        <v>4912</v>
      </c>
      <c r="G37" s="648" t="s">
        <v>4913</v>
      </c>
      <c r="H37" s="729" t="s">
        <v>4914</v>
      </c>
      <c r="I37" s="650" t="s">
        <v>4576</v>
      </c>
      <c r="J37" s="650" t="s">
        <v>4577</v>
      </c>
      <c r="K37" s="744" t="s">
        <v>4520</v>
      </c>
      <c r="L37" s="781" t="s">
        <v>4915</v>
      </c>
      <c r="M37" s="654" t="s">
        <v>4522</v>
      </c>
      <c r="N37" s="776" t="s">
        <v>4539</v>
      </c>
      <c r="O37" s="650" t="s">
        <v>4557</v>
      </c>
      <c r="P37" s="650" t="s">
        <v>4525</v>
      </c>
      <c r="Q37" s="730" t="s">
        <v>4579</v>
      </c>
      <c r="R37" s="656" t="s">
        <v>4527</v>
      </c>
      <c r="S37" s="781" t="s">
        <v>4915</v>
      </c>
      <c r="T37" s="669" t="s">
        <v>4916</v>
      </c>
      <c r="U37" s="653" t="s">
        <v>4917</v>
      </c>
      <c r="V37" s="702">
        <v>1</v>
      </c>
      <c r="W37" s="660">
        <v>44243</v>
      </c>
      <c r="X37" s="660">
        <v>44561</v>
      </c>
      <c r="Y37" s="696">
        <v>44300</v>
      </c>
      <c r="Z37" s="702">
        <v>0.25</v>
      </c>
      <c r="AA37" s="653" t="s">
        <v>4918</v>
      </c>
      <c r="AB37" s="654" t="s">
        <v>4539</v>
      </c>
      <c r="AC37" s="653" t="s">
        <v>4617</v>
      </c>
      <c r="AD37" s="701">
        <v>44386</v>
      </c>
      <c r="AE37" s="702">
        <v>0.5</v>
      </c>
      <c r="AF37" s="653" t="s">
        <v>4919</v>
      </c>
      <c r="AG37" s="650" t="s">
        <v>4539</v>
      </c>
      <c r="AH37" s="653" t="s">
        <v>4920</v>
      </c>
      <c r="AI37" s="696">
        <v>44387</v>
      </c>
      <c r="AJ37" s="702">
        <v>0.75</v>
      </c>
      <c r="AK37" s="696" t="s">
        <v>4921</v>
      </c>
      <c r="AL37" s="650" t="s">
        <v>4539</v>
      </c>
      <c r="AM37" s="653" t="s">
        <v>4622</v>
      </c>
      <c r="AN37" s="696">
        <v>44572</v>
      </c>
      <c r="AO37" s="702">
        <v>1</v>
      </c>
      <c r="AP37" s="696" t="s">
        <v>4922</v>
      </c>
      <c r="AQ37" s="745" t="s">
        <v>4539</v>
      </c>
      <c r="AR37" s="706" t="s">
        <v>4624</v>
      </c>
    </row>
    <row r="38" spans="1:44" s="782" customFormat="1" ht="205.5" customHeight="1" x14ac:dyDescent="0.2">
      <c r="A38" s="682"/>
      <c r="B38" s="682"/>
      <c r="C38" s="675"/>
      <c r="D38" s="675"/>
      <c r="E38" s="653" t="s">
        <v>4923</v>
      </c>
      <c r="F38" s="632"/>
      <c r="G38" s="682"/>
      <c r="H38" s="732"/>
      <c r="I38" s="675"/>
      <c r="J38" s="675"/>
      <c r="K38" s="748"/>
      <c r="L38" s="781" t="s">
        <v>4924</v>
      </c>
      <c r="M38" s="654" t="s">
        <v>4522</v>
      </c>
      <c r="N38" s="721" t="s">
        <v>4539</v>
      </c>
      <c r="O38" s="675"/>
      <c r="P38" s="675"/>
      <c r="Q38" s="733"/>
      <c r="R38" s="679"/>
      <c r="S38" s="781" t="s">
        <v>4925</v>
      </c>
      <c r="T38" s="653" t="s">
        <v>4926</v>
      </c>
      <c r="U38" s="653" t="s">
        <v>4927</v>
      </c>
      <c r="V38" s="702">
        <v>1</v>
      </c>
      <c r="W38" s="660">
        <v>44243</v>
      </c>
      <c r="X38" s="660">
        <v>44561</v>
      </c>
      <c r="Y38" s="696">
        <v>44300</v>
      </c>
      <c r="Z38" s="702">
        <v>0.25</v>
      </c>
      <c r="AA38" s="653" t="s">
        <v>4928</v>
      </c>
      <c r="AB38" s="654" t="s">
        <v>4539</v>
      </c>
      <c r="AC38" s="653" t="s">
        <v>4617</v>
      </c>
      <c r="AD38" s="696">
        <v>44386</v>
      </c>
      <c r="AE38" s="702">
        <v>0.5</v>
      </c>
      <c r="AF38" s="653" t="s">
        <v>4929</v>
      </c>
      <c r="AG38" s="675"/>
      <c r="AH38" s="653" t="s">
        <v>4920</v>
      </c>
      <c r="AI38" s="696">
        <v>44387</v>
      </c>
      <c r="AJ38" s="702">
        <v>0.75</v>
      </c>
      <c r="AK38" s="653" t="s">
        <v>4930</v>
      </c>
      <c r="AL38" s="675"/>
      <c r="AM38" s="653" t="s">
        <v>4622</v>
      </c>
      <c r="AN38" s="696">
        <v>44572</v>
      </c>
      <c r="AO38" s="702">
        <v>1</v>
      </c>
      <c r="AP38" s="706" t="s">
        <v>4931</v>
      </c>
      <c r="AQ38" s="749"/>
      <c r="AR38" s="706" t="s">
        <v>4624</v>
      </c>
    </row>
    <row r="39" spans="1:44" s="672" customFormat="1" ht="146.25" customHeight="1" x14ac:dyDescent="0.2">
      <c r="A39" s="648" t="s">
        <v>4932</v>
      </c>
      <c r="B39" s="648" t="s">
        <v>4933</v>
      </c>
      <c r="C39" s="721" t="s">
        <v>4934</v>
      </c>
      <c r="D39" s="783" t="s">
        <v>4935</v>
      </c>
      <c r="E39" s="669" t="s">
        <v>4936</v>
      </c>
      <c r="F39" s="645" t="s">
        <v>4937</v>
      </c>
      <c r="G39" s="784" t="s">
        <v>4938</v>
      </c>
      <c r="H39" s="707" t="s">
        <v>4722</v>
      </c>
      <c r="I39" s="653" t="s">
        <v>4576</v>
      </c>
      <c r="J39" s="653" t="s">
        <v>4577</v>
      </c>
      <c r="K39" s="785" t="s">
        <v>4939</v>
      </c>
      <c r="L39" s="786" t="s">
        <v>4940</v>
      </c>
      <c r="M39" s="654" t="s">
        <v>4522</v>
      </c>
      <c r="N39" s="654" t="s">
        <v>4539</v>
      </c>
      <c r="O39" s="653" t="s">
        <v>4557</v>
      </c>
      <c r="P39" s="781" t="s">
        <v>4577</v>
      </c>
      <c r="Q39" s="787" t="s">
        <v>4939</v>
      </c>
      <c r="R39" s="788" t="s">
        <v>4527</v>
      </c>
      <c r="S39" s="786" t="s">
        <v>4940</v>
      </c>
      <c r="T39" s="654" t="s">
        <v>4941</v>
      </c>
      <c r="U39" s="654" t="s">
        <v>4942</v>
      </c>
      <c r="V39" s="789">
        <v>1</v>
      </c>
      <c r="W39" s="660">
        <v>44260</v>
      </c>
      <c r="X39" s="790">
        <v>44561</v>
      </c>
      <c r="Y39" s="696">
        <v>44285</v>
      </c>
      <c r="Z39" s="702">
        <v>0.25</v>
      </c>
      <c r="AA39" s="786" t="s">
        <v>4943</v>
      </c>
      <c r="AB39" s="654" t="s">
        <v>4539</v>
      </c>
      <c r="AC39" s="786" t="s">
        <v>4944</v>
      </c>
      <c r="AD39" s="701">
        <v>44393</v>
      </c>
      <c r="AE39" s="703">
        <v>0.5</v>
      </c>
      <c r="AF39" s="791" t="s">
        <v>4945</v>
      </c>
      <c r="AG39" s="654" t="s">
        <v>4539</v>
      </c>
      <c r="AH39" s="786" t="s">
        <v>4946</v>
      </c>
      <c r="AI39" s="701">
        <v>44476</v>
      </c>
      <c r="AJ39" s="702">
        <v>0.75</v>
      </c>
      <c r="AK39" s="791" t="s">
        <v>4947</v>
      </c>
      <c r="AL39" s="654" t="s">
        <v>4539</v>
      </c>
      <c r="AM39" s="786" t="s">
        <v>4948</v>
      </c>
      <c r="AN39" s="701">
        <v>44574</v>
      </c>
      <c r="AO39" s="702">
        <v>1</v>
      </c>
      <c r="AP39" s="791" t="s">
        <v>4949</v>
      </c>
      <c r="AQ39" s="654" t="s">
        <v>4539</v>
      </c>
      <c r="AR39" s="786" t="s">
        <v>4950</v>
      </c>
    </row>
    <row r="40" spans="1:44" s="672" customFormat="1" ht="180.75" customHeight="1" x14ac:dyDescent="0.2">
      <c r="A40" s="673"/>
      <c r="B40" s="673"/>
      <c r="C40" s="792" t="s">
        <v>4951</v>
      </c>
      <c r="D40" s="793" t="s">
        <v>4952</v>
      </c>
      <c r="E40" s="648" t="s">
        <v>4953</v>
      </c>
      <c r="F40" s="637" t="s">
        <v>4954</v>
      </c>
      <c r="G40" s="648" t="s">
        <v>4955</v>
      </c>
      <c r="H40" s="729" t="s">
        <v>4722</v>
      </c>
      <c r="I40" s="650" t="s">
        <v>4576</v>
      </c>
      <c r="J40" s="650" t="s">
        <v>4577</v>
      </c>
      <c r="K40" s="794" t="s">
        <v>4939</v>
      </c>
      <c r="L40" s="786" t="s">
        <v>4956</v>
      </c>
      <c r="M40" s="654" t="s">
        <v>4522</v>
      </c>
      <c r="N40" s="654" t="s">
        <v>4539</v>
      </c>
      <c r="O40" s="650" t="s">
        <v>4557</v>
      </c>
      <c r="P40" s="795" t="s">
        <v>4577</v>
      </c>
      <c r="Q40" s="796" t="s">
        <v>4939</v>
      </c>
      <c r="R40" s="797" t="s">
        <v>4527</v>
      </c>
      <c r="S40" s="653" t="s">
        <v>4957</v>
      </c>
      <c r="T40" s="654" t="s">
        <v>4958</v>
      </c>
      <c r="U40" s="654" t="s">
        <v>4959</v>
      </c>
      <c r="V40" s="789">
        <v>1</v>
      </c>
      <c r="W40" s="660">
        <v>44260</v>
      </c>
      <c r="X40" s="790">
        <v>44561</v>
      </c>
      <c r="Y40" s="696">
        <v>44285</v>
      </c>
      <c r="Z40" s="702">
        <v>0.25</v>
      </c>
      <c r="AA40" s="653" t="s">
        <v>4960</v>
      </c>
      <c r="AB40" s="650" t="s">
        <v>4539</v>
      </c>
      <c r="AC40" s="786" t="s">
        <v>4961</v>
      </c>
      <c r="AD40" s="701">
        <v>44392</v>
      </c>
      <c r="AE40" s="702">
        <v>0.5</v>
      </c>
      <c r="AF40" s="684" t="s">
        <v>4962</v>
      </c>
      <c r="AG40" s="650" t="s">
        <v>4539</v>
      </c>
      <c r="AH40" s="786" t="s">
        <v>4946</v>
      </c>
      <c r="AI40" s="701">
        <v>44476</v>
      </c>
      <c r="AJ40" s="702">
        <v>0.75</v>
      </c>
      <c r="AK40" s="684" t="s">
        <v>4963</v>
      </c>
      <c r="AL40" s="798" t="s">
        <v>4539</v>
      </c>
      <c r="AM40" s="786" t="s">
        <v>4948</v>
      </c>
      <c r="AN40" s="696">
        <v>44574</v>
      </c>
      <c r="AO40" s="702">
        <v>1</v>
      </c>
      <c r="AP40" s="684" t="s">
        <v>4964</v>
      </c>
      <c r="AQ40" s="650" t="s">
        <v>4539</v>
      </c>
      <c r="AR40" s="786" t="s">
        <v>4965</v>
      </c>
    </row>
    <row r="41" spans="1:44" s="672" customFormat="1" ht="202.5" customHeight="1" x14ac:dyDescent="0.2">
      <c r="A41" s="673"/>
      <c r="B41" s="673"/>
      <c r="C41" s="792"/>
      <c r="D41" s="799"/>
      <c r="E41" s="682"/>
      <c r="F41" s="632"/>
      <c r="G41" s="682"/>
      <c r="H41" s="732"/>
      <c r="I41" s="675"/>
      <c r="J41" s="675"/>
      <c r="K41" s="800"/>
      <c r="L41" s="786" t="s">
        <v>4966</v>
      </c>
      <c r="M41" s="654" t="s">
        <v>4522</v>
      </c>
      <c r="N41" s="654" t="s">
        <v>4539</v>
      </c>
      <c r="O41" s="675"/>
      <c r="P41" s="801"/>
      <c r="Q41" s="802"/>
      <c r="R41" s="803"/>
      <c r="S41" s="684" t="s">
        <v>4967</v>
      </c>
      <c r="T41" s="654" t="s">
        <v>4958</v>
      </c>
      <c r="U41" s="654" t="s">
        <v>4968</v>
      </c>
      <c r="V41" s="789">
        <v>1</v>
      </c>
      <c r="W41" s="660"/>
      <c r="X41" s="790">
        <v>44561</v>
      </c>
      <c r="Y41" s="696">
        <v>44285</v>
      </c>
      <c r="Z41" s="702">
        <v>0.25</v>
      </c>
      <c r="AA41" s="653" t="s">
        <v>4969</v>
      </c>
      <c r="AB41" s="675"/>
      <c r="AC41" s="786" t="s">
        <v>4944</v>
      </c>
      <c r="AD41" s="701">
        <v>44392</v>
      </c>
      <c r="AE41" s="703">
        <v>0.5</v>
      </c>
      <c r="AF41" s="684" t="s">
        <v>4970</v>
      </c>
      <c r="AG41" s="675"/>
      <c r="AH41" s="786" t="s">
        <v>4971</v>
      </c>
      <c r="AI41" s="701">
        <v>44476</v>
      </c>
      <c r="AJ41" s="702">
        <v>0.6</v>
      </c>
      <c r="AK41" s="684" t="s">
        <v>4972</v>
      </c>
      <c r="AL41" s="804"/>
      <c r="AM41" s="805" t="s">
        <v>4973</v>
      </c>
      <c r="AN41" s="696">
        <v>44574</v>
      </c>
      <c r="AO41" s="702">
        <v>1</v>
      </c>
      <c r="AP41" s="684" t="s">
        <v>4974</v>
      </c>
      <c r="AQ41" s="675"/>
      <c r="AR41" s="653" t="s">
        <v>4975</v>
      </c>
    </row>
    <row r="42" spans="1:44" s="672" customFormat="1" ht="204" x14ac:dyDescent="0.2">
      <c r="A42" s="673"/>
      <c r="B42" s="673"/>
      <c r="C42" s="792" t="s">
        <v>4951</v>
      </c>
      <c r="D42" s="806" t="s">
        <v>4976</v>
      </c>
      <c r="E42" s="669" t="s">
        <v>4977</v>
      </c>
      <c r="F42" s="637" t="s">
        <v>4978</v>
      </c>
      <c r="G42" s="651" t="s">
        <v>4979</v>
      </c>
      <c r="H42" s="729" t="s">
        <v>4517</v>
      </c>
      <c r="I42" s="650" t="s">
        <v>4557</v>
      </c>
      <c r="J42" s="650" t="s">
        <v>4577</v>
      </c>
      <c r="K42" s="794" t="s">
        <v>4939</v>
      </c>
      <c r="L42" s="786" t="s">
        <v>4980</v>
      </c>
      <c r="M42" s="654" t="s">
        <v>4522</v>
      </c>
      <c r="N42" s="654" t="s">
        <v>4539</v>
      </c>
      <c r="O42" s="650" t="s">
        <v>4518</v>
      </c>
      <c r="P42" s="795" t="s">
        <v>4525</v>
      </c>
      <c r="Q42" s="655" t="s">
        <v>4526</v>
      </c>
      <c r="R42" s="797" t="s">
        <v>4527</v>
      </c>
      <c r="S42" s="786" t="s">
        <v>4981</v>
      </c>
      <c r="T42" s="807" t="s">
        <v>4982</v>
      </c>
      <c r="U42" s="654" t="s">
        <v>4983</v>
      </c>
      <c r="V42" s="789">
        <v>1</v>
      </c>
      <c r="W42" s="660">
        <v>44260</v>
      </c>
      <c r="X42" s="790">
        <v>44561</v>
      </c>
      <c r="Y42" s="696"/>
      <c r="Z42" s="702"/>
      <c r="AA42" s="715" t="s">
        <v>4984</v>
      </c>
      <c r="AB42" s="650"/>
      <c r="AC42" s="786"/>
      <c r="AD42" s="701">
        <v>44392</v>
      </c>
      <c r="AE42" s="702">
        <v>0.5</v>
      </c>
      <c r="AF42" s="684" t="s">
        <v>4985</v>
      </c>
      <c r="AG42" s="650" t="s">
        <v>4539</v>
      </c>
      <c r="AH42" s="808" t="s">
        <v>4986</v>
      </c>
      <c r="AI42" s="701">
        <v>44476</v>
      </c>
      <c r="AJ42" s="702">
        <v>0.75</v>
      </c>
      <c r="AK42" s="684" t="s">
        <v>4987</v>
      </c>
      <c r="AL42" s="604" t="s">
        <v>4539</v>
      </c>
      <c r="AM42" s="805" t="s">
        <v>4988</v>
      </c>
      <c r="AN42" s="696">
        <v>44574</v>
      </c>
      <c r="AO42" s="702">
        <v>1</v>
      </c>
      <c r="AP42" s="684" t="s">
        <v>4989</v>
      </c>
      <c r="AQ42" s="604" t="s">
        <v>4539</v>
      </c>
      <c r="AR42" s="786" t="s">
        <v>4990</v>
      </c>
    </row>
    <row r="43" spans="1:44" s="672" customFormat="1" ht="164.25" customHeight="1" x14ac:dyDescent="0.2">
      <c r="A43" s="682"/>
      <c r="B43" s="682"/>
      <c r="C43" s="792"/>
      <c r="D43" s="806"/>
      <c r="E43" s="669" t="s">
        <v>4991</v>
      </c>
      <c r="F43" s="632"/>
      <c r="G43" s="676"/>
      <c r="H43" s="732"/>
      <c r="I43" s="675"/>
      <c r="J43" s="675"/>
      <c r="K43" s="800"/>
      <c r="L43" s="684" t="s">
        <v>4992</v>
      </c>
      <c r="M43" s="654" t="s">
        <v>4522</v>
      </c>
      <c r="N43" s="654" t="s">
        <v>4539</v>
      </c>
      <c r="O43" s="675"/>
      <c r="P43" s="801"/>
      <c r="Q43" s="678"/>
      <c r="R43" s="803"/>
      <c r="S43" s="684" t="s">
        <v>4992</v>
      </c>
      <c r="T43" s="809" t="s">
        <v>4993</v>
      </c>
      <c r="U43" s="654" t="s">
        <v>4994</v>
      </c>
      <c r="V43" s="789">
        <v>1</v>
      </c>
      <c r="W43" s="660">
        <v>44260</v>
      </c>
      <c r="X43" s="790">
        <v>44561</v>
      </c>
      <c r="Y43" s="696"/>
      <c r="Z43" s="702"/>
      <c r="AA43" s="715" t="s">
        <v>4984</v>
      </c>
      <c r="AB43" s="675"/>
      <c r="AC43" s="786"/>
      <c r="AD43" s="701">
        <v>44392</v>
      </c>
      <c r="AE43" s="703">
        <v>0.22</v>
      </c>
      <c r="AF43" s="653" t="s">
        <v>4995</v>
      </c>
      <c r="AG43" s="675" t="s">
        <v>4539</v>
      </c>
      <c r="AH43" s="786" t="s">
        <v>4996</v>
      </c>
      <c r="AI43" s="701">
        <v>44476</v>
      </c>
      <c r="AJ43" s="702">
        <v>0.4</v>
      </c>
      <c r="AK43" s="653" t="s">
        <v>4997</v>
      </c>
      <c r="AL43" s="614"/>
      <c r="AM43" s="786" t="s">
        <v>4998</v>
      </c>
      <c r="AN43" s="696">
        <v>44574</v>
      </c>
      <c r="AO43" s="702">
        <v>0.82</v>
      </c>
      <c r="AP43" s="653" t="s">
        <v>4999</v>
      </c>
      <c r="AQ43" s="614"/>
      <c r="AR43" s="690" t="s">
        <v>5000</v>
      </c>
    </row>
    <row r="44" spans="1:44" s="672" customFormat="1" ht="204" x14ac:dyDescent="0.2">
      <c r="A44" s="716" t="s">
        <v>5001</v>
      </c>
      <c r="B44" s="648" t="s">
        <v>5002</v>
      </c>
      <c r="C44" s="650" t="s">
        <v>5003</v>
      </c>
      <c r="D44" s="650" t="s">
        <v>5004</v>
      </c>
      <c r="E44" s="653" t="s">
        <v>5005</v>
      </c>
      <c r="F44" s="637" t="s">
        <v>5006</v>
      </c>
      <c r="G44" s="648" t="s">
        <v>5007</v>
      </c>
      <c r="H44" s="729" t="s">
        <v>4556</v>
      </c>
      <c r="I44" s="650" t="s">
        <v>4576</v>
      </c>
      <c r="J44" s="650" t="s">
        <v>4577</v>
      </c>
      <c r="K44" s="744" t="s">
        <v>4520</v>
      </c>
      <c r="L44" s="653" t="s">
        <v>5008</v>
      </c>
      <c r="M44" s="654" t="s">
        <v>4522</v>
      </c>
      <c r="N44" s="654" t="s">
        <v>4539</v>
      </c>
      <c r="O44" s="650" t="s">
        <v>4576</v>
      </c>
      <c r="P44" s="650" t="s">
        <v>4577</v>
      </c>
      <c r="Q44" s="744" t="s">
        <v>4520</v>
      </c>
      <c r="R44" s="656" t="s">
        <v>4527</v>
      </c>
      <c r="S44" s="653" t="s">
        <v>5008</v>
      </c>
      <c r="T44" s="653" t="s">
        <v>5009</v>
      </c>
      <c r="U44" s="653" t="s">
        <v>5010</v>
      </c>
      <c r="V44" s="713">
        <v>1</v>
      </c>
      <c r="W44" s="660">
        <v>44260</v>
      </c>
      <c r="X44" s="660">
        <v>44561</v>
      </c>
      <c r="Y44" s="696">
        <v>44301</v>
      </c>
      <c r="Z44" s="697">
        <v>1</v>
      </c>
      <c r="AA44" s="653" t="s">
        <v>5011</v>
      </c>
      <c r="AB44" s="654" t="s">
        <v>4539</v>
      </c>
      <c r="AC44" s="653" t="s">
        <v>5012</v>
      </c>
      <c r="AD44" s="701">
        <v>44386</v>
      </c>
      <c r="AE44" s="702">
        <v>1</v>
      </c>
      <c r="AF44" s="731" t="s">
        <v>5013</v>
      </c>
      <c r="AG44" s="650" t="s">
        <v>4539</v>
      </c>
      <c r="AH44" s="731" t="s">
        <v>5014</v>
      </c>
      <c r="AI44" s="696">
        <v>44477</v>
      </c>
      <c r="AJ44" s="697">
        <v>1</v>
      </c>
      <c r="AK44" s="731" t="s">
        <v>5015</v>
      </c>
      <c r="AL44" s="650" t="s">
        <v>4539</v>
      </c>
      <c r="AM44" s="731" t="s">
        <v>5016</v>
      </c>
      <c r="AN44" s="696">
        <v>44572</v>
      </c>
      <c r="AO44" s="697">
        <v>1</v>
      </c>
      <c r="AP44" s="810" t="s">
        <v>5017</v>
      </c>
      <c r="AQ44" s="745" t="s">
        <v>4539</v>
      </c>
      <c r="AR44" s="706" t="s">
        <v>5018</v>
      </c>
    </row>
    <row r="45" spans="1:44" s="672" customFormat="1" ht="165.75" x14ac:dyDescent="0.2">
      <c r="A45" s="716"/>
      <c r="B45" s="673"/>
      <c r="C45" s="753"/>
      <c r="D45" s="753"/>
      <c r="E45" s="648" t="s">
        <v>5019</v>
      </c>
      <c r="F45" s="811"/>
      <c r="G45" s="673"/>
      <c r="H45" s="755"/>
      <c r="I45" s="753"/>
      <c r="J45" s="753"/>
      <c r="K45" s="812"/>
      <c r="L45" s="653" t="s">
        <v>5020</v>
      </c>
      <c r="M45" s="654" t="s">
        <v>4522</v>
      </c>
      <c r="N45" s="654" t="s">
        <v>4539</v>
      </c>
      <c r="O45" s="753"/>
      <c r="P45" s="753"/>
      <c r="Q45" s="812"/>
      <c r="R45" s="757"/>
      <c r="S45" s="653" t="s">
        <v>5020</v>
      </c>
      <c r="T45" s="653" t="s">
        <v>5009</v>
      </c>
      <c r="U45" s="653" t="s">
        <v>5021</v>
      </c>
      <c r="V45" s="713">
        <v>1</v>
      </c>
      <c r="W45" s="660">
        <v>44260</v>
      </c>
      <c r="X45" s="660">
        <v>44561</v>
      </c>
      <c r="Y45" s="696">
        <v>44301</v>
      </c>
      <c r="Z45" s="697">
        <v>1</v>
      </c>
      <c r="AA45" s="653" t="s">
        <v>5022</v>
      </c>
      <c r="AB45" s="654" t="s">
        <v>4539</v>
      </c>
      <c r="AC45" s="653" t="s">
        <v>5012</v>
      </c>
      <c r="AD45" s="701">
        <v>44386</v>
      </c>
      <c r="AE45" s="702">
        <v>1</v>
      </c>
      <c r="AF45" s="731" t="s">
        <v>5023</v>
      </c>
      <c r="AG45" s="753"/>
      <c r="AH45" s="731" t="s">
        <v>5014</v>
      </c>
      <c r="AI45" s="696">
        <v>44477</v>
      </c>
      <c r="AJ45" s="702">
        <v>1</v>
      </c>
      <c r="AK45" s="731" t="s">
        <v>5024</v>
      </c>
      <c r="AL45" s="753"/>
      <c r="AM45" s="731" t="s">
        <v>5025</v>
      </c>
      <c r="AN45" s="696">
        <v>44572</v>
      </c>
      <c r="AO45" s="697">
        <v>1</v>
      </c>
      <c r="AP45" s="810" t="s">
        <v>5026</v>
      </c>
      <c r="AQ45" s="813"/>
      <c r="AR45" s="706" t="s">
        <v>5018</v>
      </c>
    </row>
    <row r="46" spans="1:44" s="672" customFormat="1" ht="140.25" x14ac:dyDescent="0.2">
      <c r="A46" s="716"/>
      <c r="B46" s="673"/>
      <c r="C46" s="675"/>
      <c r="D46" s="675"/>
      <c r="E46" s="682"/>
      <c r="F46" s="632"/>
      <c r="G46" s="682"/>
      <c r="H46" s="732"/>
      <c r="I46" s="675"/>
      <c r="J46" s="675"/>
      <c r="K46" s="748"/>
      <c r="L46" s="653" t="s">
        <v>5027</v>
      </c>
      <c r="M46" s="654" t="s">
        <v>4632</v>
      </c>
      <c r="N46" s="654" t="s">
        <v>4539</v>
      </c>
      <c r="O46" s="675"/>
      <c r="P46" s="675"/>
      <c r="Q46" s="748"/>
      <c r="R46" s="679"/>
      <c r="S46" s="653" t="s">
        <v>5027</v>
      </c>
      <c r="T46" s="653" t="s">
        <v>5009</v>
      </c>
      <c r="U46" s="653" t="s">
        <v>5028</v>
      </c>
      <c r="V46" s="713">
        <v>1</v>
      </c>
      <c r="W46" s="660">
        <v>44260</v>
      </c>
      <c r="X46" s="660">
        <v>44561</v>
      </c>
      <c r="Y46" s="696">
        <v>44301</v>
      </c>
      <c r="Z46" s="697">
        <v>1</v>
      </c>
      <c r="AA46" s="653" t="s">
        <v>5029</v>
      </c>
      <c r="AB46" s="654" t="s">
        <v>4539</v>
      </c>
      <c r="AC46" s="653" t="s">
        <v>5012</v>
      </c>
      <c r="AD46" s="701">
        <v>44386</v>
      </c>
      <c r="AE46" s="702">
        <v>1</v>
      </c>
      <c r="AF46" s="731" t="s">
        <v>5030</v>
      </c>
      <c r="AG46" s="675"/>
      <c r="AH46" s="731" t="s">
        <v>5014</v>
      </c>
      <c r="AI46" s="696">
        <v>44477</v>
      </c>
      <c r="AJ46" s="697">
        <v>1</v>
      </c>
      <c r="AK46" s="731" t="s">
        <v>5031</v>
      </c>
      <c r="AL46" s="675"/>
      <c r="AM46" s="731" t="s">
        <v>5032</v>
      </c>
      <c r="AN46" s="696">
        <v>44572</v>
      </c>
      <c r="AO46" s="697">
        <v>1</v>
      </c>
      <c r="AP46" s="810" t="s">
        <v>5033</v>
      </c>
      <c r="AQ46" s="749"/>
      <c r="AR46" s="706" t="s">
        <v>5018</v>
      </c>
    </row>
    <row r="47" spans="1:44" s="672" customFormat="1" ht="173.25" customHeight="1" x14ac:dyDescent="0.2">
      <c r="A47" s="716"/>
      <c r="B47" s="682"/>
      <c r="C47" s="654" t="s">
        <v>5003</v>
      </c>
      <c r="D47" s="654" t="s">
        <v>5034</v>
      </c>
      <c r="E47" s="653" t="s">
        <v>5035</v>
      </c>
      <c r="F47" s="685" t="s">
        <v>5036</v>
      </c>
      <c r="G47" s="653" t="s">
        <v>5037</v>
      </c>
      <c r="H47" s="693" t="s">
        <v>4517</v>
      </c>
      <c r="I47" s="653" t="s">
        <v>4518</v>
      </c>
      <c r="J47" s="653" t="s">
        <v>4519</v>
      </c>
      <c r="K47" s="814" t="s">
        <v>4520</v>
      </c>
      <c r="L47" s="653" t="s">
        <v>5038</v>
      </c>
      <c r="M47" s="654" t="s">
        <v>4522</v>
      </c>
      <c r="N47" s="654" t="s">
        <v>4539</v>
      </c>
      <c r="O47" s="653" t="s">
        <v>4524</v>
      </c>
      <c r="P47" s="653" t="s">
        <v>4519</v>
      </c>
      <c r="Q47" s="814" t="s">
        <v>4520</v>
      </c>
      <c r="R47" s="688" t="s">
        <v>4527</v>
      </c>
      <c r="S47" s="653" t="s">
        <v>5038</v>
      </c>
      <c r="T47" s="669" t="s">
        <v>5009</v>
      </c>
      <c r="U47" s="653" t="s">
        <v>5039</v>
      </c>
      <c r="V47" s="713">
        <v>1</v>
      </c>
      <c r="W47" s="660">
        <v>44260</v>
      </c>
      <c r="X47" s="660">
        <v>44561</v>
      </c>
      <c r="Y47" s="696">
        <v>44301</v>
      </c>
      <c r="Z47" s="697">
        <v>0.8</v>
      </c>
      <c r="AA47" s="653" t="s">
        <v>5040</v>
      </c>
      <c r="AB47" s="654" t="s">
        <v>4539</v>
      </c>
      <c r="AC47" s="653" t="s">
        <v>5012</v>
      </c>
      <c r="AD47" s="696">
        <v>44386</v>
      </c>
      <c r="AE47" s="702">
        <v>0.98</v>
      </c>
      <c r="AF47" s="731" t="s">
        <v>5041</v>
      </c>
      <c r="AG47" s="654" t="s">
        <v>4539</v>
      </c>
      <c r="AH47" s="731" t="s">
        <v>5014</v>
      </c>
      <c r="AI47" s="696">
        <v>44477</v>
      </c>
      <c r="AJ47" s="697">
        <v>0.93</v>
      </c>
      <c r="AK47" s="731" t="s">
        <v>5042</v>
      </c>
      <c r="AL47" s="654" t="s">
        <v>4539</v>
      </c>
      <c r="AM47" s="731" t="s">
        <v>5025</v>
      </c>
      <c r="AN47" s="696">
        <v>44572</v>
      </c>
      <c r="AO47" s="697">
        <v>1</v>
      </c>
      <c r="AP47" s="810" t="s">
        <v>5043</v>
      </c>
      <c r="AQ47" s="705" t="s">
        <v>4539</v>
      </c>
      <c r="AR47" s="706" t="s">
        <v>5018</v>
      </c>
    </row>
    <row r="48" spans="1:44" s="672" customFormat="1" ht="208.5" customHeight="1" x14ac:dyDescent="0.2">
      <c r="A48" s="648" t="s">
        <v>2490</v>
      </c>
      <c r="B48" s="648" t="s">
        <v>5044</v>
      </c>
      <c r="C48" s="654" t="s">
        <v>5045</v>
      </c>
      <c r="D48" s="654" t="s">
        <v>5046</v>
      </c>
      <c r="E48" s="653" t="s">
        <v>5047</v>
      </c>
      <c r="F48" s="685" t="s">
        <v>5048</v>
      </c>
      <c r="G48" s="653" t="s">
        <v>5049</v>
      </c>
      <c r="H48" s="693" t="s">
        <v>4556</v>
      </c>
      <c r="I48" s="653" t="s">
        <v>4557</v>
      </c>
      <c r="J48" s="653" t="s">
        <v>4577</v>
      </c>
      <c r="K48" s="815" t="s">
        <v>4520</v>
      </c>
      <c r="L48" s="653" t="s">
        <v>5050</v>
      </c>
      <c r="M48" s="654" t="s">
        <v>4522</v>
      </c>
      <c r="N48" s="654" t="s">
        <v>4539</v>
      </c>
      <c r="O48" s="653" t="s">
        <v>4524</v>
      </c>
      <c r="P48" s="653" t="s">
        <v>5051</v>
      </c>
      <c r="Q48" s="709" t="s">
        <v>4526</v>
      </c>
      <c r="R48" s="688" t="s">
        <v>4527</v>
      </c>
      <c r="S48" s="653" t="s">
        <v>5052</v>
      </c>
      <c r="T48" s="653" t="s">
        <v>5053</v>
      </c>
      <c r="U48" s="653" t="s">
        <v>5054</v>
      </c>
      <c r="V48" s="710">
        <v>1</v>
      </c>
      <c r="W48" s="660">
        <v>44260</v>
      </c>
      <c r="X48" s="660">
        <v>44561</v>
      </c>
      <c r="Y48" s="696">
        <v>44286</v>
      </c>
      <c r="Z48" s="702">
        <v>0</v>
      </c>
      <c r="AA48" s="653" t="s">
        <v>5055</v>
      </c>
      <c r="AB48" s="654" t="s">
        <v>4539</v>
      </c>
      <c r="AC48" s="653" t="s">
        <v>5056</v>
      </c>
      <c r="AD48" s="660">
        <v>44393</v>
      </c>
      <c r="AE48" s="702">
        <v>1</v>
      </c>
      <c r="AF48" s="653" t="s">
        <v>5057</v>
      </c>
      <c r="AG48" s="654" t="s">
        <v>4539</v>
      </c>
      <c r="AH48" s="653" t="s">
        <v>5058</v>
      </c>
      <c r="AI48" s="701">
        <v>44476</v>
      </c>
      <c r="AJ48" s="702">
        <v>1</v>
      </c>
      <c r="AK48" s="706" t="s">
        <v>5059</v>
      </c>
      <c r="AL48" s="705" t="s">
        <v>4539</v>
      </c>
      <c r="AM48" s="706" t="s">
        <v>5060</v>
      </c>
      <c r="AN48" s="701">
        <v>44573</v>
      </c>
      <c r="AO48" s="702">
        <v>1</v>
      </c>
      <c r="AP48" s="704" t="s">
        <v>5061</v>
      </c>
      <c r="AQ48" s="705" t="s">
        <v>4539</v>
      </c>
      <c r="AR48" s="706" t="s">
        <v>4624</v>
      </c>
    </row>
    <row r="49" spans="1:44" s="672" customFormat="1" ht="185.25" customHeight="1" x14ac:dyDescent="0.2">
      <c r="A49" s="682"/>
      <c r="B49" s="682"/>
      <c r="C49" s="654" t="s">
        <v>5045</v>
      </c>
      <c r="D49" s="654" t="s">
        <v>5062</v>
      </c>
      <c r="E49" s="653" t="s">
        <v>5063</v>
      </c>
      <c r="F49" s="685" t="s">
        <v>5064</v>
      </c>
      <c r="G49" s="653" t="s">
        <v>5065</v>
      </c>
      <c r="H49" s="693" t="s">
        <v>4517</v>
      </c>
      <c r="I49" s="653" t="s">
        <v>4723</v>
      </c>
      <c r="J49" s="653" t="s">
        <v>4577</v>
      </c>
      <c r="K49" s="816" t="s">
        <v>4558</v>
      </c>
      <c r="L49" s="653" t="s">
        <v>5066</v>
      </c>
      <c r="M49" s="654" t="s">
        <v>4522</v>
      </c>
      <c r="N49" s="654" t="s">
        <v>4539</v>
      </c>
      <c r="O49" s="653" t="s">
        <v>4557</v>
      </c>
      <c r="P49" s="653" t="s">
        <v>5051</v>
      </c>
      <c r="Q49" s="709" t="s">
        <v>4526</v>
      </c>
      <c r="R49" s="688" t="s">
        <v>4527</v>
      </c>
      <c r="S49" s="653" t="s">
        <v>5067</v>
      </c>
      <c r="T49" s="653" t="s">
        <v>5068</v>
      </c>
      <c r="U49" s="653" t="s">
        <v>5069</v>
      </c>
      <c r="V49" s="710">
        <v>1</v>
      </c>
      <c r="W49" s="660">
        <v>44260</v>
      </c>
      <c r="X49" s="660">
        <v>44561</v>
      </c>
      <c r="Y49" s="696">
        <v>44286</v>
      </c>
      <c r="Z49" s="702">
        <v>1</v>
      </c>
      <c r="AA49" s="653" t="s">
        <v>5070</v>
      </c>
      <c r="AB49" s="654" t="s">
        <v>4539</v>
      </c>
      <c r="AC49" s="653" t="s">
        <v>5071</v>
      </c>
      <c r="AD49" s="660">
        <v>44393</v>
      </c>
      <c r="AE49" s="702">
        <v>1</v>
      </c>
      <c r="AF49" s="653" t="s">
        <v>5070</v>
      </c>
      <c r="AG49" s="654" t="s">
        <v>4539</v>
      </c>
      <c r="AH49" s="653" t="s">
        <v>5058</v>
      </c>
      <c r="AI49" s="701">
        <v>44476</v>
      </c>
      <c r="AJ49" s="702">
        <v>1</v>
      </c>
      <c r="AK49" s="706" t="s">
        <v>5072</v>
      </c>
      <c r="AL49" s="705" t="s">
        <v>4539</v>
      </c>
      <c r="AM49" s="706" t="s">
        <v>5073</v>
      </c>
      <c r="AN49" s="701">
        <v>44573</v>
      </c>
      <c r="AO49" s="702">
        <v>1</v>
      </c>
      <c r="AP49" s="706" t="s">
        <v>5074</v>
      </c>
      <c r="AQ49" s="705" t="s">
        <v>4539</v>
      </c>
      <c r="AR49" s="706" t="s">
        <v>5075</v>
      </c>
    </row>
    <row r="50" spans="1:44" s="672" customFormat="1" ht="179.25" customHeight="1" x14ac:dyDescent="0.2">
      <c r="A50" s="650" t="s">
        <v>1122</v>
      </c>
      <c r="B50" s="650" t="s">
        <v>5076</v>
      </c>
      <c r="C50" s="650" t="s">
        <v>5077</v>
      </c>
      <c r="D50" s="650" t="s">
        <v>5078</v>
      </c>
      <c r="E50" s="651" t="s">
        <v>5079</v>
      </c>
      <c r="F50" s="637" t="s">
        <v>5080</v>
      </c>
      <c r="G50" s="651" t="s">
        <v>5081</v>
      </c>
      <c r="H50" s="729" t="s">
        <v>5082</v>
      </c>
      <c r="I50" s="650" t="s">
        <v>4576</v>
      </c>
      <c r="J50" s="650" t="s">
        <v>4577</v>
      </c>
      <c r="K50" s="652" t="s">
        <v>4520</v>
      </c>
      <c r="L50" s="684" t="s">
        <v>5083</v>
      </c>
      <c r="M50" s="654" t="s">
        <v>4522</v>
      </c>
      <c r="N50" s="654" t="s">
        <v>4539</v>
      </c>
      <c r="O50" s="650" t="s">
        <v>5084</v>
      </c>
      <c r="P50" s="650" t="s">
        <v>5051</v>
      </c>
      <c r="Q50" s="655" t="s">
        <v>4526</v>
      </c>
      <c r="R50" s="688" t="s">
        <v>4527</v>
      </c>
      <c r="S50" s="684" t="s">
        <v>5083</v>
      </c>
      <c r="T50" s="684" t="s">
        <v>5085</v>
      </c>
      <c r="U50" s="684" t="s">
        <v>5086</v>
      </c>
      <c r="V50" s="654" t="s">
        <v>5087</v>
      </c>
      <c r="W50" s="660">
        <v>44225</v>
      </c>
      <c r="X50" s="660">
        <v>44561</v>
      </c>
      <c r="Y50" s="696">
        <v>44286</v>
      </c>
      <c r="Z50" s="817">
        <v>3.7999999999999999E-2</v>
      </c>
      <c r="AA50" s="700" t="s">
        <v>5088</v>
      </c>
      <c r="AB50" s="649" t="s">
        <v>4539</v>
      </c>
      <c r="AC50" s="715" t="s">
        <v>5089</v>
      </c>
      <c r="AD50" s="698">
        <v>44377</v>
      </c>
      <c r="AE50" s="817">
        <v>0.4</v>
      </c>
      <c r="AF50" s="700" t="s">
        <v>5090</v>
      </c>
      <c r="AG50" s="649" t="s">
        <v>4539</v>
      </c>
      <c r="AH50" s="715" t="s">
        <v>5089</v>
      </c>
      <c r="AI50" s="698">
        <v>44469</v>
      </c>
      <c r="AJ50" s="817">
        <v>0.9889</v>
      </c>
      <c r="AK50" s="700" t="s">
        <v>5091</v>
      </c>
      <c r="AL50" s="649" t="s">
        <v>4539</v>
      </c>
      <c r="AM50" s="715" t="s">
        <v>5089</v>
      </c>
      <c r="AN50" s="698">
        <v>44561</v>
      </c>
      <c r="AO50" s="817">
        <v>1</v>
      </c>
      <c r="AP50" s="700" t="s">
        <v>5092</v>
      </c>
      <c r="AQ50" s="649" t="s">
        <v>4539</v>
      </c>
      <c r="AR50" s="715" t="s">
        <v>5093</v>
      </c>
    </row>
    <row r="51" spans="1:44" s="672" customFormat="1" ht="198" customHeight="1" x14ac:dyDescent="0.2">
      <c r="A51" s="753"/>
      <c r="B51" s="753"/>
      <c r="C51" s="675"/>
      <c r="D51" s="675"/>
      <c r="E51" s="676"/>
      <c r="F51" s="632"/>
      <c r="G51" s="676"/>
      <c r="H51" s="732"/>
      <c r="I51" s="675"/>
      <c r="J51" s="675"/>
      <c r="K51" s="677"/>
      <c r="L51" s="684" t="s">
        <v>5094</v>
      </c>
      <c r="M51" s="654" t="s">
        <v>4522</v>
      </c>
      <c r="N51" s="654" t="s">
        <v>4539</v>
      </c>
      <c r="O51" s="675"/>
      <c r="P51" s="675"/>
      <c r="Q51" s="678"/>
      <c r="R51" s="688" t="s">
        <v>4527</v>
      </c>
      <c r="S51" s="684" t="s">
        <v>5094</v>
      </c>
      <c r="T51" s="684" t="s">
        <v>5095</v>
      </c>
      <c r="U51" s="684" t="s">
        <v>5096</v>
      </c>
      <c r="V51" s="654" t="s">
        <v>5097</v>
      </c>
      <c r="W51" s="660">
        <v>44225</v>
      </c>
      <c r="X51" s="660">
        <v>44561</v>
      </c>
      <c r="Y51" s="696">
        <v>44286</v>
      </c>
      <c r="Z51" s="817">
        <v>0.25</v>
      </c>
      <c r="AA51" s="700" t="s">
        <v>5098</v>
      </c>
      <c r="AB51" s="674"/>
      <c r="AC51" s="715" t="s">
        <v>5089</v>
      </c>
      <c r="AD51" s="698">
        <v>44377</v>
      </c>
      <c r="AE51" s="817">
        <v>0.5</v>
      </c>
      <c r="AF51" s="700" t="s">
        <v>5098</v>
      </c>
      <c r="AG51" s="674"/>
      <c r="AH51" s="715" t="s">
        <v>5089</v>
      </c>
      <c r="AI51" s="698">
        <v>44469</v>
      </c>
      <c r="AJ51" s="817">
        <v>0.75</v>
      </c>
      <c r="AK51" s="700" t="s">
        <v>5098</v>
      </c>
      <c r="AL51" s="674"/>
      <c r="AM51" s="715" t="s">
        <v>5089</v>
      </c>
      <c r="AN51" s="698">
        <v>44561</v>
      </c>
      <c r="AO51" s="817">
        <v>1</v>
      </c>
      <c r="AP51" s="700" t="s">
        <v>5098</v>
      </c>
      <c r="AQ51" s="674"/>
      <c r="AR51" s="715" t="s">
        <v>5089</v>
      </c>
    </row>
    <row r="52" spans="1:44" s="672" customFormat="1" ht="179.25" customHeight="1" x14ac:dyDescent="0.2">
      <c r="A52" s="753"/>
      <c r="B52" s="753"/>
      <c r="C52" s="654" t="s">
        <v>5077</v>
      </c>
      <c r="D52" s="654" t="s">
        <v>5099</v>
      </c>
      <c r="E52" s="684" t="s">
        <v>5100</v>
      </c>
      <c r="F52" s="685" t="s">
        <v>5101</v>
      </c>
      <c r="G52" s="684" t="s">
        <v>5081</v>
      </c>
      <c r="H52" s="707" t="s">
        <v>5082</v>
      </c>
      <c r="I52" s="654" t="s">
        <v>4557</v>
      </c>
      <c r="J52" s="654" t="s">
        <v>4525</v>
      </c>
      <c r="K52" s="695" t="s">
        <v>4579</v>
      </c>
      <c r="L52" s="684" t="s">
        <v>5102</v>
      </c>
      <c r="M52" s="654" t="s">
        <v>4522</v>
      </c>
      <c r="N52" s="654" t="s">
        <v>4539</v>
      </c>
      <c r="O52" s="654" t="s">
        <v>4524</v>
      </c>
      <c r="P52" s="654" t="s">
        <v>5051</v>
      </c>
      <c r="Q52" s="712" t="s">
        <v>4526</v>
      </c>
      <c r="R52" s="688" t="s">
        <v>4527</v>
      </c>
      <c r="S52" s="684" t="s">
        <v>5102</v>
      </c>
      <c r="T52" s="684" t="s">
        <v>5095</v>
      </c>
      <c r="U52" s="684" t="s">
        <v>5096</v>
      </c>
      <c r="V52" s="654" t="s">
        <v>5097</v>
      </c>
      <c r="W52" s="660">
        <v>44225</v>
      </c>
      <c r="X52" s="660">
        <v>44561</v>
      </c>
      <c r="Y52" s="696">
        <v>44286</v>
      </c>
      <c r="Z52" s="817">
        <v>0.25</v>
      </c>
      <c r="AA52" s="700" t="s">
        <v>5103</v>
      </c>
      <c r="AB52" s="683" t="s">
        <v>4539</v>
      </c>
      <c r="AC52" s="715" t="s">
        <v>5089</v>
      </c>
      <c r="AD52" s="698">
        <v>44377</v>
      </c>
      <c r="AE52" s="817">
        <v>0.5</v>
      </c>
      <c r="AF52" s="700" t="s">
        <v>5103</v>
      </c>
      <c r="AG52" s="683" t="s">
        <v>4539</v>
      </c>
      <c r="AH52" s="715" t="s">
        <v>5089</v>
      </c>
      <c r="AI52" s="698">
        <v>44469</v>
      </c>
      <c r="AJ52" s="817">
        <v>0.75</v>
      </c>
      <c r="AK52" s="700" t="s">
        <v>5103</v>
      </c>
      <c r="AL52" s="683" t="s">
        <v>4539</v>
      </c>
      <c r="AM52" s="715" t="s">
        <v>5089</v>
      </c>
      <c r="AN52" s="698">
        <v>44561</v>
      </c>
      <c r="AO52" s="817">
        <v>1</v>
      </c>
      <c r="AP52" s="700" t="s">
        <v>5103</v>
      </c>
      <c r="AQ52" s="683" t="s">
        <v>4539</v>
      </c>
      <c r="AR52" s="715" t="s">
        <v>5089</v>
      </c>
    </row>
    <row r="53" spans="1:44" s="672" customFormat="1" ht="179.25" customHeight="1" x14ac:dyDescent="0.2">
      <c r="A53" s="753"/>
      <c r="B53" s="753"/>
      <c r="C53" s="650" t="s">
        <v>5077</v>
      </c>
      <c r="D53" s="650" t="s">
        <v>5104</v>
      </c>
      <c r="E53" s="651" t="s">
        <v>5105</v>
      </c>
      <c r="F53" s="637" t="s">
        <v>5106</v>
      </c>
      <c r="G53" s="651" t="s">
        <v>5107</v>
      </c>
      <c r="H53" s="729" t="s">
        <v>5082</v>
      </c>
      <c r="I53" s="650" t="s">
        <v>4557</v>
      </c>
      <c r="J53" s="650" t="s">
        <v>4519</v>
      </c>
      <c r="K53" s="818" t="s">
        <v>4558</v>
      </c>
      <c r="L53" s="684" t="s">
        <v>5108</v>
      </c>
      <c r="M53" s="654" t="s">
        <v>4522</v>
      </c>
      <c r="N53" s="654" t="s">
        <v>4539</v>
      </c>
      <c r="O53" s="650" t="s">
        <v>4524</v>
      </c>
      <c r="P53" s="650" t="s">
        <v>4525</v>
      </c>
      <c r="Q53" s="655" t="s">
        <v>4526</v>
      </c>
      <c r="R53" s="688" t="s">
        <v>4527</v>
      </c>
      <c r="S53" s="684" t="s">
        <v>5108</v>
      </c>
      <c r="T53" s="684" t="s">
        <v>5085</v>
      </c>
      <c r="U53" s="684" t="s">
        <v>5109</v>
      </c>
      <c r="V53" s="654" t="s">
        <v>5087</v>
      </c>
      <c r="W53" s="660">
        <v>44225</v>
      </c>
      <c r="X53" s="660">
        <v>44561</v>
      </c>
      <c r="Y53" s="696">
        <v>44286</v>
      </c>
      <c r="Z53" s="817">
        <v>3.7999999999999999E-2</v>
      </c>
      <c r="AA53" s="700" t="s">
        <v>5110</v>
      </c>
      <c r="AB53" s="649" t="s">
        <v>4539</v>
      </c>
      <c r="AC53" s="715" t="s">
        <v>5089</v>
      </c>
      <c r="AD53" s="698">
        <v>44377</v>
      </c>
      <c r="AE53" s="817">
        <v>0.4</v>
      </c>
      <c r="AF53" s="700" t="s">
        <v>5111</v>
      </c>
      <c r="AG53" s="649" t="s">
        <v>4539</v>
      </c>
      <c r="AH53" s="715" t="s">
        <v>5089</v>
      </c>
      <c r="AI53" s="698">
        <v>44469</v>
      </c>
      <c r="AJ53" s="817">
        <v>0.9889</v>
      </c>
      <c r="AK53" s="700" t="s">
        <v>5112</v>
      </c>
      <c r="AL53" s="649" t="s">
        <v>4539</v>
      </c>
      <c r="AM53" s="715" t="s">
        <v>5089</v>
      </c>
      <c r="AN53" s="698">
        <v>44561</v>
      </c>
      <c r="AO53" s="817">
        <v>1</v>
      </c>
      <c r="AP53" s="700" t="s">
        <v>5113</v>
      </c>
      <c r="AQ53" s="649" t="s">
        <v>4539</v>
      </c>
      <c r="AR53" s="715" t="s">
        <v>5093</v>
      </c>
    </row>
    <row r="54" spans="1:44" s="672" customFormat="1" ht="179.25" customHeight="1" x14ac:dyDescent="0.2">
      <c r="A54" s="753"/>
      <c r="B54" s="753"/>
      <c r="C54" s="753"/>
      <c r="D54" s="753"/>
      <c r="E54" s="819"/>
      <c r="F54" s="811"/>
      <c r="G54" s="819"/>
      <c r="H54" s="755"/>
      <c r="I54" s="753"/>
      <c r="J54" s="753"/>
      <c r="K54" s="820"/>
      <c r="L54" s="684" t="s">
        <v>5114</v>
      </c>
      <c r="M54" s="654" t="s">
        <v>4522</v>
      </c>
      <c r="N54" s="654" t="s">
        <v>4539</v>
      </c>
      <c r="O54" s="753"/>
      <c r="P54" s="753"/>
      <c r="Q54" s="821"/>
      <c r="R54" s="688" t="s">
        <v>4527</v>
      </c>
      <c r="S54" s="684" t="s">
        <v>5114</v>
      </c>
      <c r="T54" s="684" t="s">
        <v>5095</v>
      </c>
      <c r="U54" s="684" t="s">
        <v>5096</v>
      </c>
      <c r="V54" s="654" t="s">
        <v>5097</v>
      </c>
      <c r="W54" s="660">
        <v>44225</v>
      </c>
      <c r="X54" s="660">
        <v>44561</v>
      </c>
      <c r="Y54" s="696">
        <v>44286</v>
      </c>
      <c r="Z54" s="817">
        <v>0.25</v>
      </c>
      <c r="AA54" s="700" t="s">
        <v>5115</v>
      </c>
      <c r="AB54" s="822"/>
      <c r="AC54" s="715" t="s">
        <v>5089</v>
      </c>
      <c r="AD54" s="698">
        <v>44377</v>
      </c>
      <c r="AE54" s="817">
        <v>0.5</v>
      </c>
      <c r="AF54" s="700" t="s">
        <v>5115</v>
      </c>
      <c r="AG54" s="822"/>
      <c r="AH54" s="715" t="s">
        <v>5089</v>
      </c>
      <c r="AI54" s="698">
        <v>44469</v>
      </c>
      <c r="AJ54" s="817">
        <v>0.75</v>
      </c>
      <c r="AK54" s="700" t="s">
        <v>5115</v>
      </c>
      <c r="AL54" s="822"/>
      <c r="AM54" s="715" t="s">
        <v>5089</v>
      </c>
      <c r="AN54" s="698">
        <v>44561</v>
      </c>
      <c r="AO54" s="817">
        <v>1</v>
      </c>
      <c r="AP54" s="700" t="s">
        <v>5115</v>
      </c>
      <c r="AQ54" s="822"/>
      <c r="AR54" s="715" t="s">
        <v>5089</v>
      </c>
    </row>
    <row r="55" spans="1:44" s="672" customFormat="1" ht="179.25" customHeight="1" x14ac:dyDescent="0.2">
      <c r="A55" s="753"/>
      <c r="B55" s="753"/>
      <c r="C55" s="675"/>
      <c r="D55" s="675"/>
      <c r="E55" s="676"/>
      <c r="F55" s="632"/>
      <c r="G55" s="676"/>
      <c r="H55" s="732"/>
      <c r="I55" s="675"/>
      <c r="J55" s="675"/>
      <c r="K55" s="823"/>
      <c r="L55" s="684" t="s">
        <v>5116</v>
      </c>
      <c r="M55" s="654" t="s">
        <v>4522</v>
      </c>
      <c r="N55" s="654" t="s">
        <v>4539</v>
      </c>
      <c r="O55" s="675"/>
      <c r="P55" s="675"/>
      <c r="Q55" s="678"/>
      <c r="R55" s="688" t="s">
        <v>4527</v>
      </c>
      <c r="S55" s="684" t="s">
        <v>5116</v>
      </c>
      <c r="T55" s="684" t="s">
        <v>5095</v>
      </c>
      <c r="U55" s="684" t="s">
        <v>5117</v>
      </c>
      <c r="V55" s="654" t="s">
        <v>5118</v>
      </c>
      <c r="W55" s="660">
        <v>44225</v>
      </c>
      <c r="X55" s="660">
        <v>44561</v>
      </c>
      <c r="Y55" s="696">
        <v>44286</v>
      </c>
      <c r="Z55" s="817" t="s">
        <v>88</v>
      </c>
      <c r="AA55" s="700" t="s">
        <v>5119</v>
      </c>
      <c r="AB55" s="674"/>
      <c r="AC55" s="715" t="s">
        <v>5089</v>
      </c>
      <c r="AD55" s="698">
        <v>44377</v>
      </c>
      <c r="AE55" s="817">
        <v>0.5</v>
      </c>
      <c r="AF55" s="700" t="s">
        <v>5120</v>
      </c>
      <c r="AG55" s="674"/>
      <c r="AH55" s="715" t="s">
        <v>5089</v>
      </c>
      <c r="AI55" s="698">
        <v>44469</v>
      </c>
      <c r="AJ55" s="817">
        <v>0.5</v>
      </c>
      <c r="AK55" s="700" t="s">
        <v>5121</v>
      </c>
      <c r="AL55" s="674"/>
      <c r="AM55" s="715" t="s">
        <v>5089</v>
      </c>
      <c r="AN55" s="698">
        <v>44561</v>
      </c>
      <c r="AO55" s="817">
        <v>1</v>
      </c>
      <c r="AP55" s="700" t="s">
        <v>5122</v>
      </c>
      <c r="AQ55" s="674"/>
      <c r="AR55" s="715" t="s">
        <v>5089</v>
      </c>
    </row>
    <row r="56" spans="1:44" ht="179.25" customHeight="1" x14ac:dyDescent="0.2">
      <c r="A56" s="753"/>
      <c r="B56" s="753"/>
      <c r="C56" s="650" t="s">
        <v>5077</v>
      </c>
      <c r="D56" s="650" t="s">
        <v>5123</v>
      </c>
      <c r="E56" s="651" t="s">
        <v>5124</v>
      </c>
      <c r="F56" s="637" t="s">
        <v>5125</v>
      </c>
      <c r="G56" s="651" t="s">
        <v>5126</v>
      </c>
      <c r="H56" s="729" t="s">
        <v>5082</v>
      </c>
      <c r="I56" s="650" t="s">
        <v>4524</v>
      </c>
      <c r="J56" s="650" t="s">
        <v>4577</v>
      </c>
      <c r="K56" s="824" t="s">
        <v>4579</v>
      </c>
      <c r="L56" s="684" t="s">
        <v>5127</v>
      </c>
      <c r="M56" s="654" t="s">
        <v>4522</v>
      </c>
      <c r="N56" s="654" t="s">
        <v>4539</v>
      </c>
      <c r="O56" s="650" t="s">
        <v>4524</v>
      </c>
      <c r="P56" s="650" t="s">
        <v>5051</v>
      </c>
      <c r="Q56" s="655" t="s">
        <v>4526</v>
      </c>
      <c r="R56" s="688" t="s">
        <v>4527</v>
      </c>
      <c r="S56" s="684" t="s">
        <v>5127</v>
      </c>
      <c r="T56" s="684" t="s">
        <v>5128</v>
      </c>
      <c r="U56" s="684" t="s">
        <v>5096</v>
      </c>
      <c r="V56" s="654" t="s">
        <v>5097</v>
      </c>
      <c r="W56" s="660">
        <v>44225</v>
      </c>
      <c r="X56" s="660">
        <v>44561</v>
      </c>
      <c r="Y56" s="696">
        <v>44286</v>
      </c>
      <c r="Z56" s="817">
        <v>0.25</v>
      </c>
      <c r="AA56" s="700" t="s">
        <v>5129</v>
      </c>
      <c r="AB56" s="649" t="s">
        <v>4539</v>
      </c>
      <c r="AC56" s="715" t="s">
        <v>5089</v>
      </c>
      <c r="AD56" s="698">
        <v>44377</v>
      </c>
      <c r="AE56" s="817">
        <v>0.5</v>
      </c>
      <c r="AF56" s="700" t="s">
        <v>5129</v>
      </c>
      <c r="AG56" s="649" t="s">
        <v>4539</v>
      </c>
      <c r="AH56" s="715" t="s">
        <v>5089</v>
      </c>
      <c r="AI56" s="698">
        <v>44469</v>
      </c>
      <c r="AJ56" s="817">
        <v>0.75</v>
      </c>
      <c r="AK56" s="700" t="s">
        <v>5129</v>
      </c>
      <c r="AL56" s="649" t="s">
        <v>4539</v>
      </c>
      <c r="AM56" s="715" t="s">
        <v>5089</v>
      </c>
      <c r="AN56" s="698">
        <v>44561</v>
      </c>
      <c r="AO56" s="817">
        <v>1</v>
      </c>
      <c r="AP56" s="700" t="s">
        <v>5129</v>
      </c>
      <c r="AQ56" s="649" t="s">
        <v>4539</v>
      </c>
      <c r="AR56" s="715" t="s">
        <v>5089</v>
      </c>
    </row>
    <row r="57" spans="1:44" ht="179.25" customHeight="1" x14ac:dyDescent="0.2">
      <c r="A57" s="753"/>
      <c r="B57" s="753"/>
      <c r="C57" s="753"/>
      <c r="D57" s="753"/>
      <c r="E57" s="819"/>
      <c r="F57" s="811"/>
      <c r="G57" s="819"/>
      <c r="H57" s="755"/>
      <c r="I57" s="753"/>
      <c r="J57" s="753"/>
      <c r="K57" s="825"/>
      <c r="L57" s="684" t="s">
        <v>5130</v>
      </c>
      <c r="M57" s="654" t="s">
        <v>4522</v>
      </c>
      <c r="N57" s="654" t="s">
        <v>4539</v>
      </c>
      <c r="O57" s="753"/>
      <c r="P57" s="753"/>
      <c r="Q57" s="821"/>
      <c r="R57" s="688" t="s">
        <v>4527</v>
      </c>
      <c r="S57" s="684" t="s">
        <v>5130</v>
      </c>
      <c r="T57" s="684" t="s">
        <v>5128</v>
      </c>
      <c r="U57" s="684" t="s">
        <v>5131</v>
      </c>
      <c r="V57" s="654" t="s">
        <v>5118</v>
      </c>
      <c r="W57" s="660">
        <v>44225</v>
      </c>
      <c r="X57" s="660">
        <v>44561</v>
      </c>
      <c r="Y57" s="696">
        <v>44286</v>
      </c>
      <c r="Z57" s="817" t="s">
        <v>88</v>
      </c>
      <c r="AA57" s="700" t="s">
        <v>5132</v>
      </c>
      <c r="AB57" s="822"/>
      <c r="AC57" s="715" t="s">
        <v>5089</v>
      </c>
      <c r="AD57" s="698">
        <v>44377</v>
      </c>
      <c r="AE57" s="817">
        <v>0.5</v>
      </c>
      <c r="AF57" s="700" t="s">
        <v>5133</v>
      </c>
      <c r="AG57" s="822"/>
      <c r="AH57" s="715" t="s">
        <v>5089</v>
      </c>
      <c r="AI57" s="698">
        <v>44469</v>
      </c>
      <c r="AJ57" s="817">
        <v>0.5</v>
      </c>
      <c r="AK57" s="700" t="s">
        <v>5134</v>
      </c>
      <c r="AL57" s="822"/>
      <c r="AM57" s="715" t="s">
        <v>5089</v>
      </c>
      <c r="AN57" s="698">
        <v>44561</v>
      </c>
      <c r="AO57" s="817">
        <v>1</v>
      </c>
      <c r="AP57" s="700" t="s">
        <v>5135</v>
      </c>
      <c r="AQ57" s="822"/>
      <c r="AR57" s="715" t="s">
        <v>5089</v>
      </c>
    </row>
    <row r="58" spans="1:44" ht="179.25" customHeight="1" x14ac:dyDescent="0.2">
      <c r="A58" s="753"/>
      <c r="B58" s="753"/>
      <c r="C58" s="675"/>
      <c r="D58" s="675"/>
      <c r="E58" s="676"/>
      <c r="F58" s="632"/>
      <c r="G58" s="676"/>
      <c r="H58" s="732"/>
      <c r="I58" s="675"/>
      <c r="J58" s="675"/>
      <c r="K58" s="826"/>
      <c r="L58" s="684" t="s">
        <v>5136</v>
      </c>
      <c r="M58" s="654" t="s">
        <v>4522</v>
      </c>
      <c r="N58" s="654" t="s">
        <v>4539</v>
      </c>
      <c r="O58" s="675"/>
      <c r="P58" s="675"/>
      <c r="Q58" s="678"/>
      <c r="R58" s="688" t="s">
        <v>4527</v>
      </c>
      <c r="S58" s="684" t="s">
        <v>5136</v>
      </c>
      <c r="T58" s="684" t="s">
        <v>5085</v>
      </c>
      <c r="U58" s="684" t="s">
        <v>5137</v>
      </c>
      <c r="V58" s="654" t="s">
        <v>5087</v>
      </c>
      <c r="W58" s="660">
        <v>44225</v>
      </c>
      <c r="X58" s="660">
        <v>44561</v>
      </c>
      <c r="Y58" s="696">
        <v>44286</v>
      </c>
      <c r="Z58" s="817">
        <v>4.5600000000000002E-2</v>
      </c>
      <c r="AA58" s="700" t="s">
        <v>5138</v>
      </c>
      <c r="AB58" s="674"/>
      <c r="AC58" s="715" t="s">
        <v>5089</v>
      </c>
      <c r="AD58" s="698">
        <v>44377</v>
      </c>
      <c r="AE58" s="817">
        <v>0.3392</v>
      </c>
      <c r="AF58" s="700" t="s">
        <v>5139</v>
      </c>
      <c r="AG58" s="674"/>
      <c r="AH58" s="715" t="s">
        <v>5089</v>
      </c>
      <c r="AI58" s="698">
        <v>44469</v>
      </c>
      <c r="AJ58" s="817">
        <v>0.98799999999999999</v>
      </c>
      <c r="AK58" s="700" t="s">
        <v>5140</v>
      </c>
      <c r="AL58" s="674"/>
      <c r="AM58" s="715" t="s">
        <v>5089</v>
      </c>
      <c r="AN58" s="698">
        <v>44561</v>
      </c>
      <c r="AO58" s="817">
        <v>1</v>
      </c>
      <c r="AP58" s="700" t="s">
        <v>5141</v>
      </c>
      <c r="AQ58" s="674"/>
      <c r="AR58" s="715" t="s">
        <v>5093</v>
      </c>
    </row>
    <row r="59" spans="1:44" ht="179.25" customHeight="1" x14ac:dyDescent="0.2">
      <c r="A59" s="753"/>
      <c r="B59" s="753"/>
      <c r="C59" s="650" t="s">
        <v>5077</v>
      </c>
      <c r="D59" s="650" t="s">
        <v>5142</v>
      </c>
      <c r="E59" s="651" t="s">
        <v>5143</v>
      </c>
      <c r="F59" s="637" t="s">
        <v>5144</v>
      </c>
      <c r="G59" s="651" t="s">
        <v>5145</v>
      </c>
      <c r="H59" s="729" t="s">
        <v>5082</v>
      </c>
      <c r="I59" s="650" t="s">
        <v>4557</v>
      </c>
      <c r="J59" s="650" t="s">
        <v>4577</v>
      </c>
      <c r="K59" s="652" t="s">
        <v>4520</v>
      </c>
      <c r="L59" s="684" t="s">
        <v>5146</v>
      </c>
      <c r="M59" s="654" t="s">
        <v>4522</v>
      </c>
      <c r="N59" s="654" t="s">
        <v>4539</v>
      </c>
      <c r="O59" s="650" t="s">
        <v>4524</v>
      </c>
      <c r="P59" s="650" t="s">
        <v>5051</v>
      </c>
      <c r="Q59" s="655" t="s">
        <v>4526</v>
      </c>
      <c r="R59" s="688" t="s">
        <v>4527</v>
      </c>
      <c r="S59" s="684" t="s">
        <v>5146</v>
      </c>
      <c r="T59" s="684" t="s">
        <v>5095</v>
      </c>
      <c r="U59" s="684" t="s">
        <v>5096</v>
      </c>
      <c r="V59" s="654" t="s">
        <v>5097</v>
      </c>
      <c r="W59" s="660">
        <v>44225</v>
      </c>
      <c r="X59" s="660">
        <v>44561</v>
      </c>
      <c r="Y59" s="696">
        <v>44286</v>
      </c>
      <c r="Z59" s="817">
        <v>0.25</v>
      </c>
      <c r="AA59" s="700" t="s">
        <v>5147</v>
      </c>
      <c r="AB59" s="649" t="s">
        <v>4539</v>
      </c>
      <c r="AC59" s="715" t="s">
        <v>5089</v>
      </c>
      <c r="AD59" s="698">
        <v>44377</v>
      </c>
      <c r="AE59" s="817">
        <v>0.5</v>
      </c>
      <c r="AF59" s="700" t="s">
        <v>5147</v>
      </c>
      <c r="AG59" s="649" t="s">
        <v>4539</v>
      </c>
      <c r="AH59" s="715" t="s">
        <v>5089</v>
      </c>
      <c r="AI59" s="698">
        <v>44469</v>
      </c>
      <c r="AJ59" s="817">
        <v>0.75</v>
      </c>
      <c r="AK59" s="700" t="s">
        <v>5147</v>
      </c>
      <c r="AL59" s="649" t="s">
        <v>4539</v>
      </c>
      <c r="AM59" s="715" t="s">
        <v>5089</v>
      </c>
      <c r="AN59" s="698">
        <v>44561</v>
      </c>
      <c r="AO59" s="817">
        <v>1</v>
      </c>
      <c r="AP59" s="700" t="s">
        <v>5147</v>
      </c>
      <c r="AQ59" s="649" t="s">
        <v>4539</v>
      </c>
      <c r="AR59" s="715" t="s">
        <v>5089</v>
      </c>
    </row>
    <row r="60" spans="1:44" ht="179.25" customHeight="1" x14ac:dyDescent="0.2">
      <c r="A60" s="753"/>
      <c r="B60" s="753"/>
      <c r="C60" s="675"/>
      <c r="D60" s="675"/>
      <c r="E60" s="676"/>
      <c r="F60" s="632"/>
      <c r="G60" s="676"/>
      <c r="H60" s="732"/>
      <c r="I60" s="675"/>
      <c r="J60" s="675"/>
      <c r="K60" s="677"/>
      <c r="L60" s="684" t="s">
        <v>5148</v>
      </c>
      <c r="M60" s="654" t="s">
        <v>4522</v>
      </c>
      <c r="N60" s="654" t="s">
        <v>4539</v>
      </c>
      <c r="O60" s="675"/>
      <c r="P60" s="675"/>
      <c r="Q60" s="678"/>
      <c r="R60" s="688" t="s">
        <v>4527</v>
      </c>
      <c r="S60" s="684" t="s">
        <v>5148</v>
      </c>
      <c r="T60" s="684" t="s">
        <v>5149</v>
      </c>
      <c r="U60" s="684" t="s">
        <v>5150</v>
      </c>
      <c r="V60" s="654" t="s">
        <v>5118</v>
      </c>
      <c r="W60" s="660">
        <v>44225</v>
      </c>
      <c r="X60" s="660">
        <v>44561</v>
      </c>
      <c r="Y60" s="696">
        <v>44286</v>
      </c>
      <c r="Z60" s="817" t="s">
        <v>88</v>
      </c>
      <c r="AA60" s="700" t="s">
        <v>5151</v>
      </c>
      <c r="AB60" s="674"/>
      <c r="AC60" s="715" t="s">
        <v>5089</v>
      </c>
      <c r="AD60" s="698">
        <v>44377</v>
      </c>
      <c r="AE60" s="817">
        <v>0.5</v>
      </c>
      <c r="AF60" s="700" t="s">
        <v>5152</v>
      </c>
      <c r="AG60" s="674"/>
      <c r="AH60" s="715" t="s">
        <v>5089</v>
      </c>
      <c r="AI60" s="698">
        <v>44469</v>
      </c>
      <c r="AJ60" s="817">
        <v>0.5</v>
      </c>
      <c r="AK60" s="700" t="s">
        <v>5153</v>
      </c>
      <c r="AL60" s="674"/>
      <c r="AM60" s="715" t="s">
        <v>5089</v>
      </c>
      <c r="AN60" s="698">
        <v>44561</v>
      </c>
      <c r="AO60" s="817">
        <v>1</v>
      </c>
      <c r="AP60" s="700" t="s">
        <v>5154</v>
      </c>
      <c r="AQ60" s="674"/>
      <c r="AR60" s="715" t="s">
        <v>5089</v>
      </c>
    </row>
    <row r="61" spans="1:44" ht="179.25" customHeight="1" x14ac:dyDescent="0.2">
      <c r="A61" s="753"/>
      <c r="B61" s="753"/>
      <c r="C61" s="650" t="s">
        <v>5077</v>
      </c>
      <c r="D61" s="650" t="s">
        <v>5155</v>
      </c>
      <c r="E61" s="651" t="s">
        <v>5156</v>
      </c>
      <c r="F61" s="637" t="s">
        <v>5157</v>
      </c>
      <c r="G61" s="651" t="s">
        <v>5158</v>
      </c>
      <c r="H61" s="729" t="s">
        <v>5082</v>
      </c>
      <c r="I61" s="650" t="s">
        <v>4557</v>
      </c>
      <c r="J61" s="650" t="s">
        <v>4525</v>
      </c>
      <c r="K61" s="824" t="s">
        <v>4579</v>
      </c>
      <c r="L61" s="684" t="s">
        <v>5159</v>
      </c>
      <c r="M61" s="654" t="s">
        <v>4522</v>
      </c>
      <c r="N61" s="654" t="s">
        <v>4539</v>
      </c>
      <c r="O61" s="650" t="s">
        <v>4524</v>
      </c>
      <c r="P61" s="650" t="s">
        <v>5051</v>
      </c>
      <c r="Q61" s="655" t="s">
        <v>4526</v>
      </c>
      <c r="R61" s="688" t="s">
        <v>4527</v>
      </c>
      <c r="S61" s="684" t="s">
        <v>5159</v>
      </c>
      <c r="T61" s="684" t="s">
        <v>5085</v>
      </c>
      <c r="U61" s="684" t="s">
        <v>5160</v>
      </c>
      <c r="V61" s="654" t="s">
        <v>5087</v>
      </c>
      <c r="W61" s="660">
        <v>44225</v>
      </c>
      <c r="X61" s="660">
        <v>44561</v>
      </c>
      <c r="Y61" s="696">
        <v>44286</v>
      </c>
      <c r="Z61" s="817">
        <v>3.7999999999999999E-2</v>
      </c>
      <c r="AA61" s="759" t="s">
        <v>5161</v>
      </c>
      <c r="AB61" s="649" t="s">
        <v>4539</v>
      </c>
      <c r="AC61" s="715" t="s">
        <v>5089</v>
      </c>
      <c r="AD61" s="698">
        <v>44377</v>
      </c>
      <c r="AE61" s="817">
        <v>0.4</v>
      </c>
      <c r="AF61" s="759" t="s">
        <v>5162</v>
      </c>
      <c r="AG61" s="649" t="s">
        <v>4539</v>
      </c>
      <c r="AH61" s="715" t="s">
        <v>5089</v>
      </c>
      <c r="AI61" s="698">
        <v>44469</v>
      </c>
      <c r="AJ61" s="817">
        <v>0.9889</v>
      </c>
      <c r="AK61" s="759" t="s">
        <v>5163</v>
      </c>
      <c r="AL61" s="649" t="s">
        <v>4539</v>
      </c>
      <c r="AM61" s="715" t="s">
        <v>5089</v>
      </c>
      <c r="AN61" s="698">
        <v>44561</v>
      </c>
      <c r="AO61" s="817">
        <v>1</v>
      </c>
      <c r="AP61" s="759" t="s">
        <v>5164</v>
      </c>
      <c r="AQ61" s="649" t="s">
        <v>4539</v>
      </c>
      <c r="AR61" s="715" t="s">
        <v>5093</v>
      </c>
    </row>
    <row r="62" spans="1:44" ht="179.25" customHeight="1" x14ac:dyDescent="0.2">
      <c r="A62" s="753"/>
      <c r="B62" s="753"/>
      <c r="C62" s="753"/>
      <c r="D62" s="753"/>
      <c r="E62" s="819"/>
      <c r="F62" s="811"/>
      <c r="G62" s="819"/>
      <c r="H62" s="755"/>
      <c r="I62" s="753"/>
      <c r="J62" s="753"/>
      <c r="K62" s="825"/>
      <c r="L62" s="784" t="s">
        <v>5165</v>
      </c>
      <c r="M62" s="721" t="s">
        <v>4522</v>
      </c>
      <c r="N62" s="721" t="s">
        <v>4539</v>
      </c>
      <c r="O62" s="753"/>
      <c r="P62" s="753"/>
      <c r="Q62" s="821"/>
      <c r="R62" s="688" t="s">
        <v>4527</v>
      </c>
      <c r="S62" s="784" t="s">
        <v>5165</v>
      </c>
      <c r="T62" s="784" t="s">
        <v>5166</v>
      </c>
      <c r="U62" s="784" t="s">
        <v>5167</v>
      </c>
      <c r="V62" s="721" t="s">
        <v>5168</v>
      </c>
      <c r="W62" s="660">
        <v>44225</v>
      </c>
      <c r="X62" s="660">
        <v>44561</v>
      </c>
      <c r="Y62" s="696">
        <v>44286</v>
      </c>
      <c r="Z62" s="817" t="s">
        <v>88</v>
      </c>
      <c r="AA62" s="668" t="s">
        <v>5169</v>
      </c>
      <c r="AB62" s="822"/>
      <c r="AC62" s="715" t="s">
        <v>5089</v>
      </c>
      <c r="AD62" s="698">
        <v>44377</v>
      </c>
      <c r="AE62" s="817">
        <v>0.57999999999999996</v>
      </c>
      <c r="AF62" s="668" t="s">
        <v>5170</v>
      </c>
      <c r="AG62" s="822"/>
      <c r="AH62" s="715" t="s">
        <v>5089</v>
      </c>
      <c r="AI62" s="698">
        <v>44469</v>
      </c>
      <c r="AJ62" s="817">
        <v>0.57999999999999996</v>
      </c>
      <c r="AK62" s="668" t="s">
        <v>5171</v>
      </c>
      <c r="AL62" s="822"/>
      <c r="AM62" s="715" t="s">
        <v>5089</v>
      </c>
      <c r="AN62" s="698">
        <v>44561</v>
      </c>
      <c r="AO62" s="817">
        <v>1</v>
      </c>
      <c r="AP62" s="668" t="s">
        <v>5172</v>
      </c>
      <c r="AQ62" s="822"/>
      <c r="AR62" s="715" t="s">
        <v>5089</v>
      </c>
    </row>
    <row r="63" spans="1:44" ht="179.25" customHeight="1" x14ac:dyDescent="0.2">
      <c r="A63" s="675"/>
      <c r="B63" s="675"/>
      <c r="C63" s="675"/>
      <c r="D63" s="675"/>
      <c r="E63" s="676"/>
      <c r="F63" s="632"/>
      <c r="G63" s="676"/>
      <c r="H63" s="732"/>
      <c r="I63" s="675"/>
      <c r="J63" s="675"/>
      <c r="K63" s="826"/>
      <c r="L63" s="684" t="s">
        <v>5173</v>
      </c>
      <c r="M63" s="654" t="s">
        <v>4522</v>
      </c>
      <c r="N63" s="654" t="s">
        <v>4539</v>
      </c>
      <c r="O63" s="675"/>
      <c r="P63" s="675"/>
      <c r="Q63" s="678"/>
      <c r="R63" s="688" t="s">
        <v>4527</v>
      </c>
      <c r="S63" s="684" t="s">
        <v>5173</v>
      </c>
      <c r="T63" s="684" t="s">
        <v>5095</v>
      </c>
      <c r="U63" s="684" t="s">
        <v>5096</v>
      </c>
      <c r="V63" s="654" t="s">
        <v>5097</v>
      </c>
      <c r="W63" s="660">
        <v>44225</v>
      </c>
      <c r="X63" s="660">
        <v>44561</v>
      </c>
      <c r="Y63" s="696">
        <v>44286</v>
      </c>
      <c r="Z63" s="817">
        <v>0.25</v>
      </c>
      <c r="AA63" s="700" t="s">
        <v>5174</v>
      </c>
      <c r="AB63" s="674"/>
      <c r="AC63" s="715" t="s">
        <v>5089</v>
      </c>
      <c r="AD63" s="698">
        <v>44377</v>
      </c>
      <c r="AE63" s="817">
        <v>0.5</v>
      </c>
      <c r="AF63" s="700" t="s">
        <v>5174</v>
      </c>
      <c r="AG63" s="674"/>
      <c r="AH63" s="715" t="s">
        <v>5089</v>
      </c>
      <c r="AI63" s="698">
        <v>44469</v>
      </c>
      <c r="AJ63" s="817">
        <v>0.75</v>
      </c>
      <c r="AK63" s="700" t="s">
        <v>5174</v>
      </c>
      <c r="AL63" s="674"/>
      <c r="AM63" s="715" t="s">
        <v>5089</v>
      </c>
      <c r="AN63" s="698">
        <v>44561</v>
      </c>
      <c r="AO63" s="817">
        <v>1</v>
      </c>
      <c r="AP63" s="700" t="s">
        <v>5174</v>
      </c>
      <c r="AQ63" s="674"/>
      <c r="AR63" s="715" t="s">
        <v>5089</v>
      </c>
    </row>
    <row r="64" spans="1:44" s="672" customFormat="1" ht="147" customHeight="1" x14ac:dyDescent="0.2">
      <c r="A64" s="648" t="s">
        <v>1227</v>
      </c>
      <c r="B64" s="648" t="s">
        <v>5175</v>
      </c>
      <c r="C64" s="649" t="s">
        <v>4717</v>
      </c>
      <c r="D64" s="649" t="s">
        <v>5176</v>
      </c>
      <c r="E64" s="700" t="s">
        <v>5177</v>
      </c>
      <c r="F64" s="827" t="s">
        <v>5178</v>
      </c>
      <c r="G64" s="648" t="s">
        <v>5179</v>
      </c>
      <c r="H64" s="729" t="s">
        <v>4517</v>
      </c>
      <c r="I64" s="650" t="s">
        <v>4723</v>
      </c>
      <c r="J64" s="650" t="s">
        <v>4519</v>
      </c>
      <c r="K64" s="818" t="s">
        <v>4558</v>
      </c>
      <c r="L64" s="771" t="s">
        <v>5180</v>
      </c>
      <c r="M64" s="828" t="s">
        <v>4522</v>
      </c>
      <c r="N64" s="828" t="s">
        <v>4523</v>
      </c>
      <c r="O64" s="829" t="s">
        <v>4557</v>
      </c>
      <c r="P64" s="829" t="s">
        <v>4525</v>
      </c>
      <c r="Q64" s="830" t="s">
        <v>4579</v>
      </c>
      <c r="R64" s="797" t="s">
        <v>4527</v>
      </c>
      <c r="S64" s="771" t="s">
        <v>5180</v>
      </c>
      <c r="T64" s="771" t="s">
        <v>5181</v>
      </c>
      <c r="U64" s="771" t="s">
        <v>5182</v>
      </c>
      <c r="V64" s="831">
        <v>0.4</v>
      </c>
      <c r="W64" s="790"/>
      <c r="X64" s="790">
        <v>44561</v>
      </c>
      <c r="Y64" s="696">
        <v>44294</v>
      </c>
      <c r="Z64" s="702">
        <v>0</v>
      </c>
      <c r="AA64" s="653" t="s">
        <v>5183</v>
      </c>
      <c r="AB64" s="650" t="s">
        <v>4539</v>
      </c>
      <c r="AC64" s="715" t="s">
        <v>5184</v>
      </c>
      <c r="AD64" s="696">
        <v>44385</v>
      </c>
      <c r="AE64" s="703">
        <v>0.16</v>
      </c>
      <c r="AF64" s="700" t="s">
        <v>5185</v>
      </c>
      <c r="AG64" s="650" t="s">
        <v>4539</v>
      </c>
      <c r="AH64" s="715" t="s">
        <v>5186</v>
      </c>
      <c r="AI64" s="696">
        <v>44476</v>
      </c>
      <c r="AJ64" s="697">
        <v>0.25879999999999997</v>
      </c>
      <c r="AK64" s="700" t="s">
        <v>5187</v>
      </c>
      <c r="AL64" s="649" t="s">
        <v>4539</v>
      </c>
      <c r="AM64" s="715" t="s">
        <v>5188</v>
      </c>
      <c r="AN64" s="696">
        <v>44573</v>
      </c>
      <c r="AO64" s="697">
        <v>1</v>
      </c>
      <c r="AP64" s="704" t="s">
        <v>5189</v>
      </c>
      <c r="AQ64" s="745" t="s">
        <v>4539</v>
      </c>
      <c r="AR64" s="741" t="s">
        <v>5190</v>
      </c>
    </row>
    <row r="65" spans="1:44" s="672" customFormat="1" ht="168.75" customHeight="1" x14ac:dyDescent="0.2">
      <c r="A65" s="673"/>
      <c r="B65" s="673"/>
      <c r="C65" s="822"/>
      <c r="D65" s="822"/>
      <c r="E65" s="700" t="s">
        <v>5191</v>
      </c>
      <c r="F65" s="832"/>
      <c r="G65" s="673"/>
      <c r="H65" s="755"/>
      <c r="I65" s="753"/>
      <c r="J65" s="753"/>
      <c r="K65" s="820"/>
      <c r="L65" s="771" t="s">
        <v>5192</v>
      </c>
      <c r="M65" s="828" t="s">
        <v>4522</v>
      </c>
      <c r="N65" s="828" t="s">
        <v>4523</v>
      </c>
      <c r="O65" s="833"/>
      <c r="P65" s="833"/>
      <c r="Q65" s="834"/>
      <c r="R65" s="835"/>
      <c r="S65" s="771" t="s">
        <v>5192</v>
      </c>
      <c r="T65" s="771" t="s">
        <v>5193</v>
      </c>
      <c r="U65" s="771" t="s">
        <v>5194</v>
      </c>
      <c r="V65" s="831">
        <v>1</v>
      </c>
      <c r="W65" s="790"/>
      <c r="X65" s="790">
        <v>44561</v>
      </c>
      <c r="Y65" s="696">
        <v>44294</v>
      </c>
      <c r="Z65" s="702">
        <v>0.125</v>
      </c>
      <c r="AA65" s="653" t="s">
        <v>5195</v>
      </c>
      <c r="AB65" s="753"/>
      <c r="AC65" s="715" t="s">
        <v>5196</v>
      </c>
      <c r="AD65" s="696">
        <v>44385</v>
      </c>
      <c r="AE65" s="702">
        <v>0.3</v>
      </c>
      <c r="AF65" s="700" t="s">
        <v>5197</v>
      </c>
      <c r="AG65" s="753"/>
      <c r="AH65" s="715" t="s">
        <v>5198</v>
      </c>
      <c r="AI65" s="696">
        <v>44476</v>
      </c>
      <c r="AJ65" s="697">
        <v>0.7</v>
      </c>
      <c r="AK65" s="653" t="s">
        <v>5199</v>
      </c>
      <c r="AL65" s="822"/>
      <c r="AM65" s="715" t="s">
        <v>5200</v>
      </c>
      <c r="AN65" s="696">
        <v>44573</v>
      </c>
      <c r="AO65" s="697">
        <v>1</v>
      </c>
      <c r="AP65" s="706" t="s">
        <v>5201</v>
      </c>
      <c r="AQ65" s="813"/>
      <c r="AR65" s="741" t="s">
        <v>5202</v>
      </c>
    </row>
    <row r="66" spans="1:44" s="672" customFormat="1" ht="165.75" customHeight="1" x14ac:dyDescent="0.2">
      <c r="A66" s="673"/>
      <c r="B66" s="673"/>
      <c r="C66" s="822"/>
      <c r="D66" s="822"/>
      <c r="E66" s="700" t="s">
        <v>5203</v>
      </c>
      <c r="F66" s="832"/>
      <c r="G66" s="673"/>
      <c r="H66" s="755"/>
      <c r="I66" s="753"/>
      <c r="J66" s="753"/>
      <c r="K66" s="820"/>
      <c r="L66" s="771" t="s">
        <v>5204</v>
      </c>
      <c r="M66" s="828" t="s">
        <v>4522</v>
      </c>
      <c r="N66" s="828" t="s">
        <v>4523</v>
      </c>
      <c r="O66" s="833"/>
      <c r="P66" s="833"/>
      <c r="Q66" s="834"/>
      <c r="R66" s="835"/>
      <c r="S66" s="836" t="s">
        <v>5204</v>
      </c>
      <c r="T66" s="771" t="s">
        <v>5205</v>
      </c>
      <c r="U66" s="771" t="s">
        <v>5206</v>
      </c>
      <c r="V66" s="831">
        <v>1</v>
      </c>
      <c r="W66" s="790"/>
      <c r="X66" s="790">
        <v>44561</v>
      </c>
      <c r="Y66" s="696">
        <v>44294</v>
      </c>
      <c r="Z66" s="702">
        <v>0</v>
      </c>
      <c r="AA66" s="653" t="s">
        <v>5207</v>
      </c>
      <c r="AB66" s="753"/>
      <c r="AC66" s="715" t="s">
        <v>5208</v>
      </c>
      <c r="AD66" s="696">
        <v>44385</v>
      </c>
      <c r="AE66" s="703">
        <v>0.25</v>
      </c>
      <c r="AF66" s="653" t="s">
        <v>5209</v>
      </c>
      <c r="AG66" s="753"/>
      <c r="AH66" s="715" t="s">
        <v>5210</v>
      </c>
      <c r="AI66" s="696">
        <v>44476</v>
      </c>
      <c r="AJ66" s="697">
        <v>1</v>
      </c>
      <c r="AK66" s="653" t="s">
        <v>5211</v>
      </c>
      <c r="AL66" s="822"/>
      <c r="AM66" s="715" t="s">
        <v>5200</v>
      </c>
      <c r="AN66" s="696">
        <v>44573</v>
      </c>
      <c r="AO66" s="697">
        <v>1</v>
      </c>
      <c r="AP66" s="706" t="s">
        <v>5212</v>
      </c>
      <c r="AQ66" s="813"/>
      <c r="AR66" s="741" t="s">
        <v>5202</v>
      </c>
    </row>
    <row r="67" spans="1:44" s="672" customFormat="1" ht="204" customHeight="1" x14ac:dyDescent="0.2">
      <c r="A67" s="673"/>
      <c r="B67" s="673"/>
      <c r="C67" s="822"/>
      <c r="D67" s="822"/>
      <c r="E67" s="700" t="s">
        <v>5213</v>
      </c>
      <c r="F67" s="832"/>
      <c r="G67" s="673"/>
      <c r="H67" s="755"/>
      <c r="I67" s="753"/>
      <c r="J67" s="753"/>
      <c r="K67" s="820"/>
      <c r="L67" s="771" t="s">
        <v>5214</v>
      </c>
      <c r="M67" s="828" t="s">
        <v>4522</v>
      </c>
      <c r="N67" s="828" t="s">
        <v>4523</v>
      </c>
      <c r="O67" s="833"/>
      <c r="P67" s="833"/>
      <c r="Q67" s="834"/>
      <c r="R67" s="835"/>
      <c r="S67" s="764" t="s">
        <v>5215</v>
      </c>
      <c r="T67" s="771" t="s">
        <v>5205</v>
      </c>
      <c r="U67" s="837" t="s">
        <v>5216</v>
      </c>
      <c r="V67" s="831">
        <v>1</v>
      </c>
      <c r="W67" s="790"/>
      <c r="X67" s="790">
        <v>44561</v>
      </c>
      <c r="Y67" s="696">
        <v>44294</v>
      </c>
      <c r="Z67" s="702">
        <v>2.5000000000000001E-2</v>
      </c>
      <c r="AA67" s="653" t="s">
        <v>5217</v>
      </c>
      <c r="AB67" s="753"/>
      <c r="AC67" s="715" t="s">
        <v>5196</v>
      </c>
      <c r="AD67" s="696">
        <v>44385</v>
      </c>
      <c r="AE67" s="703">
        <v>0.35</v>
      </c>
      <c r="AF67" s="653" t="s">
        <v>5218</v>
      </c>
      <c r="AG67" s="753"/>
      <c r="AH67" s="715" t="s">
        <v>5219</v>
      </c>
      <c r="AI67" s="696">
        <v>44476</v>
      </c>
      <c r="AJ67" s="838">
        <v>0.35</v>
      </c>
      <c r="AK67" s="653" t="s">
        <v>5220</v>
      </c>
      <c r="AL67" s="822"/>
      <c r="AM67" s="715" t="s">
        <v>5221</v>
      </c>
      <c r="AN67" s="696">
        <v>44573</v>
      </c>
      <c r="AO67" s="697">
        <v>1</v>
      </c>
      <c r="AP67" s="706" t="s">
        <v>5222</v>
      </c>
      <c r="AQ67" s="813"/>
      <c r="AR67" s="741" t="s">
        <v>5223</v>
      </c>
    </row>
    <row r="68" spans="1:44" s="672" customFormat="1" ht="132" customHeight="1" x14ac:dyDescent="0.2">
      <c r="A68" s="682"/>
      <c r="B68" s="682"/>
      <c r="C68" s="674"/>
      <c r="D68" s="674"/>
      <c r="E68" s="700" t="s">
        <v>5224</v>
      </c>
      <c r="F68" s="839"/>
      <c r="G68" s="682"/>
      <c r="H68" s="732"/>
      <c r="I68" s="675"/>
      <c r="J68" s="675"/>
      <c r="K68" s="823"/>
      <c r="L68" s="771" t="s">
        <v>5225</v>
      </c>
      <c r="M68" s="828" t="s">
        <v>4522</v>
      </c>
      <c r="N68" s="828" t="s">
        <v>4523</v>
      </c>
      <c r="O68" s="840"/>
      <c r="P68" s="840"/>
      <c r="Q68" s="841"/>
      <c r="R68" s="803"/>
      <c r="S68" s="771" t="s">
        <v>5225</v>
      </c>
      <c r="T68" s="771" t="s">
        <v>5181</v>
      </c>
      <c r="U68" s="771" t="s">
        <v>5226</v>
      </c>
      <c r="V68" s="831">
        <v>1</v>
      </c>
      <c r="W68" s="790"/>
      <c r="X68" s="790">
        <v>44561</v>
      </c>
      <c r="Y68" s="696">
        <v>44294</v>
      </c>
      <c r="Z68" s="702">
        <v>0</v>
      </c>
      <c r="AA68" s="653" t="s">
        <v>5227</v>
      </c>
      <c r="AB68" s="675"/>
      <c r="AC68" s="715" t="s">
        <v>5196</v>
      </c>
      <c r="AD68" s="696">
        <v>44385</v>
      </c>
      <c r="AE68" s="702">
        <v>0.5</v>
      </c>
      <c r="AF68" s="653" t="s">
        <v>5228</v>
      </c>
      <c r="AG68" s="675"/>
      <c r="AH68" s="715" t="s">
        <v>5229</v>
      </c>
      <c r="AI68" s="696">
        <v>44476</v>
      </c>
      <c r="AJ68" s="697">
        <v>0.52</v>
      </c>
      <c r="AK68" s="653" t="s">
        <v>5230</v>
      </c>
      <c r="AL68" s="674"/>
      <c r="AM68" s="715" t="s">
        <v>5231</v>
      </c>
      <c r="AN68" s="696">
        <v>44573</v>
      </c>
      <c r="AO68" s="697">
        <v>1</v>
      </c>
      <c r="AP68" s="706" t="s">
        <v>5232</v>
      </c>
      <c r="AQ68" s="749"/>
      <c r="AR68" s="741" t="s">
        <v>5233</v>
      </c>
    </row>
    <row r="69" spans="1:44" ht="255" customHeight="1" x14ac:dyDescent="0.2">
      <c r="A69" s="842" t="s">
        <v>1281</v>
      </c>
      <c r="B69" s="843" t="s">
        <v>5234</v>
      </c>
      <c r="C69" s="844" t="s">
        <v>4571</v>
      </c>
      <c r="D69" s="845" t="s">
        <v>5235</v>
      </c>
      <c r="E69" s="846" t="s">
        <v>5236</v>
      </c>
      <c r="F69" s="847" t="s">
        <v>5237</v>
      </c>
      <c r="G69" s="848" t="s">
        <v>5238</v>
      </c>
      <c r="H69" s="845" t="s">
        <v>4722</v>
      </c>
      <c r="I69" s="845" t="s">
        <v>4576</v>
      </c>
      <c r="J69" s="845" t="s">
        <v>4577</v>
      </c>
      <c r="K69" s="849" t="s">
        <v>4520</v>
      </c>
      <c r="L69" s="846" t="s">
        <v>5239</v>
      </c>
      <c r="M69" s="850" t="s">
        <v>4522</v>
      </c>
      <c r="N69" s="851" t="s">
        <v>4539</v>
      </c>
      <c r="O69" s="845" t="s">
        <v>4518</v>
      </c>
      <c r="P69" s="845" t="s">
        <v>5051</v>
      </c>
      <c r="Q69" s="852" t="s">
        <v>4526</v>
      </c>
      <c r="R69" s="656" t="s">
        <v>4527</v>
      </c>
      <c r="S69" s="846" t="s">
        <v>5239</v>
      </c>
      <c r="T69" s="853" t="s">
        <v>5240</v>
      </c>
      <c r="U69" s="850" t="s">
        <v>5241</v>
      </c>
      <c r="V69" s="854" t="s">
        <v>5242</v>
      </c>
      <c r="W69" s="855">
        <v>44243</v>
      </c>
      <c r="X69" s="855">
        <v>44561</v>
      </c>
      <c r="Y69" s="856">
        <v>44294</v>
      </c>
      <c r="Z69" s="857">
        <v>0</v>
      </c>
      <c r="AA69" s="858" t="s">
        <v>5243</v>
      </c>
      <c r="AB69" s="604" t="s">
        <v>4539</v>
      </c>
      <c r="AC69" s="859" t="s">
        <v>5244</v>
      </c>
      <c r="AD69" s="856">
        <v>44385</v>
      </c>
      <c r="AE69" s="860">
        <v>1</v>
      </c>
      <c r="AF69" s="861" t="s">
        <v>5245</v>
      </c>
      <c r="AG69" s="604" t="s">
        <v>4539</v>
      </c>
      <c r="AH69" s="862" t="s">
        <v>5246</v>
      </c>
      <c r="AI69" s="863">
        <v>44477</v>
      </c>
      <c r="AJ69" s="864">
        <v>1</v>
      </c>
      <c r="AK69" s="726" t="s">
        <v>5247</v>
      </c>
      <c r="AL69" s="604" t="s">
        <v>4539</v>
      </c>
      <c r="AM69" s="865" t="s">
        <v>5248</v>
      </c>
      <c r="AN69" s="866">
        <v>44579</v>
      </c>
      <c r="AO69" s="867">
        <v>1</v>
      </c>
      <c r="AP69" s="868" t="s">
        <v>5249</v>
      </c>
      <c r="AQ69" s="604" t="s">
        <v>4539</v>
      </c>
      <c r="AR69" s="869" t="s">
        <v>5250</v>
      </c>
    </row>
    <row r="70" spans="1:44" ht="127.5" customHeight="1" x14ac:dyDescent="0.2">
      <c r="A70" s="842"/>
      <c r="B70" s="843"/>
      <c r="C70" s="844"/>
      <c r="D70" s="844"/>
      <c r="E70" s="846" t="s">
        <v>5251</v>
      </c>
      <c r="F70" s="870"/>
      <c r="G70" s="842"/>
      <c r="H70" s="844"/>
      <c r="I70" s="844"/>
      <c r="J70" s="844"/>
      <c r="K70" s="871"/>
      <c r="L70" s="872" t="s">
        <v>5252</v>
      </c>
      <c r="M70" s="850" t="s">
        <v>4522</v>
      </c>
      <c r="N70" s="873" t="s">
        <v>4539</v>
      </c>
      <c r="O70" s="844"/>
      <c r="P70" s="844"/>
      <c r="Q70" s="874"/>
      <c r="R70" s="757"/>
      <c r="S70" s="872" t="s">
        <v>5252</v>
      </c>
      <c r="T70" s="875" t="s">
        <v>5253</v>
      </c>
      <c r="U70" s="875" t="s">
        <v>5254</v>
      </c>
      <c r="V70" s="876">
        <v>1</v>
      </c>
      <c r="W70" s="877">
        <v>44243</v>
      </c>
      <c r="X70" s="878">
        <v>44561</v>
      </c>
      <c r="Y70" s="856">
        <v>44294</v>
      </c>
      <c r="Z70" s="876">
        <v>1</v>
      </c>
      <c r="AA70" s="879" t="s">
        <v>5255</v>
      </c>
      <c r="AB70" s="611"/>
      <c r="AC70" s="880" t="s">
        <v>5256</v>
      </c>
      <c r="AD70" s="881">
        <v>44385</v>
      </c>
      <c r="AE70" s="882">
        <v>1</v>
      </c>
      <c r="AF70" s="861" t="s">
        <v>5257</v>
      </c>
      <c r="AG70" s="611"/>
      <c r="AH70" s="726" t="s">
        <v>5246</v>
      </c>
      <c r="AI70" s="863">
        <v>44477</v>
      </c>
      <c r="AJ70" s="864">
        <v>1</v>
      </c>
      <c r="AK70" s="883" t="s">
        <v>5258</v>
      </c>
      <c r="AL70" s="611"/>
      <c r="AM70" s="865" t="s">
        <v>5248</v>
      </c>
      <c r="AN70" s="884">
        <v>44579</v>
      </c>
      <c r="AO70" s="867">
        <v>1</v>
      </c>
      <c r="AP70" s="885" t="s">
        <v>5259</v>
      </c>
      <c r="AQ70" s="611"/>
      <c r="AR70" s="869" t="s">
        <v>5250</v>
      </c>
    </row>
    <row r="71" spans="1:44" ht="127.5" x14ac:dyDescent="0.2">
      <c r="A71" s="886"/>
      <c r="B71" s="887"/>
      <c r="C71" s="888"/>
      <c r="D71" s="888"/>
      <c r="E71" s="889" t="s">
        <v>5260</v>
      </c>
      <c r="F71" s="890"/>
      <c r="G71" s="886"/>
      <c r="H71" s="888"/>
      <c r="I71" s="888"/>
      <c r="J71" s="888"/>
      <c r="K71" s="891"/>
      <c r="L71" s="853" t="s">
        <v>5261</v>
      </c>
      <c r="M71" s="850" t="s">
        <v>4522</v>
      </c>
      <c r="N71" s="851" t="s">
        <v>4539</v>
      </c>
      <c r="O71" s="888"/>
      <c r="P71" s="888"/>
      <c r="Q71" s="892"/>
      <c r="R71" s="679"/>
      <c r="S71" s="853" t="s">
        <v>5261</v>
      </c>
      <c r="T71" s="853" t="s">
        <v>5240</v>
      </c>
      <c r="U71" s="853" t="s">
        <v>5262</v>
      </c>
      <c r="V71" s="853">
        <v>2</v>
      </c>
      <c r="W71" s="893">
        <v>44243</v>
      </c>
      <c r="X71" s="863">
        <v>44561</v>
      </c>
      <c r="Y71" s="856">
        <v>44294</v>
      </c>
      <c r="Z71" s="853">
        <v>0</v>
      </c>
      <c r="AA71" s="853" t="s">
        <v>5263</v>
      </c>
      <c r="AB71" s="614"/>
      <c r="AC71" s="894" t="s">
        <v>5256</v>
      </c>
      <c r="AD71" s="893">
        <v>44385</v>
      </c>
      <c r="AE71" s="895">
        <v>0.5</v>
      </c>
      <c r="AF71" s="896" t="s">
        <v>5264</v>
      </c>
      <c r="AG71" s="614"/>
      <c r="AH71" s="726" t="s">
        <v>5246</v>
      </c>
      <c r="AI71" s="863">
        <v>44477</v>
      </c>
      <c r="AJ71" s="864">
        <v>0</v>
      </c>
      <c r="AK71" s="853" t="s">
        <v>5265</v>
      </c>
      <c r="AL71" s="614"/>
      <c r="AM71" s="853" t="s">
        <v>5248</v>
      </c>
      <c r="AN71" s="897">
        <v>44579</v>
      </c>
      <c r="AO71" s="867">
        <v>1</v>
      </c>
      <c r="AP71" s="868" t="s">
        <v>5266</v>
      </c>
      <c r="AQ71" s="614"/>
      <c r="AR71" s="869" t="s">
        <v>5250</v>
      </c>
    </row>
    <row r="72" spans="1:44" s="672" customFormat="1" ht="282" customHeight="1" x14ac:dyDescent="0.2">
      <c r="A72" s="898" t="s">
        <v>5267</v>
      </c>
      <c r="B72" s="899" t="s">
        <v>5268</v>
      </c>
      <c r="C72" s="650" t="s">
        <v>4571</v>
      </c>
      <c r="D72" s="900" t="s">
        <v>5269</v>
      </c>
      <c r="E72" s="901" t="s">
        <v>5270</v>
      </c>
      <c r="F72" s="902" t="s">
        <v>5271</v>
      </c>
      <c r="G72" s="901" t="s">
        <v>5272</v>
      </c>
      <c r="H72" s="903" t="s">
        <v>4853</v>
      </c>
      <c r="I72" s="900" t="s">
        <v>4576</v>
      </c>
      <c r="J72" s="900" t="s">
        <v>4519</v>
      </c>
      <c r="K72" s="904" t="s">
        <v>4558</v>
      </c>
      <c r="L72" s="901" t="s">
        <v>5273</v>
      </c>
      <c r="M72" s="900" t="s">
        <v>4522</v>
      </c>
      <c r="N72" s="900" t="s">
        <v>4539</v>
      </c>
      <c r="O72" s="900" t="s">
        <v>4518</v>
      </c>
      <c r="P72" s="900" t="s">
        <v>4525</v>
      </c>
      <c r="Q72" s="905" t="s">
        <v>4526</v>
      </c>
      <c r="R72" s="906" t="s">
        <v>4527</v>
      </c>
      <c r="S72" s="901" t="s">
        <v>5273</v>
      </c>
      <c r="T72" s="900" t="s">
        <v>5274</v>
      </c>
      <c r="U72" s="907" t="s">
        <v>5275</v>
      </c>
      <c r="V72" s="900" t="s">
        <v>5276</v>
      </c>
      <c r="W72" s="908">
        <v>44243</v>
      </c>
      <c r="X72" s="908">
        <v>44561</v>
      </c>
      <c r="Y72" s="909">
        <v>44294</v>
      </c>
      <c r="Z72" s="910">
        <v>0.25</v>
      </c>
      <c r="AA72" s="901" t="s">
        <v>5277</v>
      </c>
      <c r="AB72" s="900" t="s">
        <v>4539</v>
      </c>
      <c r="AC72" s="907" t="s">
        <v>5278</v>
      </c>
      <c r="AD72" s="909">
        <v>44385</v>
      </c>
      <c r="AE72" s="910">
        <v>0.5</v>
      </c>
      <c r="AF72" s="901" t="s">
        <v>5279</v>
      </c>
      <c r="AG72" s="900" t="s">
        <v>4539</v>
      </c>
      <c r="AH72" s="901" t="s">
        <v>5280</v>
      </c>
      <c r="AI72" s="909">
        <v>44474</v>
      </c>
      <c r="AJ72" s="910">
        <v>0.75</v>
      </c>
      <c r="AK72" s="901" t="s">
        <v>5281</v>
      </c>
      <c r="AL72" s="900" t="s">
        <v>4539</v>
      </c>
      <c r="AM72" s="901" t="s">
        <v>5282</v>
      </c>
      <c r="AN72" s="909">
        <v>44572</v>
      </c>
      <c r="AO72" s="910">
        <v>1</v>
      </c>
      <c r="AP72" s="901" t="s">
        <v>5283</v>
      </c>
      <c r="AQ72" s="900" t="s">
        <v>4539</v>
      </c>
      <c r="AR72" s="901" t="s">
        <v>5284</v>
      </c>
    </row>
    <row r="73" spans="1:44" s="916" customFormat="1" ht="204" customHeight="1" x14ac:dyDescent="0.2">
      <c r="A73" s="911"/>
      <c r="B73" s="912"/>
      <c r="C73" s="675"/>
      <c r="D73" s="721" t="s">
        <v>5285</v>
      </c>
      <c r="E73" s="669" t="s">
        <v>5286</v>
      </c>
      <c r="F73" s="645" t="s">
        <v>5287</v>
      </c>
      <c r="G73" s="669" t="s">
        <v>5272</v>
      </c>
      <c r="H73" s="913" t="s">
        <v>4853</v>
      </c>
      <c r="I73" s="721" t="s">
        <v>4557</v>
      </c>
      <c r="J73" s="721" t="s">
        <v>4525</v>
      </c>
      <c r="K73" s="914" t="s">
        <v>4579</v>
      </c>
      <c r="L73" s="915" t="s">
        <v>5288</v>
      </c>
      <c r="M73" s="721" t="s">
        <v>4522</v>
      </c>
      <c r="N73" s="721" t="s">
        <v>4539</v>
      </c>
      <c r="O73" s="721" t="s">
        <v>4518</v>
      </c>
      <c r="P73" s="721" t="s">
        <v>4525</v>
      </c>
      <c r="Q73" s="712" t="s">
        <v>4526</v>
      </c>
      <c r="R73" s="773" t="s">
        <v>4527</v>
      </c>
      <c r="S73" s="669" t="s">
        <v>5289</v>
      </c>
      <c r="T73" s="721" t="s">
        <v>5290</v>
      </c>
      <c r="U73" s="721" t="s">
        <v>5291</v>
      </c>
      <c r="V73" s="721" t="s">
        <v>5292</v>
      </c>
      <c r="W73" s="724">
        <v>44243</v>
      </c>
      <c r="X73" s="724">
        <v>44196</v>
      </c>
      <c r="Y73" s="667">
        <v>44294</v>
      </c>
      <c r="Z73" s="661">
        <v>0.25</v>
      </c>
      <c r="AA73" s="669" t="s">
        <v>5293</v>
      </c>
      <c r="AB73" s="721" t="s">
        <v>4539</v>
      </c>
      <c r="AC73" s="784" t="s">
        <v>5278</v>
      </c>
      <c r="AD73" s="667">
        <v>44385</v>
      </c>
      <c r="AE73" s="661">
        <v>0.5</v>
      </c>
      <c r="AF73" s="669" t="s">
        <v>5294</v>
      </c>
      <c r="AG73" s="721" t="s">
        <v>4539</v>
      </c>
      <c r="AH73" s="669" t="s">
        <v>5280</v>
      </c>
      <c r="AI73" s="667">
        <v>44474</v>
      </c>
      <c r="AJ73" s="661">
        <v>0.75</v>
      </c>
      <c r="AK73" s="669" t="s">
        <v>5295</v>
      </c>
      <c r="AL73" s="721" t="s">
        <v>4539</v>
      </c>
      <c r="AM73" s="669" t="s">
        <v>5282</v>
      </c>
      <c r="AN73" s="667">
        <v>44572</v>
      </c>
      <c r="AO73" s="661">
        <v>1</v>
      </c>
      <c r="AP73" s="669" t="s">
        <v>5296</v>
      </c>
      <c r="AQ73" s="721" t="s">
        <v>4539</v>
      </c>
      <c r="AR73" s="669" t="s">
        <v>5284</v>
      </c>
    </row>
    <row r="74" spans="1:44" s="672" customFormat="1" ht="261" customHeight="1" x14ac:dyDescent="0.2">
      <c r="A74" s="648" t="s">
        <v>680</v>
      </c>
      <c r="B74" s="648" t="s">
        <v>5297</v>
      </c>
      <c r="C74" s="650" t="s">
        <v>4717</v>
      </c>
      <c r="D74" s="650" t="s">
        <v>5298</v>
      </c>
      <c r="E74" s="648" t="s">
        <v>5299</v>
      </c>
      <c r="F74" s="637" t="s">
        <v>5300</v>
      </c>
      <c r="G74" s="648" t="s">
        <v>5301</v>
      </c>
      <c r="H74" s="729" t="s">
        <v>4517</v>
      </c>
      <c r="I74" s="650" t="s">
        <v>4576</v>
      </c>
      <c r="J74" s="650" t="s">
        <v>4577</v>
      </c>
      <c r="K74" s="652" t="s">
        <v>4520</v>
      </c>
      <c r="L74" s="653" t="s">
        <v>5302</v>
      </c>
      <c r="M74" s="654" t="s">
        <v>4522</v>
      </c>
      <c r="N74" s="654" t="s">
        <v>4539</v>
      </c>
      <c r="O74" s="650" t="s">
        <v>4518</v>
      </c>
      <c r="P74" s="650" t="s">
        <v>4525</v>
      </c>
      <c r="Q74" s="655" t="s">
        <v>4526</v>
      </c>
      <c r="R74" s="656" t="s">
        <v>4527</v>
      </c>
      <c r="S74" s="653" t="s">
        <v>5302</v>
      </c>
      <c r="T74" s="653" t="s">
        <v>5303</v>
      </c>
      <c r="U74" s="693" t="s">
        <v>5304</v>
      </c>
      <c r="V74" s="917">
        <v>1</v>
      </c>
      <c r="W74" s="660">
        <v>44243</v>
      </c>
      <c r="X74" s="660">
        <v>44561</v>
      </c>
      <c r="Y74" s="701">
        <v>44295</v>
      </c>
      <c r="Z74" s="702">
        <v>0</v>
      </c>
      <c r="AA74" s="653" t="s">
        <v>5305</v>
      </c>
      <c r="AB74" s="654" t="s">
        <v>4539</v>
      </c>
      <c r="AC74" s="653" t="s">
        <v>5306</v>
      </c>
      <c r="AD74" s="696">
        <v>44384</v>
      </c>
      <c r="AE74" s="702">
        <v>1</v>
      </c>
      <c r="AF74" s="706" t="s">
        <v>5307</v>
      </c>
      <c r="AG74" s="745" t="s">
        <v>4539</v>
      </c>
      <c r="AH74" s="706" t="s">
        <v>5308</v>
      </c>
      <c r="AI74" s="696">
        <v>44476</v>
      </c>
      <c r="AJ74" s="702">
        <v>1</v>
      </c>
      <c r="AK74" s="653" t="s">
        <v>5309</v>
      </c>
      <c r="AL74" s="753" t="s">
        <v>4539</v>
      </c>
      <c r="AM74" s="653" t="s">
        <v>5310</v>
      </c>
      <c r="AN74" s="701">
        <v>44568</v>
      </c>
      <c r="AO74" s="702">
        <v>1</v>
      </c>
      <c r="AP74" s="706" t="s">
        <v>5311</v>
      </c>
      <c r="AQ74" s="813" t="s">
        <v>4539</v>
      </c>
      <c r="AR74" s="706" t="s">
        <v>5312</v>
      </c>
    </row>
    <row r="75" spans="1:44" s="672" customFormat="1" ht="207" customHeight="1" x14ac:dyDescent="0.2">
      <c r="A75" s="682"/>
      <c r="B75" s="682"/>
      <c r="C75" s="675"/>
      <c r="D75" s="675"/>
      <c r="E75" s="682"/>
      <c r="F75" s="632"/>
      <c r="G75" s="682"/>
      <c r="H75" s="732"/>
      <c r="I75" s="675"/>
      <c r="J75" s="675"/>
      <c r="K75" s="677"/>
      <c r="L75" s="700" t="s">
        <v>5313</v>
      </c>
      <c r="M75" s="654" t="s">
        <v>4522</v>
      </c>
      <c r="N75" s="654" t="s">
        <v>4539</v>
      </c>
      <c r="O75" s="675"/>
      <c r="P75" s="675"/>
      <c r="Q75" s="678"/>
      <c r="R75" s="679"/>
      <c r="S75" s="700" t="s">
        <v>5313</v>
      </c>
      <c r="T75" s="653" t="s">
        <v>5314</v>
      </c>
      <c r="U75" s="653" t="s">
        <v>5315</v>
      </c>
      <c r="V75" s="710">
        <v>1</v>
      </c>
      <c r="W75" s="660">
        <v>44243</v>
      </c>
      <c r="X75" s="660">
        <v>44561</v>
      </c>
      <c r="Y75" s="701">
        <v>44295</v>
      </c>
      <c r="Z75" s="702">
        <v>0.5</v>
      </c>
      <c r="AA75" s="653" t="s">
        <v>5316</v>
      </c>
      <c r="AB75" s="654" t="s">
        <v>4539</v>
      </c>
      <c r="AC75" s="653" t="s">
        <v>5071</v>
      </c>
      <c r="AD75" s="696">
        <v>44384</v>
      </c>
      <c r="AE75" s="702">
        <v>0.5</v>
      </c>
      <c r="AF75" s="706" t="s">
        <v>5317</v>
      </c>
      <c r="AG75" s="749"/>
      <c r="AH75" s="706" t="s">
        <v>5318</v>
      </c>
      <c r="AI75" s="696">
        <v>44476</v>
      </c>
      <c r="AJ75" s="702">
        <v>0.5</v>
      </c>
      <c r="AK75" s="653" t="s">
        <v>5319</v>
      </c>
      <c r="AL75" s="675"/>
      <c r="AM75" s="653" t="s">
        <v>5320</v>
      </c>
      <c r="AN75" s="701">
        <v>44568</v>
      </c>
      <c r="AO75" s="702">
        <v>1</v>
      </c>
      <c r="AP75" s="706" t="s">
        <v>5321</v>
      </c>
      <c r="AQ75" s="749"/>
      <c r="AR75" s="706" t="s">
        <v>5312</v>
      </c>
    </row>
    <row r="76" spans="1:44" s="672" customFormat="1" ht="222" customHeight="1" x14ac:dyDescent="0.2">
      <c r="A76" s="653" t="s">
        <v>1822</v>
      </c>
      <c r="B76" s="653" t="s">
        <v>5322</v>
      </c>
      <c r="C76" s="654" t="s">
        <v>5077</v>
      </c>
      <c r="D76" s="654" t="s">
        <v>5323</v>
      </c>
      <c r="E76" s="653" t="s">
        <v>5324</v>
      </c>
      <c r="F76" s="685" t="s">
        <v>5325</v>
      </c>
      <c r="G76" s="653" t="s">
        <v>5326</v>
      </c>
      <c r="H76" s="693" t="s">
        <v>4517</v>
      </c>
      <c r="I76" s="653" t="s">
        <v>4524</v>
      </c>
      <c r="J76" s="653" t="s">
        <v>4577</v>
      </c>
      <c r="K76" s="918" t="s">
        <v>4579</v>
      </c>
      <c r="L76" s="653" t="s">
        <v>5327</v>
      </c>
      <c r="M76" s="654" t="s">
        <v>4522</v>
      </c>
      <c r="N76" s="654" t="s">
        <v>4539</v>
      </c>
      <c r="O76" s="653" t="s">
        <v>4524</v>
      </c>
      <c r="P76" s="653" t="s">
        <v>4525</v>
      </c>
      <c r="Q76" s="712" t="s">
        <v>4526</v>
      </c>
      <c r="R76" s="688" t="s">
        <v>4527</v>
      </c>
      <c r="S76" s="653" t="s">
        <v>5327</v>
      </c>
      <c r="T76" s="654" t="s">
        <v>5328</v>
      </c>
      <c r="U76" s="654" t="s">
        <v>5329</v>
      </c>
      <c r="V76" s="654" t="s">
        <v>5330</v>
      </c>
      <c r="W76" s="660">
        <v>44197</v>
      </c>
      <c r="X76" s="660">
        <v>44561</v>
      </c>
      <c r="Y76" s="696">
        <v>44295</v>
      </c>
      <c r="Z76" s="702">
        <v>0.25</v>
      </c>
      <c r="AA76" s="700" t="s">
        <v>5331</v>
      </c>
      <c r="AB76" s="654" t="s">
        <v>4539</v>
      </c>
      <c r="AC76" s="684" t="s">
        <v>4533</v>
      </c>
      <c r="AD76" s="701">
        <v>44385</v>
      </c>
      <c r="AE76" s="702">
        <v>0.5</v>
      </c>
      <c r="AF76" s="919" t="s">
        <v>5332</v>
      </c>
      <c r="AG76" s="920" t="s">
        <v>4539</v>
      </c>
      <c r="AH76" s="921" t="s">
        <v>5333</v>
      </c>
      <c r="AI76" s="696">
        <v>44473</v>
      </c>
      <c r="AJ76" s="702">
        <v>0.75</v>
      </c>
      <c r="AK76" s="922" t="s">
        <v>5334</v>
      </c>
      <c r="AL76" s="654" t="s">
        <v>4539</v>
      </c>
      <c r="AM76" s="684" t="s">
        <v>5335</v>
      </c>
      <c r="AN76" s="696">
        <v>44567</v>
      </c>
      <c r="AO76" s="702">
        <v>1</v>
      </c>
      <c r="AP76" s="922" t="s">
        <v>5336</v>
      </c>
      <c r="AQ76" s="654" t="s">
        <v>4539</v>
      </c>
      <c r="AR76" s="684" t="s">
        <v>4551</v>
      </c>
    </row>
    <row r="77" spans="1:44" s="672" customFormat="1" ht="220.5" customHeight="1" x14ac:dyDescent="0.2">
      <c r="A77" s="648" t="s">
        <v>5337</v>
      </c>
      <c r="B77" s="650" t="s">
        <v>5338</v>
      </c>
      <c r="C77" s="683" t="s">
        <v>5339</v>
      </c>
      <c r="D77" s="658" t="s">
        <v>5340</v>
      </c>
      <c r="E77" s="923" t="s">
        <v>5341</v>
      </c>
      <c r="F77" s="646" t="s">
        <v>5342</v>
      </c>
      <c r="G77" s="784" t="s">
        <v>5343</v>
      </c>
      <c r="H77" s="693" t="s">
        <v>4517</v>
      </c>
      <c r="I77" s="700" t="s">
        <v>4576</v>
      </c>
      <c r="J77" s="700" t="s">
        <v>4577</v>
      </c>
      <c r="K77" s="815" t="s">
        <v>4520</v>
      </c>
      <c r="L77" s="922" t="s">
        <v>5344</v>
      </c>
      <c r="M77" s="721" t="s">
        <v>4522</v>
      </c>
      <c r="N77" s="766" t="s">
        <v>4539</v>
      </c>
      <c r="O77" s="700" t="s">
        <v>4518</v>
      </c>
      <c r="P77" s="700" t="s">
        <v>4577</v>
      </c>
      <c r="Q77" s="695" t="s">
        <v>4579</v>
      </c>
      <c r="R77" s="688" t="s">
        <v>4527</v>
      </c>
      <c r="S77" s="922" t="s">
        <v>5345</v>
      </c>
      <c r="T77" s="923" t="s">
        <v>5346</v>
      </c>
      <c r="U77" s="658" t="s">
        <v>5347</v>
      </c>
      <c r="V77" s="689" t="s">
        <v>5348</v>
      </c>
      <c r="W77" s="659">
        <v>44330</v>
      </c>
      <c r="X77" s="724">
        <v>44561</v>
      </c>
      <c r="Y77" s="701"/>
      <c r="Z77" s="661"/>
      <c r="AA77" s="715" t="s">
        <v>5349</v>
      </c>
      <c r="AB77" s="654"/>
      <c r="AC77" s="653"/>
      <c r="AD77" s="701">
        <v>44377</v>
      </c>
      <c r="AE77" s="661">
        <v>1</v>
      </c>
      <c r="AF77" s="924" t="s">
        <v>5350</v>
      </c>
      <c r="AG77" s="654" t="s">
        <v>4539</v>
      </c>
      <c r="AH77" s="731" t="s">
        <v>5351</v>
      </c>
      <c r="AI77" s="701">
        <v>44469</v>
      </c>
      <c r="AJ77" s="661">
        <v>1</v>
      </c>
      <c r="AK77" s="924" t="s">
        <v>5352</v>
      </c>
      <c r="AL77" s="654" t="s">
        <v>4539</v>
      </c>
      <c r="AM77" s="731" t="s">
        <v>5353</v>
      </c>
      <c r="AN77" s="701">
        <v>44561</v>
      </c>
      <c r="AO77" s="702">
        <v>1</v>
      </c>
      <c r="AP77" s="924" t="s">
        <v>5354</v>
      </c>
      <c r="AQ77" s="654" t="s">
        <v>4539</v>
      </c>
      <c r="AR77" s="731" t="s">
        <v>5355</v>
      </c>
    </row>
    <row r="78" spans="1:44" s="672" customFormat="1" ht="381.75" customHeight="1" x14ac:dyDescent="0.2">
      <c r="A78" s="682"/>
      <c r="B78" s="675"/>
      <c r="C78" s="683" t="s">
        <v>5339</v>
      </c>
      <c r="D78" s="658" t="s">
        <v>5356</v>
      </c>
      <c r="E78" s="784" t="s">
        <v>5357</v>
      </c>
      <c r="F78" s="645" t="s">
        <v>5358</v>
      </c>
      <c r="G78" s="784" t="s">
        <v>5359</v>
      </c>
      <c r="H78" s="693" t="s">
        <v>4517</v>
      </c>
      <c r="I78" s="700" t="s">
        <v>4723</v>
      </c>
      <c r="J78" s="700" t="s">
        <v>4519</v>
      </c>
      <c r="K78" s="686" t="s">
        <v>4558</v>
      </c>
      <c r="L78" s="924" t="s">
        <v>5360</v>
      </c>
      <c r="M78" s="721" t="s">
        <v>4522</v>
      </c>
      <c r="N78" s="721" t="s">
        <v>4633</v>
      </c>
      <c r="O78" s="700" t="s">
        <v>4518</v>
      </c>
      <c r="P78" s="700" t="s">
        <v>4519</v>
      </c>
      <c r="Q78" s="815" t="s">
        <v>4520</v>
      </c>
      <c r="R78" s="773" t="s">
        <v>4527</v>
      </c>
      <c r="S78" s="924" t="s">
        <v>5361</v>
      </c>
      <c r="T78" s="668" t="s">
        <v>5362</v>
      </c>
      <c r="U78" s="925" t="s">
        <v>5363</v>
      </c>
      <c r="V78" s="689">
        <v>1</v>
      </c>
      <c r="W78" s="659">
        <v>44330</v>
      </c>
      <c r="X78" s="724">
        <v>44561</v>
      </c>
      <c r="Y78" s="701"/>
      <c r="Z78" s="661"/>
      <c r="AA78" s="715" t="s">
        <v>5349</v>
      </c>
      <c r="AB78" s="654"/>
      <c r="AC78" s="653"/>
      <c r="AD78" s="701">
        <v>44377</v>
      </c>
      <c r="AE78" s="661">
        <v>1</v>
      </c>
      <c r="AF78" s="924" t="s">
        <v>5364</v>
      </c>
      <c r="AG78" s="721" t="s">
        <v>4539</v>
      </c>
      <c r="AH78" s="731" t="s">
        <v>5365</v>
      </c>
      <c r="AI78" s="701">
        <v>44469</v>
      </c>
      <c r="AJ78" s="661">
        <v>1</v>
      </c>
      <c r="AK78" s="924" t="s">
        <v>5366</v>
      </c>
      <c r="AL78" s="721" t="s">
        <v>4539</v>
      </c>
      <c r="AM78" s="731" t="s">
        <v>5353</v>
      </c>
      <c r="AN78" s="701">
        <v>44561</v>
      </c>
      <c r="AO78" s="702">
        <v>1</v>
      </c>
      <c r="AP78" s="924" t="s">
        <v>5367</v>
      </c>
      <c r="AQ78" s="654" t="s">
        <v>4539</v>
      </c>
      <c r="AR78" s="731" t="s">
        <v>5368</v>
      </c>
    </row>
    <row r="79" spans="1:44" x14ac:dyDescent="0.2">
      <c r="E79" s="672"/>
      <c r="F79" s="672"/>
    </row>
  </sheetData>
  <sheetProtection formatCells="0" formatColumns="0" formatRows="0" insertColumns="0" insertRows="0" insertHyperlinks="0" deleteColumns="0" deleteRows="0" sort="0" autoFilter="0" pivotTables="0"/>
  <mergeCells count="338">
    <mergeCell ref="AG74:AG75"/>
    <mergeCell ref="AL74:AL75"/>
    <mergeCell ref="AQ74:AQ75"/>
    <mergeCell ref="A77:A78"/>
    <mergeCell ref="B77:B78"/>
    <mergeCell ref="J74:J75"/>
    <mergeCell ref="K74:K75"/>
    <mergeCell ref="O74:O75"/>
    <mergeCell ref="P74:P75"/>
    <mergeCell ref="Q74:Q75"/>
    <mergeCell ref="R74:R75"/>
    <mergeCell ref="D74:D75"/>
    <mergeCell ref="E74:E75"/>
    <mergeCell ref="F74:F75"/>
    <mergeCell ref="G74:G75"/>
    <mergeCell ref="H74:H75"/>
    <mergeCell ref="I74:I75"/>
    <mergeCell ref="A72:A73"/>
    <mergeCell ref="B72:B73"/>
    <mergeCell ref="C72:C73"/>
    <mergeCell ref="A74:A75"/>
    <mergeCell ref="B74:B75"/>
    <mergeCell ref="C74:C75"/>
    <mergeCell ref="Q69:Q71"/>
    <mergeCell ref="R69:R71"/>
    <mergeCell ref="AB69:AB71"/>
    <mergeCell ref="AG69:AG71"/>
    <mergeCell ref="AL69:AL71"/>
    <mergeCell ref="AQ69:AQ71"/>
    <mergeCell ref="H69:H71"/>
    <mergeCell ref="I69:I71"/>
    <mergeCell ref="J69:J71"/>
    <mergeCell ref="K69:K71"/>
    <mergeCell ref="O69:O71"/>
    <mergeCell ref="P69:P71"/>
    <mergeCell ref="A69:A71"/>
    <mergeCell ref="B69:B71"/>
    <mergeCell ref="C69:C71"/>
    <mergeCell ref="D69:D71"/>
    <mergeCell ref="F69:F71"/>
    <mergeCell ref="G69:G71"/>
    <mergeCell ref="Q64:Q68"/>
    <mergeCell ref="R64:R68"/>
    <mergeCell ref="AB64:AB68"/>
    <mergeCell ref="AG64:AG68"/>
    <mergeCell ref="AL64:AL68"/>
    <mergeCell ref="AQ64:AQ68"/>
    <mergeCell ref="H64:H68"/>
    <mergeCell ref="I64:I68"/>
    <mergeCell ref="J64:J68"/>
    <mergeCell ref="K64:K68"/>
    <mergeCell ref="O64:O68"/>
    <mergeCell ref="P64:P68"/>
    <mergeCell ref="AB61:AB63"/>
    <mergeCell ref="AG61:AG63"/>
    <mergeCell ref="AL61:AL63"/>
    <mergeCell ref="AQ61:AQ63"/>
    <mergeCell ref="A64:A68"/>
    <mergeCell ref="B64:B68"/>
    <mergeCell ref="C64:C68"/>
    <mergeCell ref="D64:D68"/>
    <mergeCell ref="F64:F68"/>
    <mergeCell ref="G64:G68"/>
    <mergeCell ref="I61:I63"/>
    <mergeCell ref="J61:J63"/>
    <mergeCell ref="K61:K63"/>
    <mergeCell ref="O61:O63"/>
    <mergeCell ref="P61:P63"/>
    <mergeCell ref="Q61:Q63"/>
    <mergeCell ref="AB59:AB60"/>
    <mergeCell ref="AG59:AG60"/>
    <mergeCell ref="AL59:AL60"/>
    <mergeCell ref="AQ59:AQ60"/>
    <mergeCell ref="C61:C63"/>
    <mergeCell ref="D61:D63"/>
    <mergeCell ref="E61:E63"/>
    <mergeCell ref="F61:F63"/>
    <mergeCell ref="G61:G63"/>
    <mergeCell ref="H61:H63"/>
    <mergeCell ref="I59:I60"/>
    <mergeCell ref="J59:J60"/>
    <mergeCell ref="K59:K60"/>
    <mergeCell ref="O59:O60"/>
    <mergeCell ref="P59:P60"/>
    <mergeCell ref="Q59:Q60"/>
    <mergeCell ref="AB56:AB58"/>
    <mergeCell ref="AG56:AG58"/>
    <mergeCell ref="AL56:AL58"/>
    <mergeCell ref="AQ56:AQ58"/>
    <mergeCell ref="C59:C60"/>
    <mergeCell ref="D59:D60"/>
    <mergeCell ref="E59:E60"/>
    <mergeCell ref="F59:F60"/>
    <mergeCell ref="G59:G60"/>
    <mergeCell ref="H59:H60"/>
    <mergeCell ref="I56:I58"/>
    <mergeCell ref="J56:J58"/>
    <mergeCell ref="K56:K58"/>
    <mergeCell ref="O56:O58"/>
    <mergeCell ref="P56:P58"/>
    <mergeCell ref="Q56:Q58"/>
    <mergeCell ref="C56:C58"/>
    <mergeCell ref="D56:D58"/>
    <mergeCell ref="E56:E58"/>
    <mergeCell ref="F56:F58"/>
    <mergeCell ref="G56:G58"/>
    <mergeCell ref="H56:H58"/>
    <mergeCell ref="P53:P55"/>
    <mergeCell ref="Q53:Q55"/>
    <mergeCell ref="AB53:AB55"/>
    <mergeCell ref="AG53:AG55"/>
    <mergeCell ref="AL53:AL55"/>
    <mergeCell ref="AQ53:AQ55"/>
    <mergeCell ref="G53:G55"/>
    <mergeCell ref="H53:H55"/>
    <mergeCell ref="I53:I55"/>
    <mergeCell ref="J53:J55"/>
    <mergeCell ref="K53:K55"/>
    <mergeCell ref="O53:O55"/>
    <mergeCell ref="P50:P51"/>
    <mergeCell ref="Q50:Q51"/>
    <mergeCell ref="AB50:AB51"/>
    <mergeCell ref="AG50:AG51"/>
    <mergeCell ref="AL50:AL51"/>
    <mergeCell ref="AQ50:AQ51"/>
    <mergeCell ref="G50:G51"/>
    <mergeCell ref="H50:H51"/>
    <mergeCell ref="I50:I51"/>
    <mergeCell ref="J50:J51"/>
    <mergeCell ref="K50:K51"/>
    <mergeCell ref="O50:O51"/>
    <mergeCell ref="A50:A63"/>
    <mergeCell ref="B50:B63"/>
    <mergeCell ref="C50:C51"/>
    <mergeCell ref="D50:D51"/>
    <mergeCell ref="E50:E51"/>
    <mergeCell ref="F50:F51"/>
    <mergeCell ref="C53:C55"/>
    <mergeCell ref="D53:D55"/>
    <mergeCell ref="E53:E55"/>
    <mergeCell ref="F53:F55"/>
    <mergeCell ref="AG44:AG46"/>
    <mergeCell ref="AL44:AL46"/>
    <mergeCell ref="AQ44:AQ46"/>
    <mergeCell ref="E45:E46"/>
    <mergeCell ref="A48:A49"/>
    <mergeCell ref="B48:B49"/>
    <mergeCell ref="J44:J46"/>
    <mergeCell ref="K44:K46"/>
    <mergeCell ref="O44:O46"/>
    <mergeCell ref="P44:P46"/>
    <mergeCell ref="Q44:Q46"/>
    <mergeCell ref="R44:R46"/>
    <mergeCell ref="AL42:AL43"/>
    <mergeCell ref="AQ42:AQ43"/>
    <mergeCell ref="A44:A47"/>
    <mergeCell ref="B44:B47"/>
    <mergeCell ref="C44:C46"/>
    <mergeCell ref="D44:D46"/>
    <mergeCell ref="F44:F46"/>
    <mergeCell ref="G44:G46"/>
    <mergeCell ref="H44:H46"/>
    <mergeCell ref="I44:I46"/>
    <mergeCell ref="O42:O43"/>
    <mergeCell ref="P42:P43"/>
    <mergeCell ref="Q42:Q43"/>
    <mergeCell ref="R42:R43"/>
    <mergeCell ref="AB42:AB43"/>
    <mergeCell ref="AG42:AG43"/>
    <mergeCell ref="AL40:AL41"/>
    <mergeCell ref="AQ40:AQ41"/>
    <mergeCell ref="C42:C43"/>
    <mergeCell ref="D42:D43"/>
    <mergeCell ref="F42:F43"/>
    <mergeCell ref="G42:G43"/>
    <mergeCell ref="H42:H43"/>
    <mergeCell ref="I42:I43"/>
    <mergeCell ref="J42:J43"/>
    <mergeCell ref="K42:K43"/>
    <mergeCell ref="O40:O41"/>
    <mergeCell ref="P40:P41"/>
    <mergeCell ref="Q40:Q41"/>
    <mergeCell ref="R40:R41"/>
    <mergeCell ref="AB40:AB41"/>
    <mergeCell ref="AG40:AG41"/>
    <mergeCell ref="F40:F41"/>
    <mergeCell ref="G40:G41"/>
    <mergeCell ref="H40:H41"/>
    <mergeCell ref="I40:I41"/>
    <mergeCell ref="J40:J41"/>
    <mergeCell ref="K40:K41"/>
    <mergeCell ref="Q37:Q38"/>
    <mergeCell ref="R37:R38"/>
    <mergeCell ref="AG37:AG38"/>
    <mergeCell ref="AL37:AL38"/>
    <mergeCell ref="AQ37:AQ38"/>
    <mergeCell ref="A39:A43"/>
    <mergeCell ref="B39:B43"/>
    <mergeCell ref="C40:C41"/>
    <mergeCell ref="D40:D41"/>
    <mergeCell ref="E40:E41"/>
    <mergeCell ref="H37:H38"/>
    <mergeCell ref="I37:I38"/>
    <mergeCell ref="J37:J38"/>
    <mergeCell ref="K37:K38"/>
    <mergeCell ref="O37:O38"/>
    <mergeCell ref="P37:P38"/>
    <mergeCell ref="AQ26:AQ29"/>
    <mergeCell ref="A32:A36"/>
    <mergeCell ref="B32:B36"/>
    <mergeCell ref="C32:C36"/>
    <mergeCell ref="A37:A38"/>
    <mergeCell ref="B37:B38"/>
    <mergeCell ref="C37:C38"/>
    <mergeCell ref="D37:D38"/>
    <mergeCell ref="F37:F38"/>
    <mergeCell ref="G37:G38"/>
    <mergeCell ref="P26:P29"/>
    <mergeCell ref="Q26:Q29"/>
    <mergeCell ref="R26:R29"/>
    <mergeCell ref="AB26:AB29"/>
    <mergeCell ref="AG26:AG29"/>
    <mergeCell ref="AL26:AL29"/>
    <mergeCell ref="G26:G29"/>
    <mergeCell ref="H26:H29"/>
    <mergeCell ref="I26:I29"/>
    <mergeCell ref="J26:J29"/>
    <mergeCell ref="K26:K29"/>
    <mergeCell ref="O26:O29"/>
    <mergeCell ref="Q24:Q25"/>
    <mergeCell ref="R24:R25"/>
    <mergeCell ref="AL24:AL25"/>
    <mergeCell ref="AQ24:AQ25"/>
    <mergeCell ref="A26:A31"/>
    <mergeCell ref="B26:B31"/>
    <mergeCell ref="C26:C29"/>
    <mergeCell ref="D26:D29"/>
    <mergeCell ref="E26:E29"/>
    <mergeCell ref="F26:F29"/>
    <mergeCell ref="H24:H25"/>
    <mergeCell ref="I24:I25"/>
    <mergeCell ref="J24:J25"/>
    <mergeCell ref="K24:K25"/>
    <mergeCell ref="O24:O25"/>
    <mergeCell ref="P24:P25"/>
    <mergeCell ref="AB20:AB21"/>
    <mergeCell ref="AG20:AG21"/>
    <mergeCell ref="AL20:AL21"/>
    <mergeCell ref="AQ20:AQ21"/>
    <mergeCell ref="A23:A25"/>
    <mergeCell ref="B23:B25"/>
    <mergeCell ref="C24:C25"/>
    <mergeCell ref="D24:D25"/>
    <mergeCell ref="F24:F25"/>
    <mergeCell ref="G24:G25"/>
    <mergeCell ref="M20:M21"/>
    <mergeCell ref="N20:N21"/>
    <mergeCell ref="O20:O21"/>
    <mergeCell ref="P20:P21"/>
    <mergeCell ref="Q20:Q21"/>
    <mergeCell ref="R20:R21"/>
    <mergeCell ref="G20:G21"/>
    <mergeCell ref="H20:H21"/>
    <mergeCell ref="I20:I21"/>
    <mergeCell ref="J20:J21"/>
    <mergeCell ref="K20:K21"/>
    <mergeCell ref="L20:L21"/>
    <mergeCell ref="A20:A22"/>
    <mergeCell ref="B20:B22"/>
    <mergeCell ref="C20:C21"/>
    <mergeCell ref="D20:D21"/>
    <mergeCell ref="E20:E21"/>
    <mergeCell ref="F20:F21"/>
    <mergeCell ref="Q18:Q19"/>
    <mergeCell ref="R18:R19"/>
    <mergeCell ref="AB18:AB19"/>
    <mergeCell ref="AG18:AG19"/>
    <mergeCell ref="AL18:AL19"/>
    <mergeCell ref="AQ18:AQ19"/>
    <mergeCell ref="H18:H19"/>
    <mergeCell ref="I18:I19"/>
    <mergeCell ref="J18:J19"/>
    <mergeCell ref="K18:K19"/>
    <mergeCell ref="O18:O19"/>
    <mergeCell ref="P18:P19"/>
    <mergeCell ref="A18:A19"/>
    <mergeCell ref="B18:B19"/>
    <mergeCell ref="C18:C19"/>
    <mergeCell ref="D18:D19"/>
    <mergeCell ref="F18:F19"/>
    <mergeCell ref="G18:G19"/>
    <mergeCell ref="AB11:AB12"/>
    <mergeCell ref="AG11:AG12"/>
    <mergeCell ref="AL11:AL12"/>
    <mergeCell ref="AQ11:AQ12"/>
    <mergeCell ref="A14:A15"/>
    <mergeCell ref="B14:B15"/>
    <mergeCell ref="J11:J12"/>
    <mergeCell ref="K11:K12"/>
    <mergeCell ref="O11:O12"/>
    <mergeCell ref="P11:P12"/>
    <mergeCell ref="Q11:Q12"/>
    <mergeCell ref="R11:R12"/>
    <mergeCell ref="AN9:AR9"/>
    <mergeCell ref="A11:A13"/>
    <mergeCell ref="B11:B13"/>
    <mergeCell ref="C11:C12"/>
    <mergeCell ref="D11:D12"/>
    <mergeCell ref="E11:E12"/>
    <mergeCell ref="F11:F12"/>
    <mergeCell ref="G11:G12"/>
    <mergeCell ref="H11:H12"/>
    <mergeCell ref="I11:I12"/>
    <mergeCell ref="O9:Q9"/>
    <mergeCell ref="R9:R10"/>
    <mergeCell ref="S9:X9"/>
    <mergeCell ref="Y9:AC9"/>
    <mergeCell ref="AD9:AH9"/>
    <mergeCell ref="AI9:AM9"/>
    <mergeCell ref="G9:G10"/>
    <mergeCell ref="H9:H10"/>
    <mergeCell ref="I9:K9"/>
    <mergeCell ref="L9:L10"/>
    <mergeCell ref="M9:M10"/>
    <mergeCell ref="N9:N10"/>
    <mergeCell ref="A9:A10"/>
    <mergeCell ref="B9:B10"/>
    <mergeCell ref="C9:C10"/>
    <mergeCell ref="D9:D10"/>
    <mergeCell ref="E9:E10"/>
    <mergeCell ref="F9:F10"/>
    <mergeCell ref="A1:B4"/>
    <mergeCell ref="C1:AP4"/>
    <mergeCell ref="A5:AQ5"/>
    <mergeCell ref="A6:B6"/>
    <mergeCell ref="A8:K8"/>
    <mergeCell ref="L8:X8"/>
    <mergeCell ref="Y8:AR8"/>
  </mergeCells>
  <dataValidations count="37">
    <dataValidation type="list" allowBlank="1" showInputMessage="1" showErrorMessage="1" sqref="O50:P50 M50:M63 H52:J53 O61:P61 O52:P53 H56:J56 O56:P56 O59:P59 H59:J59 H61:J61 H50:J50" xr:uid="{307E3E13-58FD-47D6-B2C7-10C4D53D1397}">
      <formula1>#REF!</formula1>
    </dataValidation>
    <dataValidation allowBlank="1" showInputMessage="1" showErrorMessage="1" prompt="Registre la formula del indicador o el criterio de medición con el cual se calculará el avance porcentual en el cumplimiento de la actividad, en cada periodo de monitoreo." sqref="U77" xr:uid="{F692410E-C25B-44C1-A67C-5B915CAB5376}"/>
    <dataValidation allowBlank="1" showInputMessage="1" showErrorMessage="1" prompt="Registre la fecha de inicio de la actividad a desarrollar, en el formato DD/MM/AAAA." sqref="W77:X78" xr:uid="{94ECE1F5-6666-4F35-89EE-FC9410A7C662}"/>
    <dataValidation allowBlank="1" showInputMessage="1" showErrorMessage="1" prompt="Registre el cargo o rol del responsable de ejecutar la actividad._x000a_Nota: en cualquier caso, el responsable de coordinar y asegurar el cumplimiento es el líder del proceso." sqref="T77" xr:uid="{04C6D781-CF68-4D90-BD3E-068C2BDAFB69}"/>
    <dataValidation type="list" allowBlank="1" showInputMessage="1" showErrorMessage="1" sqref="H11:J13 M11:M13 O11:O13 P13" xr:uid="{6673B5BE-BCDA-4697-B9E6-37A9AAFBF9FC}">
      <formula1>#REF!</formula1>
    </dataValidation>
    <dataValidation allowBlank="1" showInputMessage="1" showErrorMessage="1" promptTitle="Riesgos de gestión" prompt="Registre en estos campos la información correspondiente al monitoreo trimestral para riesgos de gestión. No aplica para riesgos de corrupción." sqref="AN9:AR9" xr:uid="{89EF07A6-D87D-4A48-8454-9AE8651A8E56}"/>
    <dataValidation allowBlank="1" showInputMessage="1" showErrorMessage="1" promptTitle="Riesgos de gestión / corrupción" prompt="Registre en estos campos la información correspondiente al monitoreo trimestral para riesgos de gestión o cuatrimestral para riesgos de corrupción." sqref="Y9:AM9" xr:uid="{B3CEBAF0-6139-4106-849B-530755E086E7}"/>
    <dataValidation allowBlank="1" showInputMessage="1" showErrorMessage="1" promptTitle="Para cada causa identificada" prompt="registre la actividad de control que incluya las seis (6) variables definidas en el Lineamiento Administración de riesgos. Un control puede ser tan eficiente que mitigue varias causas, pero se debe registrar o asociar a cada causa por separado." sqref="L23 L9:L10" xr:uid="{5F6F398E-13F5-445C-978F-7A51267D20AC}"/>
    <dataValidation allowBlank="1" showInputMessage="1" showErrorMessage="1" prompt="Seleccione de la lista desplegable si los riesgos a identificar se categorizan como riesgos de Gestión o de Corrupción." sqref="A6:B6" xr:uid="{EA9CF08B-2144-4877-AAE3-FB9B52D81108}"/>
    <dataValidation allowBlank="1" showInputMessage="1" showErrorMessage="1" prompt="Describa los avances en el cumplimiento de la actividad definida y relacione las evidencias que los soportan." sqref="AK10 AP10 AA10 AP23 AA23 AF10 AF23" xr:uid="{125EC4CB-D600-4823-B0D6-6281B89D5586}"/>
    <dataValidation allowBlank="1" showInputMessage="1" showErrorMessage="1" prompt="Seleccione de la lista desplegable, la decisión tomada respecto al riesgo." sqref="R23 R9:R10" xr:uid="{66DC7395-6AA6-416A-894C-6E106CC5899B}"/>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M10 AR10 AC10 AR23 AC23:AC25 AH10 AM23 AH23:AH25" xr:uid="{41BFED02-742D-4C62-AB4A-4E63E5EE6FF7}"/>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U23 U10" xr:uid="{619AEA3E-BE00-40F3-90F4-85AF4CCD6A87}"/>
    <dataValidation allowBlank="1" showInputMessage="1" showErrorMessage="1" prompt="Registre la fecha de inicio de la actividad a desarrollar, en el formato DD/MM/AAAA. Se incluye por parte de la Subdirección de Diseño, Evaluación y Sistematización y corresponderá a la misma fecha de oficialización del riesgo." sqref="W23 W10" xr:uid="{70D2D8DC-99E1-4DE1-A802-39082543AFB3}"/>
    <dataValidation allowBlank="1" showInputMessage="1" showErrorMessage="1" prompt="Registre el nivel de avance en el cumplimiento de la actividad. Corresponde al resultado en términos porcentuales del indicador definido." sqref="AJ10 AO10 Z10 AO23 Z23 AE10 AE23" xr:uid="{0596541A-E660-43FF-8745-18C0EB9F3444}"/>
    <dataValidation allowBlank="1" showInputMessage="1" showErrorMessage="1" prompt="Registre la fecha de realización del monitoreo, DD/MM/AAA." sqref="AI10 AN10 Y10 AN23 Y23 AD10 AI23 AD23:AD24" xr:uid="{0183AD98-E863-4AA1-8AD0-69CF777EB1EA}"/>
    <dataValidation allowBlank="1" showInputMessage="1" showErrorMessage="1" prompt="Seleccione de la lista desplegable si durante el periodo se ha materializado el riesgo. En caso de materialización se debe diligenciar y remitir el Formato Plan de restablecimiento (FOR-GS-006)." sqref="AB10 AQ10 AL10 AQ23 AL23 AG10 AB23" xr:uid="{FCE36C95-9627-4032-B237-FF085B350D84}"/>
    <dataValidation allowBlank="1" showInputMessage="1" showErrorMessage="1" prompt="Registre la fecha de terminación de la actividad a desarrollar, en el formato DD/MM/AAAA. Esta fecha no podrá superar el 31 de diciembre de cada vigencia." sqref="X23 X10" xr:uid="{D6540AFC-19A4-417D-9455-DFAC28D41BC5}"/>
    <dataValidation allowBlank="1" showInputMessage="1" showErrorMessage="1" prompt="Registre el resultado que se pretende alcanzar, considerando el indicador o criterio de medición definido." sqref="V23 V10 V77" xr:uid="{619CA7C9-E48A-4494-BB8C-202F5304A316}"/>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T23 T10" xr:uid="{237EB61D-BDA3-48FF-8357-A6D6837F4C41}"/>
    <dataValidation allowBlank="1" showInputMessage="1" showErrorMessage="1" prompt="Registre las Actividades de Control-AC y las acciones para fortalecer el control (cuando aplique), sobre las cuales se realizará el monitoreo y revisión del riesgo._x000a_Nota: Las acciones de fortalecimiento no deben cumplir las 6 variables de diseño de las AC" sqref="S23 S10" xr:uid="{53F9F488-7892-43CB-A221-1CC7BF25801D}"/>
    <dataValidation allowBlank="1" showInputMessage="1" showErrorMessage="1" prompt="Registre la evaluación final del riesgo tomando el resultado obtenido de la intersección entre probabilidad e impacto en la Tabla 4 (ver hoja anexos)." sqref="Q23 Q10" xr:uid="{894E2DD4-FDB7-4D52-962A-B7F8433B5AA9}"/>
    <dataValidation allowBlank="1" showInputMessage="1" showErrorMessage="1" prompt="Seleccione de la lista desplegable el impacto obtenido por su desplazamiento ante la solidez del conjunto de controles (Evaluación de las actividades de control). Ver la Tabla 5 en la hoja anexos." sqref="P23 P10" xr:uid="{5552E932-69CD-49A9-969E-C1DFE94B8244}"/>
    <dataValidation allowBlank="1" showInputMessage="1" showErrorMessage="1" prompt="Para diligenciar este campo realice la evaluación de la actividad de control aplicando el formato Evaluación del diseño y ejecución de actividades de control (FOR-GS-005). Una vez evaluada, seleccione en este campo SI o NO, conforme al resultado." sqref="N23 N9:N10 N77" xr:uid="{A63843DC-9F75-40C0-82B2-587AAE0D634F}"/>
    <dataValidation allowBlank="1" showInputMessage="1" showErrorMessage="1" prompt="Seleccione de la lista desplegable la probabilidad obtenida por su desplazamiento ante la solidez del conjunto de controles (Evaluación de las actividades de control). Ver la Tabla 5 en la hoja anexos." sqref="O23 O10" xr:uid="{6B6AE72B-6084-428F-83ED-75AC8F3ABA7F}"/>
    <dataValidation allowBlank="1" showInputMessage="1" showErrorMessage="1" prompt="Seleccione de la lista desplegable la naturaleza de la actividad de control." sqref="M9" xr:uid="{1CD75DF3-52C8-426C-8F77-33B656A15E84}"/>
    <dataValidation allowBlank="1" showInputMessage="1" showErrorMessage="1" prompt="Registre la evaluación del riesgo tomando el resultado obtenido de la intersección entre probabilidad e impacto en la Tabla 4 (ver hoja anexos)." sqref="K23 K10" xr:uid="{99A232D7-35DC-4946-B230-A5E53A755BE0}"/>
    <dataValidation allowBlank="1" showInputMessage="1" showErrorMessage="1" prompt="Seleccione de la lista desplegable el impacto estimado teniendo en cuenta que se refiere a la magnitud de los efectos en caso de materializarse el riesgo. Ver hoja anexos tabla 3." sqref="J23 J10" xr:uid="{EBD7DA57-33BC-4F0A-A4A2-7B771CF87FF3}"/>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I23 I10" xr:uid="{14100610-F642-4570-BFF2-C0AB1C785BC6}"/>
    <dataValidation allowBlank="1" showInputMessage="1" showErrorMessage="1" prompt="Seleccione de la lista desplegable el tipo de riesgo que corresponda, teniendo en cuenta los conceptos de la Tabla 1 (ver hoja anexos)." sqref="H23 H9:H10" xr:uid="{DBD71E52-F660-4479-93BA-0BA028DBFE77}"/>
    <dataValidation allowBlank="1" showInputMessage="1" showErrorMessage="1" promptTitle="Debido a..." prompt="Registre los factores internos y externos que puedan dar origen al riesgo. Use las celdas que sean necesarias, una por cada causa." sqref="E9:E10" xr:uid="{239046FD-2F6F-4ACF-BBF6-E7703D0B571C}"/>
    <dataValidation allowBlank="1" showInputMessage="1" showErrorMessage="1" prompt="Registre el objetivo del proceso conforme a lo definido en su caracterización." sqref="B23 B9:B10" xr:uid="{3E7ED9FA-49C7-4FAE-AEA1-A978CB94350E}"/>
    <dataValidation allowBlank="1" showInputMessage="1" showErrorMessage="1" prompt="Registre el código asignado al riesgo. Se incluye por parte de la Subdirección de Diseño, Evaluación y Sistematización al momento de avalar la versión final del riesgo." sqref="D23 D9:D10 D77:D78" xr:uid="{6A84E379-2EAF-43AB-A78E-B9A6F741DFA3}"/>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C23 C9:C10" xr:uid="{AC4FCF40-FF0D-4718-9FFF-118C12308FFF}"/>
    <dataValidation allowBlank="1" showInputMessage="1" showErrorMessage="1" prompt="Registre el nombre del proceso al cual está asociado el riesgo." sqref="A23 A9:A10" xr:uid="{87FC3DF1-693D-4F5C-8F8B-1448E2BD66D2}"/>
    <dataValidation allowBlank="1" showInputMessage="1" showErrorMessage="1" promptTitle="...generando..." prompt="Registre los efectos o situaciones resultantes de la materialización del riesgo que impactan en el proceso, la entidad, sus grupos de valor y demás partes interesadas." sqref="G23 G9:G10" xr:uid="{8FEA67BB-36F3-4FC1-866C-3D8D7F0DF697}"/>
    <dataValidation allowBlank="1" showInputMessage="1" showErrorMessage="1" promptTitle="...puede ocurrir que..." prompt="Describa el evento identificado como aquel que pueda tener un impacto sobre el cumplimiento de los objetivos. Responda a la pregunta ¿Qué puede ocurrir?" sqref="F23 F9:F10" xr:uid="{787D86E5-2F72-476F-8091-9BDBFBA2D8C0}"/>
  </dataValidations>
  <pageMargins left="0.35433070866141736" right="0.35433070866141736" top="0.98425196850393704" bottom="0.98425196850393704" header="0" footer="0"/>
  <pageSetup scale="31" orientation="landscape" r:id="rId1"/>
  <headerFooter alignWithMargins="0"/>
  <colBreaks count="1" manualBreakCount="1">
    <brk id="24" max="3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A31F-AAB7-4A2E-B4C1-FCBF38F9318F}">
  <dimension ref="B2:E5"/>
  <sheetViews>
    <sheetView showGridLines="0" topLeftCell="C4" workbookViewId="0">
      <selection activeCell="D4" sqref="D4"/>
    </sheetView>
  </sheetViews>
  <sheetFormatPr baseColWidth="10" defaultColWidth="11.42578125" defaultRowHeight="15" x14ac:dyDescent="0.25"/>
  <cols>
    <col min="2" max="2" width="15.85546875" style="62" customWidth="1"/>
    <col min="3" max="3" width="22" style="62" customWidth="1"/>
    <col min="4" max="5" width="30" style="62" customWidth="1"/>
  </cols>
  <sheetData>
    <row r="2" spans="2:5" x14ac:dyDescent="0.25">
      <c r="B2" s="60" t="s">
        <v>1953</v>
      </c>
      <c r="C2" s="64" t="s">
        <v>1954</v>
      </c>
      <c r="D2" s="64" t="s">
        <v>1955</v>
      </c>
      <c r="E2" s="64" t="s">
        <v>1956</v>
      </c>
    </row>
    <row r="3" spans="2:5" ht="42.75" x14ac:dyDescent="0.25">
      <c r="B3" s="61" t="s">
        <v>1957</v>
      </c>
      <c r="C3" s="61" t="s">
        <v>1958</v>
      </c>
      <c r="D3" s="63" t="s">
        <v>1959</v>
      </c>
      <c r="E3" s="63" t="s">
        <v>1960</v>
      </c>
    </row>
    <row r="4" spans="2:5" ht="71.25" x14ac:dyDescent="0.25">
      <c r="B4" s="61" t="s">
        <v>1961</v>
      </c>
      <c r="C4" s="61" t="s">
        <v>1962</v>
      </c>
      <c r="D4" s="63" t="s">
        <v>1963</v>
      </c>
      <c r="E4" s="63" t="s">
        <v>1960</v>
      </c>
    </row>
    <row r="5" spans="2:5" ht="71.25" x14ac:dyDescent="0.25">
      <c r="B5" s="61" t="s">
        <v>1964</v>
      </c>
      <c r="C5" s="61" t="s">
        <v>1965</v>
      </c>
      <c r="D5" s="63" t="s">
        <v>1966</v>
      </c>
      <c r="E5" s="63" t="s">
        <v>1960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A56DC378CD86B459DD8A83590D7AB3D" ma:contentTypeVersion="30" ma:contentTypeDescription="Create a new document." ma:contentTypeScope="" ma:versionID="b0b208c18ecbaa66e4d1927f70892416">
  <xsd:schema xmlns:xsd="http://www.w3.org/2001/XMLSchema" xmlns:xs="http://www.w3.org/2001/XMLSchema" xmlns:p="http://schemas.microsoft.com/office/2006/metadata/properties" xmlns:ns3="6a762699-573a-45d7-bd67-1a3fbfb4876b" xmlns:ns4="074db0c9-9de0-4fe9-b7a1-772f5c77c4bc" targetNamespace="http://schemas.microsoft.com/office/2006/metadata/properties" ma:root="true" ma:fieldsID="41defc8c942d188d1b03a7cc8b5f30aa" ns3:_="" ns4:_="">
    <xsd:import namespace="6a762699-573a-45d7-bd67-1a3fbfb4876b"/>
    <xsd:import namespace="074db0c9-9de0-4fe9-b7a1-772f5c77c4b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NotebookType" minOccurs="0"/>
                <xsd:element ref="ns3:FolderType" minOccurs="0"/>
                <xsd:element ref="ns3:CultureName" minOccurs="0"/>
                <xsd:element ref="ns3:AppVersion" minOccurs="0"/>
                <xsd:element ref="ns3:TeamsChannelId" minOccurs="0"/>
                <xsd:element ref="ns3:Owner" minOccurs="0"/>
                <xsd:element ref="ns3:DefaultSectionNames" minOccurs="0"/>
                <xsd:element ref="ns3:Templates" minOccurs="0"/>
                <xsd:element ref="ns3:Teachers" minOccurs="0"/>
                <xsd:element ref="ns3:Students" minOccurs="0"/>
                <xsd:element ref="ns3:Student_Groups" minOccurs="0"/>
                <xsd:element ref="ns3:Invited_Teachers" minOccurs="0"/>
                <xsd:element ref="ns3:Invited_Students" minOccurs="0"/>
                <xsd:element ref="ns3:Self_Registration_Enabled" minOccurs="0"/>
                <xsd:element ref="ns3:Has_Teacher_Only_SectionGroup" minOccurs="0"/>
                <xsd:element ref="ns3:Is_Collaboration_Space_Locked" minOccurs="0"/>
                <xsd:element ref="ns3:IsNotebookLocked"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762699-573a-45d7-bd67-1a3fbfb487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NotebookType" ma:index="17" nillable="true" ma:displayName="Notebook Type" ma:internalName="NotebookType">
      <xsd:simpleType>
        <xsd:restriction base="dms:Text"/>
      </xsd:simpleType>
    </xsd:element>
    <xsd:element name="FolderType" ma:index="18" nillable="true" ma:displayName="Folder Type" ma:internalName="FolderType">
      <xsd:simpleType>
        <xsd:restriction base="dms:Text"/>
      </xsd:simpleType>
    </xsd:element>
    <xsd:element name="CultureName" ma:index="19" nillable="true" ma:displayName="Culture Name" ma:internalName="CultureName">
      <xsd:simpleType>
        <xsd:restriction base="dms:Text"/>
      </xsd:simpleType>
    </xsd:element>
    <xsd:element name="AppVersion" ma:index="20" nillable="true" ma:displayName="App Version" ma:internalName="AppVersion">
      <xsd:simpleType>
        <xsd:restriction base="dms:Text"/>
      </xsd:simpleType>
    </xsd:element>
    <xsd:element name="TeamsChannelId" ma:index="21" nillable="true" ma:displayName="Teams Channel Id" ma:internalName="TeamsChannelId">
      <xsd:simpleType>
        <xsd:restriction base="dms:Text"/>
      </xsd:simpleType>
    </xsd:element>
    <xsd:element name="Owner" ma:index="22"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23" nillable="true" ma:displayName="Default Section Names" ma:internalName="DefaultSectionNames">
      <xsd:simpleType>
        <xsd:restriction base="dms:Note">
          <xsd:maxLength value="255"/>
        </xsd:restriction>
      </xsd:simpleType>
    </xsd:element>
    <xsd:element name="Templates" ma:index="24" nillable="true" ma:displayName="Templates" ma:internalName="Templates">
      <xsd:simpleType>
        <xsd:restriction base="dms:Note">
          <xsd:maxLength value="255"/>
        </xsd:restriction>
      </xsd:simpleType>
    </xsd:element>
    <xsd:element name="Teachers" ma:index="25"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6"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7"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8" nillable="true" ma:displayName="Invited Teachers" ma:internalName="Invited_Teachers">
      <xsd:simpleType>
        <xsd:restriction base="dms:Note">
          <xsd:maxLength value="255"/>
        </xsd:restriction>
      </xsd:simpleType>
    </xsd:element>
    <xsd:element name="Invited_Students" ma:index="29" nillable="true" ma:displayName="Invited Students" ma:internalName="Invited_Students">
      <xsd:simpleType>
        <xsd:restriction base="dms:Note">
          <xsd:maxLength value="255"/>
        </xsd:restriction>
      </xsd:simpleType>
    </xsd:element>
    <xsd:element name="Self_Registration_Enabled" ma:index="30" nillable="true" ma:displayName="Self Registration Enabled" ma:internalName="Self_Registration_Enabled">
      <xsd:simpleType>
        <xsd:restriction base="dms:Boolean"/>
      </xsd:simpleType>
    </xsd:element>
    <xsd:element name="Has_Teacher_Only_SectionGroup" ma:index="31" nillable="true" ma:displayName="Has Teacher Only SectionGroup" ma:internalName="Has_Teacher_Only_SectionGroup">
      <xsd:simpleType>
        <xsd:restriction base="dms:Boolean"/>
      </xsd:simpleType>
    </xsd:element>
    <xsd:element name="Is_Collaboration_Space_Locked" ma:index="32" nillable="true" ma:displayName="Is Collaboration Space Locked" ma:internalName="Is_Collaboration_Space_Locked">
      <xsd:simpleType>
        <xsd:restriction base="dms:Boolean"/>
      </xsd:simpleType>
    </xsd:element>
    <xsd:element name="IsNotebookLocked" ma:index="33" nillable="true" ma:displayName="Is Notebook Locked" ma:internalName="IsNotebookLocked">
      <xsd:simpleType>
        <xsd:restriction base="dms:Boolea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AutoKeyPoints" ma:index="36" nillable="true" ma:displayName="MediaServiceAutoKeyPoints" ma:hidden="true" ma:internalName="MediaServiceAutoKeyPoints" ma:readOnly="true">
      <xsd:simpleType>
        <xsd:restriction base="dms:Note"/>
      </xsd:simpleType>
    </xsd:element>
    <xsd:element name="MediaServiceKeyPoints" ma:index="3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4db0c9-9de0-4fe9-b7a1-772f5c77c4b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nvited_Students xmlns="6a762699-573a-45d7-bd67-1a3fbfb4876b" xsi:nil="true"/>
    <CultureName xmlns="6a762699-573a-45d7-bd67-1a3fbfb4876b" xsi:nil="true"/>
    <Students xmlns="6a762699-573a-45d7-bd67-1a3fbfb4876b">
      <UserInfo>
        <DisplayName/>
        <AccountId xsi:nil="true"/>
        <AccountType/>
      </UserInfo>
    </Students>
    <Student_Groups xmlns="6a762699-573a-45d7-bd67-1a3fbfb4876b">
      <UserInfo>
        <DisplayName/>
        <AccountId xsi:nil="true"/>
        <AccountType/>
      </UserInfo>
    </Student_Groups>
    <DefaultSectionNames xmlns="6a762699-573a-45d7-bd67-1a3fbfb4876b" xsi:nil="true"/>
    <Is_Collaboration_Space_Locked xmlns="6a762699-573a-45d7-bd67-1a3fbfb4876b" xsi:nil="true"/>
    <Has_Teacher_Only_SectionGroup xmlns="6a762699-573a-45d7-bd67-1a3fbfb4876b" xsi:nil="true"/>
    <Templates xmlns="6a762699-573a-45d7-bd67-1a3fbfb4876b" xsi:nil="true"/>
    <Self_Registration_Enabled xmlns="6a762699-573a-45d7-bd67-1a3fbfb4876b" xsi:nil="true"/>
    <FolderType xmlns="6a762699-573a-45d7-bd67-1a3fbfb4876b" xsi:nil="true"/>
    <AppVersion xmlns="6a762699-573a-45d7-bd67-1a3fbfb4876b" xsi:nil="true"/>
    <TeamsChannelId xmlns="6a762699-573a-45d7-bd67-1a3fbfb4876b" xsi:nil="true"/>
    <NotebookType xmlns="6a762699-573a-45d7-bd67-1a3fbfb4876b" xsi:nil="true"/>
    <Teachers xmlns="6a762699-573a-45d7-bd67-1a3fbfb4876b">
      <UserInfo>
        <DisplayName/>
        <AccountId xsi:nil="true"/>
        <AccountType/>
      </UserInfo>
    </Teachers>
    <Invited_Teachers xmlns="6a762699-573a-45d7-bd67-1a3fbfb4876b" xsi:nil="true"/>
    <IsNotebookLocked xmlns="6a762699-573a-45d7-bd67-1a3fbfb4876b" xsi:nil="true"/>
    <Owner xmlns="6a762699-573a-45d7-bd67-1a3fbfb4876b">
      <UserInfo>
        <DisplayName/>
        <AccountId xsi:nil="true"/>
        <AccountType/>
      </UserInfo>
    </Owner>
  </documentManagement>
</p:properties>
</file>

<file path=customXml/itemProps1.xml><?xml version="1.0" encoding="utf-8"?>
<ds:datastoreItem xmlns:ds="http://schemas.openxmlformats.org/officeDocument/2006/customXml" ds:itemID="{71A487D6-7CE7-4EB8-B75A-A7C78E471357}">
  <ds:schemaRefs>
    <ds:schemaRef ds:uri="http://schemas.microsoft.com/sharepoint/v3/contenttype/forms"/>
  </ds:schemaRefs>
</ds:datastoreItem>
</file>

<file path=customXml/itemProps2.xml><?xml version="1.0" encoding="utf-8"?>
<ds:datastoreItem xmlns:ds="http://schemas.openxmlformats.org/officeDocument/2006/customXml" ds:itemID="{95CFF1C2-950A-47EB-AF97-EA86A9A20B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762699-573a-45d7-bd67-1a3fbfb4876b"/>
    <ds:schemaRef ds:uri="074db0c9-9de0-4fe9-b7a1-772f5c77c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CE965F-CF00-4B0B-8FE5-28278F2B5A55}">
  <ds:schemaRefs>
    <ds:schemaRef ds:uri="http://schemas.microsoft.com/office/2006/metadata/properties"/>
    <ds:schemaRef ds:uri="http://schemas.microsoft.com/office/infopath/2007/PartnerControls"/>
    <ds:schemaRef ds:uri="6a762699-573a-45d7-bd67-1a3fbfb487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LISTAS DESPLEGABLES </vt:lpstr>
      <vt:lpstr>PLAN DE ACCIÓN INTEGRADO </vt:lpstr>
      <vt:lpstr>INDICADORES</vt:lpstr>
      <vt:lpstr>MAPA Y PLAN DE RIESGOS</vt:lpstr>
      <vt:lpstr>Control de cambios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2022-01-31T16:56:02Z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0x010100DA56DC378CD86B459DD8A83590D7AB3D</vt:lpwstr>
  </property>
</Properties>
</file>