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sdisgovco-my.sharepoint.com/personal/lsaavedraa_sdis_gov_co/Documents/lauras/2020 SDIS/2020-SDIS/SDIS/780_10418 2021/Plan de Acción Institucional Integrado/PAII 2023/Seguimiento/"/>
    </mc:Choice>
  </mc:AlternateContent>
  <xr:revisionPtr revIDLastSave="1415" documentId="13_ncr:1_{2DC76FA9-14DF-42D1-BFB3-D484D781C545}" xr6:coauthVersionLast="47" xr6:coauthVersionMax="47" xr10:uidLastSave="{B5FCCC84-BB91-4221-B279-54F0733AEC7B}"/>
  <bookViews>
    <workbookView xWindow="-120" yWindow="-120" windowWidth="20730" windowHeight="11040" tabRatio="599" firstSheet="1" activeTab="1" xr2:uid="{00000000-000D-0000-FFFF-FFFF00000000}"/>
  </bookViews>
  <sheets>
    <sheet name="Listas" sheetId="19" state="hidden" r:id="rId1"/>
    <sheet name="Menú" sheetId="22" r:id="rId2"/>
    <sheet name="Hoja1" sheetId="26" state="hidden" r:id="rId3"/>
    <sheet name="Plan de Acción Institucional In" sheetId="18" r:id="rId4"/>
    <sheet name="Objetivos y metas proyectos" sheetId="21" r:id="rId5"/>
    <sheet name="Metas e indicadores PDD" sheetId="23" r:id="rId6"/>
    <sheet name="Presupuesto" sheetId="20" r:id="rId7"/>
    <sheet name="Indicadores de Gestión" sheetId="27" r:id="rId8"/>
    <sheet name="Mapa y plan de riesgos" sheetId="28"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xlnm._FilterDatabase" localSheetId="7" hidden="1">'Indicadores de Gestión'!$12:$103</definedName>
    <definedName name="_xlnm._FilterDatabase" localSheetId="0" hidden="1">Listas!$A$1:$Q$120</definedName>
    <definedName name="_xlnm._FilterDatabase" localSheetId="5" hidden="1">'Metas e indicadores PDD'!$A$7:$C$61</definedName>
    <definedName name="_xlnm._FilterDatabase" localSheetId="4" hidden="1">'Objetivos y metas proyectos'!$A$7:$J$7</definedName>
    <definedName name="_xlnm._FilterDatabase" localSheetId="3" hidden="1">'Plan de Acción Institucional In'!$A$14:$AZ$150</definedName>
    <definedName name="_xlnm._FilterDatabase" localSheetId="6" hidden="1">Presupuesto!$B$8:$Q$65</definedName>
    <definedName name="Años">[1]Listas!$B$2:$B$6</definedName>
    <definedName name="_xlnm.Print_Area" localSheetId="7">'Indicadores de Gestión'!$A$1:$CK$45</definedName>
    <definedName name="_xlnm.Print_Area" localSheetId="8">'Mapa y plan de riesgos'!$A$1:$AW$84</definedName>
    <definedName name="cd">[2]Listas!$B$26:$B$30</definedName>
    <definedName name="CG">'[2]homologación conceptos'!$A$3:$A$124</definedName>
    <definedName name="codmet">[2]Listas!$C$26:$C$37</definedName>
    <definedName name="Concepto">[3]Listas!$X$2:$X$116</definedName>
    <definedName name="Direccion" localSheetId="7">'[15]Listas desplegables'!#REF!</definedName>
    <definedName name="Direccion" localSheetId="1">'[4]Listas desplegables'!#REF!</definedName>
    <definedName name="Direccion" localSheetId="5">[1]Listas!$D$2:$D$8</definedName>
    <definedName name="Direccion" localSheetId="4">[1]Listas!$D$2:$D$8</definedName>
    <definedName name="Direccion">'[4]Listas desplegables'!#REF!</definedName>
    <definedName name="Discapacidad" localSheetId="5">'[5]Listas desplegables'!$D$52:$D$56</definedName>
    <definedName name="Discapacidad" localSheetId="4">'[5]Listas desplegables'!$D$52:$D$56</definedName>
    <definedName name="Discapacidad">'[6]Listas desplegables'!$D$52:$D$56</definedName>
    <definedName name="EJE" localSheetId="7">#REF!,#REF!,#REF!,#REF!,#REF!,#REF!,#REF!,#REF!,#REF!,#REF!,#REF!,#REF!,#REF!</definedName>
    <definedName name="EJE" localSheetId="1">#REF!,#REF!,#REF!,#REF!,#REF!,#REF!,#REF!,#REF!,#REF!,#REF!,#REF!,#REF!,#REF!</definedName>
    <definedName name="EJE" localSheetId="5">#REF!,#REF!,#REF!,#REF!,#REF!,#REF!,#REF!,#REF!,#REF!,#REF!,#REF!,#REF!,#REF!</definedName>
    <definedName name="EJE" localSheetId="4">#REF!,#REF!,#REF!,#REF!,#REF!,#REF!,#REF!,#REF!,#REF!,#REF!,#REF!,#REF!,#REF!</definedName>
    <definedName name="EJE">#REF!,#REF!,#REF!,#REF!,#REF!,#REF!,#REF!,#REF!,#REF!,#REF!,#REF!,#REF!,#REF!</definedName>
    <definedName name="Eje_Pilar" localSheetId="7">'[15]Listas desplegables'!#REF!</definedName>
    <definedName name="Eje_Pilar" localSheetId="1">'[4]Listas desplegables'!#REF!</definedName>
    <definedName name="Eje_Pilar" localSheetId="5">[1]Listas!$E$2:$E$4</definedName>
    <definedName name="Eje_Pilar" localSheetId="4">[1]Listas!$E$2:$E$4</definedName>
    <definedName name="Eje_Pilar">'[4]Listas desplegables'!#REF!</definedName>
    <definedName name="ejecut" localSheetId="7">#REF!,#REF!,#REF!,#REF!,#REF!,#REF!,#REF!,#REF!,#REF!,#REF!,#REF!,#REF!,#REF!</definedName>
    <definedName name="ejecut" localSheetId="1">#REF!,#REF!,#REF!,#REF!,#REF!,#REF!,#REF!,#REF!,#REF!,#REF!,#REF!,#REF!,#REF!</definedName>
    <definedName name="ejecut" localSheetId="5">#REF!,#REF!,#REF!,#REF!,#REF!,#REF!,#REF!,#REF!,#REF!,#REF!,#REF!,#REF!,#REF!</definedName>
    <definedName name="ejecut" localSheetId="4">#REF!,#REF!,#REF!,#REF!,#REF!,#REF!,#REF!,#REF!,#REF!,#REF!,#REF!,#REF!,#REF!</definedName>
    <definedName name="ejecut">#REF!,#REF!,#REF!,#REF!,#REF!,#REF!,#REF!,#REF!,#REF!,#REF!,#REF!,#REF!,#REF!</definedName>
    <definedName name="EstadoUNDOPE" localSheetId="7">'[15]Listas desplegables'!#REF!</definedName>
    <definedName name="EstadoUNDOPE" localSheetId="1">'[4]Listas desplegables'!#REF!</definedName>
    <definedName name="EstadoUNDOPE" localSheetId="5">[1]Listas!$R$2:$R$6</definedName>
    <definedName name="EstadoUNDOPE" localSheetId="4">[1]Listas!$R$2:$R$6</definedName>
    <definedName name="EstadoUNDOPE">'[4]Listas desplegables'!#REF!</definedName>
    <definedName name="Etnia">[1]Listas!$V$2:$V$8</definedName>
    <definedName name="Étnico" localSheetId="5">'[5]Listas desplegables'!$F$52:$F$56</definedName>
    <definedName name="Étnico" localSheetId="4">'[5]Listas desplegables'!$F$52:$F$56</definedName>
    <definedName name="Étnico">'[6]Listas desplegables'!$F$52:$F$56</definedName>
    <definedName name="GerenteProy" localSheetId="7">'[15]Listas desplegables'!#REF!</definedName>
    <definedName name="GerenteProy" localSheetId="1">'[4]Listas desplegables'!#REF!</definedName>
    <definedName name="GerenteProy" localSheetId="5">[1]Listas!$C$2:$C$7</definedName>
    <definedName name="GerenteProy" localSheetId="4">[1]Listas!$C$2:$C$7</definedName>
    <definedName name="GerenteProy">'[4]Listas desplegables'!#REF!</definedName>
    <definedName name="Localidad" localSheetId="5">[2]Listas!$F$97:$F$117</definedName>
    <definedName name="Localidad" localSheetId="4">[2]Listas!$F$97:$F$117</definedName>
    <definedName name="localidad">[7]Hoja6!$A$192:$A$212</definedName>
    <definedName name="Localidades" localSheetId="7">'[15]Listas desplegables'!#REF!</definedName>
    <definedName name="Localidades" localSheetId="1">'[4]Listas desplegables'!#REF!</definedName>
    <definedName name="Localidades" localSheetId="5">[1]Listas!$G$2:$G$22</definedName>
    <definedName name="Localidades" localSheetId="4">[1]Listas!$G$2:$G$22</definedName>
    <definedName name="Localidades">'[4]Listas desplegables'!#REF!</definedName>
    <definedName name="Localidades2">[1]Listas!$X$2:$X$26</definedName>
    <definedName name="medida" localSheetId="5">[8]Hoja6!$A$132:$A$135</definedName>
    <definedName name="medida" localSheetId="4">[8]Hoja6!$A$132:$A$135</definedName>
    <definedName name="medida">[7]Hoja6!$A$132:$A$135</definedName>
    <definedName name="Meses" localSheetId="7">'[15]Listas desplegables'!$A$2:$A$13</definedName>
    <definedName name="Meses" localSheetId="1">'[4]Listas desplegables'!$A$2:$A$13</definedName>
    <definedName name="Meses" localSheetId="5">[1]Listas!$A$2:$A$13</definedName>
    <definedName name="Meses" localSheetId="4">[1]Listas!$A$2:$A$13</definedName>
    <definedName name="Meses">'[4]Listas desplegables'!$A$2:$A$13</definedName>
    <definedName name="metas" localSheetId="5">[9]Hoja1!$M$2:$M$19</definedName>
    <definedName name="metas" localSheetId="4">[9]Hoja1!$M$2:$M$19</definedName>
    <definedName name="metas">[10]Hoja1!$M$2:$M$19</definedName>
    <definedName name="MetaSect">[2]Listas!$I$51:$I$93</definedName>
    <definedName name="ObjEstratégico" localSheetId="7">'[15]Listas desplegables'!#REF!</definedName>
    <definedName name="ObjEstratégico" localSheetId="1">'[4]Listas desplegables'!#REF!</definedName>
    <definedName name="ObjEstratégico" localSheetId="5">[1]Listas!$O$2:$O$6</definedName>
    <definedName name="ObjEstratégico" localSheetId="4">[1]Listas!$O$2:$O$6</definedName>
    <definedName name="ObjEstratégico">'[4]Listas desplegables'!#REF!</definedName>
    <definedName name="Objetivosestratégicos" localSheetId="5">[11]Hoja1!$C$1:$C$5</definedName>
    <definedName name="Objetivosestratégicos" localSheetId="4">[11]Hoja1!$C$1:$C$5</definedName>
    <definedName name="Objetivosestratégicos">[12]Hoja1!$C$1:$C$5</definedName>
    <definedName name="ObjGeneral" localSheetId="7">'[15]Listas desplegables'!#REF!</definedName>
    <definedName name="ObjGeneral" localSheetId="1">'[4]Listas desplegables'!#REF!</definedName>
    <definedName name="ObjGeneral" localSheetId="5">[1]Listas!$J$2:$J$15</definedName>
    <definedName name="ObjGeneral" localSheetId="4">[1]Listas!$J$2:$J$15</definedName>
    <definedName name="ObjGeneral">'[4]Listas desplegables'!#REF!</definedName>
    <definedName name="periodicidad" localSheetId="7">'[15]Listas desplegables'!#REF!</definedName>
    <definedName name="periodicidad" localSheetId="1">'[4]Listas desplegables'!#REF!</definedName>
    <definedName name="periodicidad" localSheetId="5">'[4]Listas desplegables'!#REF!</definedName>
    <definedName name="periodicidad" localSheetId="4">'[4]Listas desplegables'!#REF!</definedName>
    <definedName name="periodicidad">'[4]Listas desplegables'!#REF!</definedName>
    <definedName name="Periodicidadindicador" localSheetId="5">[11]Hoja1!$D$1:$D$4</definedName>
    <definedName name="Periodicidadindicador" localSheetId="4">[11]Hoja1!$D$1:$D$4</definedName>
    <definedName name="Periodicidadindicador">[12]Hoja1!$D$1:$D$4</definedName>
    <definedName name="Procesos" localSheetId="7">'[15]Listas desplegables'!#REF!</definedName>
    <definedName name="Procesos" localSheetId="1">'[4]Listas desplegables'!#REF!</definedName>
    <definedName name="Procesos" localSheetId="5">[1]Listas!$L$2:$L$14</definedName>
    <definedName name="Procesos" localSheetId="4">[1]Listas!$L$2:$L$14</definedName>
    <definedName name="Procesos">'[4]Listas desplegables'!#REF!</definedName>
    <definedName name="Prog_PPD" localSheetId="7">'[15]Listas desplegables'!#REF!</definedName>
    <definedName name="Prog_PPD" localSheetId="1">'[4]Listas desplegables'!#REF!</definedName>
    <definedName name="Prog_PPD" localSheetId="5">[1]Listas!$F$2:$F$9</definedName>
    <definedName name="Prog_PPD" localSheetId="4">[1]Listas!$F$2:$F$9</definedName>
    <definedName name="Prog_PPD">'[4]Listas desplegables'!#REF!</definedName>
    <definedName name="PROY4022" localSheetId="7">#REF!</definedName>
    <definedName name="PROY4022" localSheetId="1">#REF!</definedName>
    <definedName name="PROY4022" localSheetId="5">#REF!</definedName>
    <definedName name="PROY4022" localSheetId="4">#REF!</definedName>
    <definedName name="PROY4022">#REF!</definedName>
    <definedName name="PROY4024" localSheetId="7">#REF!</definedName>
    <definedName name="PROY4024" localSheetId="1">#REF!</definedName>
    <definedName name="PROY4024" localSheetId="5">#REF!</definedName>
    <definedName name="PROY4024" localSheetId="4">#REF!</definedName>
    <definedName name="PROY4024">#REF!</definedName>
    <definedName name="proy4025" localSheetId="7">#REF!</definedName>
    <definedName name="proy4025" localSheetId="1">#REF!</definedName>
    <definedName name="proy4025" localSheetId="5">#REF!</definedName>
    <definedName name="proy4025" localSheetId="4">#REF!</definedName>
    <definedName name="proy4025">#REF!</definedName>
    <definedName name="PROY4027" localSheetId="7">#REF!</definedName>
    <definedName name="PROY4027" localSheetId="1">#REF!</definedName>
    <definedName name="PROY4027" localSheetId="5">#REF!</definedName>
    <definedName name="PROY4027" localSheetId="4">#REF!</definedName>
    <definedName name="PROY4027">#REF!</definedName>
    <definedName name="PROY4028" localSheetId="7">#REF!</definedName>
    <definedName name="PROY4028" localSheetId="1">#REF!</definedName>
    <definedName name="PROY4028" localSheetId="5">#REF!</definedName>
    <definedName name="PROY4028" localSheetId="4">#REF!</definedName>
    <definedName name="PROY4028">#REF!</definedName>
    <definedName name="PROY4029" localSheetId="7">#REF!</definedName>
    <definedName name="PROY4029" localSheetId="1">#REF!</definedName>
    <definedName name="PROY4029" localSheetId="5">#REF!</definedName>
    <definedName name="PROY4029" localSheetId="4">#REF!</definedName>
    <definedName name="PROY4029">#REF!</definedName>
    <definedName name="PROY4125" localSheetId="7">#REF!</definedName>
    <definedName name="PROY4125" localSheetId="1">#REF!</definedName>
    <definedName name="PROY4125" localSheetId="5">#REF!</definedName>
    <definedName name="PROY4125" localSheetId="4">#REF!</definedName>
    <definedName name="PROY4125">#REF!</definedName>
    <definedName name="PROY4280" localSheetId="7">#REF!</definedName>
    <definedName name="PROY4280" localSheetId="1">#REF!</definedName>
    <definedName name="PROY4280" localSheetId="5">#REF!</definedName>
    <definedName name="PROY4280" localSheetId="4">#REF!</definedName>
    <definedName name="PROY4280">#REF!</definedName>
    <definedName name="PROY4281" localSheetId="7">#REF!</definedName>
    <definedName name="PROY4281" localSheetId="1">#REF!</definedName>
    <definedName name="PROY4281" localSheetId="5">#REF!</definedName>
    <definedName name="PROY4281" localSheetId="4">#REF!</definedName>
    <definedName name="PROY4281">#REF!</definedName>
    <definedName name="ProyectoInv" localSheetId="7">'[15]Listas desplegables'!#REF!</definedName>
    <definedName name="ProyectoInv" localSheetId="1">'[4]Listas desplegables'!#REF!</definedName>
    <definedName name="ProyectoInv" localSheetId="5">[2]Listas!$C$2:$C$19</definedName>
    <definedName name="ProyectoInv" localSheetId="4">[2]Listas!$C$2:$C$19</definedName>
    <definedName name="ProyectoInv">'[4]Listas desplegables'!#REF!</definedName>
    <definedName name="PROYECTOS" localSheetId="5">[9]Hoja1!$A:$A</definedName>
    <definedName name="PROYECTOS" localSheetId="4">[9]Hoja1!$A:$A</definedName>
    <definedName name="PROYECTOS">[10]Hoja1!$A:$A</definedName>
    <definedName name="PRYT" localSheetId="1">#REF!</definedName>
    <definedName name="PRYT" localSheetId="5">#REF!</definedName>
    <definedName name="PRYT" localSheetId="4">#REF!</definedName>
    <definedName name="PRYT">#REF!</definedName>
    <definedName name="PT" localSheetId="1">#REF!</definedName>
    <definedName name="PT" localSheetId="5">#REF!</definedName>
    <definedName name="PT" localSheetId="4">#REF!</definedName>
    <definedName name="PT">#REF!</definedName>
    <definedName name="S">[3]Listas!$H$2:$H$17</definedName>
    <definedName name="ServicioUNDOPE" localSheetId="7">'[15]Listas desplegables'!#REF!</definedName>
    <definedName name="ServicioUNDOPE" localSheetId="1">'[4]Listas desplegables'!#REF!</definedName>
    <definedName name="ServicioUNDOPE" localSheetId="5">[1]Listas!$Q$2:$Q$35</definedName>
    <definedName name="ServicioUNDOPE" localSheetId="4">[1]Listas!$Q$2:$Q$35</definedName>
    <definedName name="ServicioUNDOPE">'[4]Listas desplegables'!#REF!</definedName>
    <definedName name="Sexo">[1]Listas!$W$2:$W$3</definedName>
    <definedName name="Si_No">[1]Listas!$U$2:$U$3</definedName>
    <definedName name="Subdireccion" localSheetId="7">'[15]Listas desplegables'!#REF!</definedName>
    <definedName name="Subdireccion" localSheetId="1">'[4]Listas desplegables'!#REF!</definedName>
    <definedName name="Subdireccion" localSheetId="5">[1]Listas!$H$2:$H$17</definedName>
    <definedName name="Subdireccion" localSheetId="4">[1]Listas!$H$2:$H$17</definedName>
    <definedName name="Subdireccion">'[4]Listas desplegables'!#REF!</definedName>
    <definedName name="Subdirección">[2]Listas!$A$97:$A$112</definedName>
    <definedName name="Subsistema" localSheetId="7">'[15]Listas desplegables'!#REF!</definedName>
    <definedName name="Subsistema" localSheetId="1">'[4]Listas desplegables'!#REF!</definedName>
    <definedName name="Subsistema" localSheetId="5">[1]Listas!$M$2:$M$9</definedName>
    <definedName name="Subsistema" localSheetId="4">[1]Listas!$M$2:$M$9</definedName>
    <definedName name="Subsistema">'[4]Listas desplegables'!#REF!</definedName>
    <definedName name="Tenencia" localSheetId="7">'[15]Listas desplegables'!#REF!</definedName>
    <definedName name="Tenencia" localSheetId="1">'[4]Listas desplegables'!#REF!</definedName>
    <definedName name="Tenencia" localSheetId="5">[1]Listas!$S$2:$S$6</definedName>
    <definedName name="Tenencia" localSheetId="4">[1]Listas!$S$2:$S$6</definedName>
    <definedName name="Tenencia">'[4]Listas desplegables'!#REF!</definedName>
    <definedName name="Tipo" localSheetId="5">[11]Hoja1!$B$1:$B$3</definedName>
    <definedName name="Tipo" localSheetId="4">[11]Hoja1!$B$1:$B$3</definedName>
    <definedName name="Tipo">[12]Hoja1!$B$1:$B$3</definedName>
    <definedName name="Tipo_Meta" localSheetId="7">'[15]Listas desplegables'!#REF!</definedName>
    <definedName name="Tipo_Meta" localSheetId="1">'[4]Listas desplegables'!#REF!</definedName>
    <definedName name="Tipo_Meta" localSheetId="5">'[4]Listas desplegables'!#REF!</definedName>
    <definedName name="Tipo_Meta" localSheetId="4">'[4]Listas desplegables'!#REF!</definedName>
    <definedName name="Tipo_Meta">'[4]Listas desplegables'!#REF!</definedName>
    <definedName name="TipoInd" localSheetId="7">'[15]Listas desplegables'!#REF!</definedName>
    <definedName name="TipoInd" localSheetId="1">'[4]Listas desplegables'!#REF!</definedName>
    <definedName name="TipoInd" localSheetId="5">'[4]Listas desplegables'!#REF!</definedName>
    <definedName name="TipoInd" localSheetId="4">'[4]Listas desplegables'!#REF!</definedName>
    <definedName name="TipoInd">'[4]Listas desplegables'!#REF!</definedName>
    <definedName name="TipoMeta" localSheetId="7">'[15]Listas desplegables'!#REF!</definedName>
    <definedName name="TipoMeta" localSheetId="1">'[4]Listas desplegables'!#REF!</definedName>
    <definedName name="TipoMeta" localSheetId="5">#REF!</definedName>
    <definedName name="TipoMeta" localSheetId="4">#REF!</definedName>
    <definedName name="TipoMeta">'[4]Listas desplegables'!#REF!</definedName>
    <definedName name="TipoOperación" localSheetId="7">'[15]Listas desplegables'!#REF!</definedName>
    <definedName name="TipoOperación" localSheetId="1">'[4]Listas desplegables'!#REF!</definedName>
    <definedName name="TipoOperación" localSheetId="5">[1]Listas!$T$2:$T$5</definedName>
    <definedName name="TipoOperación" localSheetId="4">[1]Listas!$T$2:$T$5</definedName>
    <definedName name="TipoOperación">'[4]Listas desplegables'!#REF!</definedName>
    <definedName name="UO" localSheetId="5">'[5]Listas desplegables'!$H$35:$H$69</definedName>
    <definedName name="UO" localSheetId="4">'[5]Listas desplegables'!$H$35:$H$69</definedName>
    <definedName name="UO">'[6]Listas desplegables'!$H$35:$H$69</definedName>
    <definedName name="VALORACION">[2]Listas!$A$121:$A$125</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96" i="28" l="1"/>
  <c r="AA95" i="28"/>
  <c r="R95" i="28"/>
  <c r="L95" i="28"/>
  <c r="R94" i="28"/>
  <c r="L94" i="28"/>
  <c r="R93" i="28"/>
  <c r="L93" i="28"/>
  <c r="R92" i="28"/>
  <c r="L92" i="28"/>
  <c r="AA91" i="28"/>
  <c r="AA90" i="28"/>
  <c r="R90" i="28"/>
  <c r="L90" i="28"/>
  <c r="R89" i="28"/>
  <c r="L89" i="28"/>
  <c r="R88" i="28"/>
  <c r="L88" i="28"/>
  <c r="R87" i="28"/>
  <c r="L87" i="28"/>
  <c r="AA84" i="28"/>
  <c r="R84" i="28"/>
  <c r="L84" i="28"/>
  <c r="AA83" i="28"/>
  <c r="AA81" i="28"/>
  <c r="R81" i="28"/>
  <c r="L81" i="28"/>
  <c r="R80" i="28"/>
  <c r="L80" i="28"/>
  <c r="R78" i="28"/>
  <c r="L78" i="28"/>
  <c r="R76" i="28"/>
  <c r="L76" i="28"/>
  <c r="R73" i="28"/>
  <c r="L73" i="28"/>
  <c r="R70" i="28"/>
  <c r="L70" i="28"/>
  <c r="R68" i="28"/>
  <c r="L68" i="28"/>
  <c r="R66" i="28"/>
  <c r="L66" i="28"/>
  <c r="R64" i="28"/>
  <c r="L64" i="28"/>
  <c r="R63" i="28"/>
  <c r="L63" i="28"/>
  <c r="R62" i="28"/>
  <c r="L62" i="28"/>
  <c r="R61" i="28"/>
  <c r="L61" i="28"/>
  <c r="R58" i="28"/>
  <c r="L58" i="28"/>
  <c r="R57" i="28"/>
  <c r="L57" i="28"/>
  <c r="R55" i="28"/>
  <c r="L55" i="28"/>
  <c r="R50" i="28"/>
  <c r="L50" i="28"/>
  <c r="R46" i="28"/>
  <c r="L46" i="28"/>
  <c r="R44" i="28"/>
  <c r="L44" i="28"/>
  <c r="R41" i="28"/>
  <c r="L41" i="28"/>
  <c r="R40" i="28"/>
  <c r="L40" i="28"/>
  <c r="R39" i="28"/>
  <c r="L39" i="28"/>
  <c r="R37" i="28"/>
  <c r="L37" i="28"/>
  <c r="L35" i="28"/>
  <c r="R30" i="28"/>
  <c r="L30" i="28"/>
  <c r="R28" i="28"/>
  <c r="L28" i="28"/>
  <c r="R25" i="28"/>
  <c r="L25" i="28"/>
  <c r="R24" i="28"/>
  <c r="L24" i="28"/>
  <c r="R22" i="28"/>
  <c r="L22" i="28"/>
  <c r="R21" i="28"/>
  <c r="L21" i="28"/>
  <c r="R19" i="28"/>
  <c r="L19" i="28"/>
  <c r="R18" i="28"/>
  <c r="L18" i="28"/>
  <c r="R14" i="28"/>
  <c r="L14" i="28"/>
  <c r="R13" i="28"/>
  <c r="L13" i="28"/>
  <c r="R12" i="28"/>
  <c r="L12" i="28"/>
  <c r="R11" i="28"/>
  <c r="L11" i="28"/>
  <c r="U12" i="27" l="1"/>
  <c r="V12" i="27"/>
  <c r="W12" i="27"/>
  <c r="X12" i="27"/>
  <c r="Y12" i="27"/>
  <c r="Z12" i="27"/>
  <c r="AA12" i="27"/>
  <c r="AB12" i="27"/>
  <c r="AC12" i="27"/>
  <c r="AD12" i="27"/>
  <c r="AE12" i="27"/>
  <c r="AF12" i="27"/>
  <c r="AG12" i="27"/>
  <c r="AH12" i="27"/>
  <c r="AI12" i="27"/>
  <c r="AJ12" i="27"/>
  <c r="AK12" i="27"/>
  <c r="AL12" i="27"/>
  <c r="AM12" i="27"/>
  <c r="AN12" i="27"/>
  <c r="AO12" i="27"/>
  <c r="AP12" i="27"/>
  <c r="AQ12" i="27"/>
  <c r="AR12" i="27"/>
  <c r="AS12" i="27"/>
  <c r="AT12" i="27"/>
  <c r="AU12" i="27"/>
  <c r="AV12" i="27"/>
  <c r="AW12" i="27"/>
  <c r="AX12" i="27"/>
  <c r="AY12" i="27"/>
  <c r="AZ12" i="27"/>
  <c r="BA12" i="27"/>
  <c r="BB12" i="27"/>
  <c r="BC12" i="27"/>
  <c r="BD12" i="27"/>
  <c r="BE12" i="27"/>
  <c r="BF12" i="27"/>
  <c r="BG12" i="27"/>
  <c r="BH12" i="27"/>
  <c r="BI12" i="27"/>
  <c r="BJ12" i="27"/>
  <c r="BK12" i="27"/>
  <c r="BL12" i="27"/>
  <c r="BM12" i="27"/>
  <c r="BN12" i="27"/>
  <c r="BO12" i="27"/>
  <c r="BP12" i="27"/>
  <c r="BQ12" i="27"/>
  <c r="BR12" i="27"/>
  <c r="BS12" i="27"/>
  <c r="BT12" i="27"/>
  <c r="BU12" i="27"/>
  <c r="BV12" i="27"/>
  <c r="BW12" i="27"/>
  <c r="BX12" i="27"/>
  <c r="BY12" i="27"/>
  <c r="BZ12" i="27"/>
  <c r="CA12" i="27"/>
  <c r="CB12" i="27"/>
  <c r="AG13" i="27"/>
  <c r="CE13" i="27"/>
  <c r="CF13" i="27"/>
  <c r="CG13" i="27"/>
  <c r="CH13" i="27" s="1"/>
  <c r="CJ13" i="27" s="1"/>
  <c r="CI13" i="27"/>
  <c r="CE14" i="27"/>
  <c r="CG14" i="27" s="1"/>
  <c r="CH14" i="27" s="1"/>
  <c r="CJ14" i="27" s="1"/>
  <c r="CF14" i="27"/>
  <c r="CI14" i="27"/>
  <c r="W15" i="27"/>
  <c r="AB15" i="27"/>
  <c r="AG15" i="27"/>
  <c r="CE15" i="27"/>
  <c r="CF15" i="27"/>
  <c r="CG15" i="27"/>
  <c r="CH15" i="27"/>
  <c r="CJ15" i="27" s="1"/>
  <c r="CI15" i="27"/>
  <c r="AG16" i="27"/>
  <c r="CE16" i="27"/>
  <c r="CG16" i="27" s="1"/>
  <c r="CH16" i="27" s="1"/>
  <c r="CJ16" i="27" s="1"/>
  <c r="CF16" i="27"/>
  <c r="CI16" i="27"/>
  <c r="AG17" i="27"/>
  <c r="CE17" i="27"/>
  <c r="CG17" i="27" s="1"/>
  <c r="CH17" i="27" s="1"/>
  <c r="CJ17" i="27" s="1"/>
  <c r="CF17" i="27"/>
  <c r="CI17" i="27"/>
  <c r="AG18" i="27"/>
  <c r="CE18" i="27"/>
  <c r="CF18" i="27"/>
  <c r="CG18" i="27"/>
  <c r="CH18" i="27" s="1"/>
  <c r="CJ18" i="27" s="1"/>
  <c r="CI18" i="27"/>
  <c r="CE19" i="27"/>
  <c r="CG19" i="27" s="1"/>
  <c r="CH19" i="27" s="1"/>
  <c r="CJ19" i="27" s="1"/>
  <c r="CF19" i="27"/>
  <c r="CI19" i="27"/>
  <c r="AG20" i="27"/>
  <c r="CE20" i="27"/>
  <c r="CG20" i="27" s="1"/>
  <c r="CH20" i="27" s="1"/>
  <c r="CJ20" i="27" s="1"/>
  <c r="CF20" i="27"/>
  <c r="CI20" i="27"/>
  <c r="AG21" i="27"/>
  <c r="CE21" i="27"/>
  <c r="CF21" i="27"/>
  <c r="CG21" i="27"/>
  <c r="CH21" i="27" s="1"/>
  <c r="CJ21" i="27" s="1"/>
  <c r="CI21" i="27"/>
  <c r="AG23" i="27"/>
  <c r="CE23" i="27"/>
  <c r="CF23" i="27"/>
  <c r="CG23" i="27"/>
  <c r="CH23" i="27"/>
  <c r="CJ23" i="27" s="1"/>
  <c r="CI23" i="27"/>
  <c r="W24" i="27"/>
  <c r="AB24" i="27"/>
  <c r="AG24" i="27"/>
  <c r="CE24" i="27"/>
  <c r="CF24" i="27"/>
  <c r="CG24" i="27"/>
  <c r="CH24" i="27" s="1"/>
  <c r="CJ24" i="27" s="1"/>
  <c r="CI24" i="27"/>
  <c r="CE26" i="27"/>
  <c r="CG26" i="27" s="1"/>
  <c r="CH26" i="27" s="1"/>
  <c r="CJ26" i="27" s="1"/>
  <c r="CF26" i="27"/>
  <c r="CI26" i="27"/>
  <c r="W27" i="27"/>
  <c r="AB27" i="27"/>
  <c r="AG27" i="27"/>
  <c r="CE27" i="27"/>
  <c r="CF27" i="27"/>
  <c r="CG27" i="27"/>
  <c r="CH27" i="27"/>
  <c r="CJ27" i="27" s="1"/>
  <c r="CI27" i="27"/>
  <c r="AG28" i="27"/>
  <c r="CE28" i="27"/>
  <c r="CG28" i="27" s="1"/>
  <c r="CH28" i="27" s="1"/>
  <c r="CJ28" i="27" s="1"/>
  <c r="CF28" i="27"/>
  <c r="CI28" i="27"/>
  <c r="AG29" i="27"/>
  <c r="CE29" i="27"/>
  <c r="CG29" i="27" s="1"/>
  <c r="CH29" i="27" s="1"/>
  <c r="CJ29" i="27" s="1"/>
  <c r="CF29" i="27"/>
  <c r="CI29" i="27"/>
  <c r="AG30" i="27"/>
  <c r="CE30" i="27"/>
  <c r="CF30" i="27"/>
  <c r="CG30" i="27"/>
  <c r="CH30" i="27" s="1"/>
  <c r="CJ30" i="27" s="1"/>
  <c r="CI30" i="27"/>
  <c r="W31" i="27"/>
  <c r="AB31" i="27"/>
  <c r="AG31" i="27"/>
  <c r="CE31" i="27"/>
  <c r="CG31" i="27" s="1"/>
  <c r="CH31" i="27" s="1"/>
  <c r="CJ31" i="27" s="1"/>
  <c r="CF31" i="27"/>
  <c r="CI31" i="27"/>
  <c r="W32" i="27"/>
  <c r="AB32" i="27"/>
  <c r="AE32" i="27"/>
  <c r="AG32" i="27" s="1"/>
  <c r="AF32" i="27"/>
  <c r="CF32" i="27" s="1"/>
  <c r="CI32" i="27"/>
  <c r="CE33" i="27"/>
  <c r="CG33" i="27" s="1"/>
  <c r="CH33" i="27" s="1"/>
  <c r="CJ33" i="27" s="1"/>
  <c r="CF33" i="27"/>
  <c r="CI33" i="27"/>
  <c r="CE34" i="27"/>
  <c r="CF34" i="27"/>
  <c r="CG34" i="27"/>
  <c r="CH34" i="27"/>
  <c r="CI34" i="27"/>
  <c r="CJ34" i="27"/>
  <c r="W35" i="27"/>
  <c r="AB35" i="27"/>
  <c r="AG35" i="27"/>
  <c r="CE35" i="27"/>
  <c r="CG35" i="27" s="1"/>
  <c r="CF35" i="27"/>
  <c r="CI35" i="27"/>
  <c r="W36" i="27"/>
  <c r="AB36" i="27"/>
  <c r="AG36" i="27"/>
  <c r="CE36" i="27"/>
  <c r="CH36" i="27" s="1"/>
  <c r="CJ36" i="27" s="1"/>
  <c r="CF36" i="27"/>
  <c r="CI36" i="27"/>
  <c r="AG38" i="27"/>
  <c r="CE38" i="27"/>
  <c r="CG38" i="27" s="1"/>
  <c r="CH38" i="27" s="1"/>
  <c r="CJ38" i="27" s="1"/>
  <c r="CF38" i="27"/>
  <c r="AG39" i="27"/>
  <c r="CE39" i="27"/>
  <c r="CF39" i="27"/>
  <c r="CG39" i="27"/>
  <c r="CH39" i="27"/>
  <c r="CJ39" i="27" s="1"/>
  <c r="CI39" i="27"/>
  <c r="W40" i="27"/>
  <c r="AB40" i="27"/>
  <c r="AG40" i="27"/>
  <c r="CE40" i="27"/>
  <c r="CF40" i="27"/>
  <c r="CG40" i="27"/>
  <c r="CH40" i="27" s="1"/>
  <c r="CI40" i="27"/>
  <c r="AG41" i="27"/>
  <c r="CE41" i="27"/>
  <c r="CG41" i="27" s="1"/>
  <c r="CH41" i="27" s="1"/>
  <c r="CF41" i="27"/>
  <c r="CI41" i="27"/>
  <c r="AG42" i="27"/>
  <c r="CE42" i="27"/>
  <c r="CF42" i="27"/>
  <c r="CG42" i="27"/>
  <c r="CJ42" i="27"/>
  <c r="AG43" i="27"/>
  <c r="CE43" i="27"/>
  <c r="CG43" i="27" s="1"/>
  <c r="CH43" i="27" s="1"/>
  <c r="CJ43" i="27" s="1"/>
  <c r="CF43" i="27"/>
  <c r="CI43" i="27"/>
  <c r="W44" i="27"/>
  <c r="AB44" i="27"/>
  <c r="AG44" i="27"/>
  <c r="CE44" i="27"/>
  <c r="CG44" i="27" s="1"/>
  <c r="CH44" i="27" s="1"/>
  <c r="CJ44" i="27" s="1"/>
  <c r="CF44" i="27"/>
  <c r="CI44" i="27"/>
  <c r="AG45" i="27"/>
  <c r="CE45" i="27"/>
  <c r="CG45" i="27" s="1"/>
  <c r="CH45" i="27" s="1"/>
  <c r="CJ45" i="27" s="1"/>
  <c r="CF45" i="27"/>
  <c r="CI45" i="27"/>
  <c r="AB47" i="27"/>
  <c r="AG47" i="27"/>
  <c r="CE47" i="27"/>
  <c r="CG47" i="27" s="1"/>
  <c r="CH47" i="27" s="1"/>
  <c r="CJ47" i="27" s="1"/>
  <c r="CF47" i="27"/>
  <c r="CI47" i="27"/>
  <c r="W48" i="27"/>
  <c r="AB48" i="27"/>
  <c r="AG48" i="27"/>
  <c r="CE48" i="27"/>
  <c r="CG48" i="27" s="1"/>
  <c r="CH48" i="27" s="1"/>
  <c r="CJ48" i="27" s="1"/>
  <c r="CF48" i="27"/>
  <c r="CI48" i="27"/>
  <c r="W49" i="27"/>
  <c r="AB49" i="27"/>
  <c r="AG49" i="27"/>
  <c r="CE49" i="27"/>
  <c r="CF49" i="27"/>
  <c r="CG49" i="27"/>
  <c r="CH49" i="27"/>
  <c r="CJ49" i="27" s="1"/>
  <c r="CI49" i="27"/>
  <c r="W52" i="27"/>
  <c r="AB52" i="27"/>
  <c r="AG52" i="27"/>
  <c r="CE52" i="27"/>
  <c r="CF52" i="27"/>
  <c r="CG52" i="27"/>
  <c r="CH52" i="27" s="1"/>
  <c r="CJ52" i="27" s="1"/>
  <c r="CI52" i="27"/>
  <c r="AB54" i="27"/>
  <c r="AG54" i="27"/>
  <c r="CE54" i="27"/>
  <c r="CF54" i="27"/>
  <c r="CG54" i="27"/>
  <c r="CH54" i="27" s="1"/>
  <c r="CJ54" i="27" s="1"/>
  <c r="CI54" i="27"/>
  <c r="CE55" i="27"/>
  <c r="CG55" i="27" s="1"/>
  <c r="CH55" i="27" s="1"/>
  <c r="CJ55" i="27" s="1"/>
  <c r="CF55" i="27"/>
  <c r="CI55" i="27"/>
  <c r="AG56" i="27"/>
  <c r="CE56" i="27"/>
  <c r="CG56" i="27" s="1"/>
  <c r="CH56" i="27" s="1"/>
  <c r="CJ56" i="27" s="1"/>
  <c r="CF56" i="27"/>
  <c r="CI56" i="27"/>
  <c r="CE57" i="27"/>
  <c r="CF57" i="27"/>
  <c r="CG57" i="27"/>
  <c r="CH57" i="27"/>
  <c r="CJ57" i="27" s="1"/>
  <c r="CI57" i="27"/>
  <c r="AG58" i="27"/>
  <c r="CE58" i="27"/>
  <c r="CG58" i="27" s="1"/>
  <c r="CH58" i="27" s="1"/>
  <c r="CJ58" i="27" s="1"/>
  <c r="CF58" i="27"/>
  <c r="CI58" i="27"/>
  <c r="AG59" i="27"/>
  <c r="CE59" i="27"/>
  <c r="CG59" i="27" s="1"/>
  <c r="CH59" i="27" s="1"/>
  <c r="CF59" i="27"/>
  <c r="CI59" i="27"/>
  <c r="CJ59" i="27"/>
  <c r="CE60" i="27"/>
  <c r="CF60" i="27"/>
  <c r="CG60" i="27"/>
  <c r="CH60" i="27"/>
  <c r="CJ60" i="27" s="1"/>
  <c r="CI60" i="27"/>
  <c r="AG61" i="27"/>
  <c r="CE61" i="27"/>
  <c r="CG61" i="27" s="1"/>
  <c r="CH61" i="27" s="1"/>
  <c r="CF61" i="27"/>
  <c r="CI61" i="27"/>
  <c r="AG62" i="27"/>
  <c r="CE62" i="27"/>
  <c r="CF62" i="27"/>
  <c r="CI62" i="27"/>
  <c r="AG63" i="27"/>
  <c r="CE63" i="27"/>
  <c r="CF63" i="27"/>
  <c r="CG63" i="27"/>
  <c r="CH63" i="27" s="1"/>
  <c r="CJ63" i="27" s="1"/>
  <c r="CI63" i="27"/>
  <c r="AG64" i="27"/>
  <c r="CE64" i="27"/>
  <c r="CF64" i="27"/>
  <c r="CG64" i="27"/>
  <c r="CH64" i="27"/>
  <c r="CJ64" i="27" s="1"/>
  <c r="CI64" i="27"/>
  <c r="AB65" i="27"/>
  <c r="AG65" i="27"/>
  <c r="CE65" i="27"/>
  <c r="CF65" i="27"/>
  <c r="CG65" i="27"/>
  <c r="CH65" i="27"/>
  <c r="CJ65" i="27" s="1"/>
  <c r="CI65" i="27"/>
  <c r="AG68" i="27"/>
  <c r="CE68" i="27"/>
  <c r="CG68" i="27" s="1"/>
  <c r="CH68" i="27" s="1"/>
  <c r="CF68" i="27"/>
  <c r="CI68" i="27"/>
  <c r="AG69" i="27"/>
  <c r="CE69" i="27"/>
  <c r="CG69" i="27" s="1"/>
  <c r="CH69" i="27" s="1"/>
  <c r="CF69" i="27"/>
  <c r="CI69" i="27"/>
  <c r="CJ69" i="27"/>
  <c r="CE70" i="27"/>
  <c r="CF70" i="27"/>
  <c r="CG70" i="27"/>
  <c r="CH70" i="27"/>
  <c r="CJ70" i="27" s="1"/>
  <c r="CI70" i="27"/>
  <c r="AG73" i="27"/>
  <c r="CE73" i="27"/>
  <c r="CG73" i="27" s="1"/>
  <c r="CH73" i="27" s="1"/>
  <c r="CJ73" i="27" s="1"/>
  <c r="CF73" i="27"/>
  <c r="CI73" i="27"/>
  <c r="AG74" i="27"/>
  <c r="CE74" i="27"/>
  <c r="CG74" i="27" s="1"/>
  <c r="CH74" i="27" s="1"/>
  <c r="CJ74" i="27" s="1"/>
  <c r="CF74" i="27"/>
  <c r="CI74" i="27"/>
  <c r="AB75" i="27"/>
  <c r="AG75" i="27"/>
  <c r="CE75" i="27"/>
  <c r="CG75" i="27" s="1"/>
  <c r="CH75" i="27" s="1"/>
  <c r="CF75" i="27"/>
  <c r="CI75" i="27"/>
  <c r="CJ75" i="27"/>
  <c r="AG76" i="27"/>
  <c r="CE76" i="27"/>
  <c r="CF76" i="27"/>
  <c r="CG76" i="27"/>
  <c r="CH76" i="27" s="1"/>
  <c r="CJ76" i="27" s="1"/>
  <c r="CI76" i="27"/>
  <c r="W77" i="27"/>
  <c r="AB77" i="27"/>
  <c r="AG77" i="27"/>
  <c r="CE77" i="27"/>
  <c r="CF77" i="27"/>
  <c r="CI77" i="27"/>
  <c r="AG78" i="27"/>
  <c r="CE78" i="27"/>
  <c r="CF78" i="27"/>
  <c r="CG78" i="27"/>
  <c r="CH78" i="27" s="1"/>
  <c r="CJ78" i="27" s="1"/>
  <c r="CI78" i="27"/>
  <c r="AB79" i="27"/>
  <c r="CE79" i="27"/>
  <c r="CF79" i="27"/>
  <c r="CG79" i="27"/>
  <c r="CH79" i="27"/>
  <c r="CJ79" i="27" s="1"/>
  <c r="CI79" i="27"/>
  <c r="CE80" i="27"/>
  <c r="CF80" i="27"/>
  <c r="CH80" i="27"/>
  <c r="CI80" i="27"/>
  <c r="CJ80" i="27"/>
  <c r="AB82" i="27"/>
  <c r="AG82" i="27"/>
  <c r="CE82" i="27"/>
  <c r="CF82" i="27"/>
  <c r="CG82" i="27"/>
  <c r="CH82" i="27" s="1"/>
  <c r="CJ82" i="27" s="1"/>
  <c r="CI82" i="27"/>
  <c r="W83" i="27"/>
  <c r="AB83" i="27"/>
  <c r="AG83" i="27"/>
  <c r="CE83" i="27"/>
  <c r="CF83" i="27"/>
  <c r="CI83" i="27"/>
  <c r="AG84" i="27"/>
  <c r="CE84" i="27"/>
  <c r="CF84" i="27"/>
  <c r="CG84" i="27"/>
  <c r="CH84" i="27" s="1"/>
  <c r="CJ84" i="27" s="1"/>
  <c r="CI84" i="27"/>
  <c r="AG86" i="27"/>
  <c r="CE86" i="27"/>
  <c r="CF86" i="27"/>
  <c r="CG86" i="27"/>
  <c r="CH86" i="27"/>
  <c r="CJ86" i="27" s="1"/>
  <c r="CI86" i="27"/>
  <c r="W87" i="27"/>
  <c r="AB87" i="27"/>
  <c r="AG87" i="27"/>
  <c r="CE87" i="27"/>
  <c r="CF87" i="27"/>
  <c r="CG87" i="27"/>
  <c r="CH87" i="27" s="1"/>
  <c r="CJ87" i="27" s="1"/>
  <c r="CI87" i="27"/>
  <c r="AG88" i="27"/>
  <c r="CE88" i="27"/>
  <c r="CF88" i="27"/>
  <c r="CG88" i="27"/>
  <c r="CH88" i="27"/>
  <c r="CJ88" i="27" s="1"/>
  <c r="CI88" i="27"/>
  <c r="AG89" i="27"/>
  <c r="CE89" i="27"/>
  <c r="CG89" i="27" s="1"/>
  <c r="CH89" i="27" s="1"/>
  <c r="CJ89" i="27" s="1"/>
  <c r="CF89" i="27"/>
  <c r="CI89" i="27"/>
  <c r="AG90" i="27"/>
  <c r="CE90" i="27"/>
  <c r="CF90" i="27"/>
  <c r="CI90" i="27"/>
  <c r="CE91" i="27"/>
  <c r="CF91" i="27"/>
  <c r="CG91" i="27"/>
  <c r="CH91" i="27"/>
  <c r="CJ91" i="27" s="1"/>
  <c r="CI91" i="27"/>
  <c r="AG92" i="27"/>
  <c r="CE92" i="27"/>
  <c r="CG92" i="27" s="1"/>
  <c r="CH92" i="27" s="1"/>
  <c r="CF92" i="27"/>
  <c r="CI92" i="27"/>
  <c r="AG93" i="27"/>
  <c r="CE93" i="27"/>
  <c r="CF93" i="27"/>
  <c r="CI93" i="27"/>
  <c r="AG94" i="27"/>
  <c r="CE94" i="27"/>
  <c r="CF94" i="27"/>
  <c r="CG94" i="27"/>
  <c r="CH94" i="27" s="1"/>
  <c r="CJ94" i="27" s="1"/>
  <c r="CI94" i="27"/>
  <c r="W95" i="27"/>
  <c r="AB95" i="27"/>
  <c r="AE95" i="27"/>
  <c r="CE95" i="27" s="1"/>
  <c r="CG95" i="27" s="1"/>
  <c r="CH95" i="27" s="1"/>
  <c r="CJ95" i="27" s="1"/>
  <c r="AF95" i="27"/>
  <c r="CF95" i="27" s="1"/>
  <c r="AG95" i="27"/>
  <c r="CI95" i="27"/>
  <c r="AG96" i="27"/>
  <c r="CE96" i="27"/>
  <c r="CG96" i="27" s="1"/>
  <c r="CH96" i="27" s="1"/>
  <c r="CF96" i="27"/>
  <c r="CI96" i="27"/>
  <c r="AG97" i="27"/>
  <c r="CE97" i="27"/>
  <c r="CF97" i="27"/>
  <c r="CI97" i="27"/>
  <c r="CE98" i="27"/>
  <c r="CF98" i="27"/>
  <c r="CG98" i="27"/>
  <c r="CH98" i="27"/>
  <c r="CJ98" i="27" s="1"/>
  <c r="CI98" i="27"/>
  <c r="CE99" i="27"/>
  <c r="CF99" i="27"/>
  <c r="CI99" i="27"/>
  <c r="AG100" i="27"/>
  <c r="CE100" i="27"/>
  <c r="CF100" i="27"/>
  <c r="CG100" i="27"/>
  <c r="CH100" i="27" s="1"/>
  <c r="CJ100" i="27" s="1"/>
  <c r="CI100" i="27"/>
  <c r="AG102" i="27"/>
  <c r="CE102" i="27"/>
  <c r="CF102" i="27"/>
  <c r="CG102" i="27"/>
  <c r="CH102" i="27"/>
  <c r="CJ102" i="27" s="1"/>
  <c r="CI102" i="27"/>
  <c r="AG103" i="27"/>
  <c r="CE103" i="27"/>
  <c r="CG103" i="27" s="1"/>
  <c r="CH103" i="27" s="1"/>
  <c r="CJ103" i="27" s="1"/>
  <c r="CF103" i="27"/>
  <c r="CI103" i="27"/>
  <c r="CG97" i="27" l="1"/>
  <c r="CH97" i="27" s="1"/>
  <c r="CJ97" i="27" s="1"/>
  <c r="CG93" i="27"/>
  <c r="CH93" i="27" s="1"/>
  <c r="CJ93" i="27" s="1"/>
  <c r="CJ92" i="27"/>
  <c r="CG77" i="27"/>
  <c r="CH77" i="27" s="1"/>
  <c r="CJ77" i="27" s="1"/>
  <c r="CJ68" i="27"/>
  <c r="CG99" i="27"/>
  <c r="CH99" i="27" s="1"/>
  <c r="CJ99" i="27" s="1"/>
  <c r="CG90" i="27"/>
  <c r="CH90" i="27" s="1"/>
  <c r="CJ90" i="27" s="1"/>
  <c r="CJ96" i="27"/>
  <c r="CG83" i="27"/>
  <c r="CH83" i="27" s="1"/>
  <c r="CJ83" i="27" s="1"/>
  <c r="CG62" i="27"/>
  <c r="CH62" i="27" s="1"/>
  <c r="CJ62" i="27" s="1"/>
  <c r="CJ61" i="27"/>
  <c r="CG36" i="27"/>
  <c r="CH35" i="27"/>
  <c r="CJ35" i="27" s="1"/>
  <c r="CE32" i="27"/>
  <c r="CG32" i="27" s="1"/>
  <c r="CH32" i="27" s="1"/>
  <c r="CJ32" i="27" s="1"/>
  <c r="A25" i="20" l="1"/>
  <c r="A18" i="20"/>
  <c r="A9" i="20"/>
  <c r="A64" i="20"/>
  <c r="A63" i="20"/>
  <c r="A62" i="20"/>
  <c r="A61" i="20"/>
  <c r="A60" i="20"/>
  <c r="A59" i="20"/>
  <c r="A58" i="20"/>
  <c r="A57" i="20"/>
  <c r="A56" i="20"/>
  <c r="A55" i="20"/>
  <c r="A54"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6" i="20"/>
  <c r="A24" i="20"/>
  <c r="A23" i="20"/>
  <c r="A22" i="20"/>
  <c r="A21" i="20"/>
  <c r="A20" i="20"/>
  <c r="A19" i="20"/>
  <c r="A17" i="20"/>
  <c r="A16" i="20"/>
  <c r="A15" i="20"/>
  <c r="A14" i="20"/>
  <c r="A13" i="20"/>
  <c r="A12" i="20"/>
  <c r="A11" i="20"/>
  <c r="A10" i="20"/>
  <c r="X122" i="18"/>
  <c r="X121" i="18"/>
  <c r="Y34" i="18"/>
  <c r="C14" i="26"/>
  <c r="Y150" i="18"/>
  <c r="Y148" i="18"/>
  <c r="Y147" i="18"/>
  <c r="Y146" i="18"/>
  <c r="Y145" i="18"/>
  <c r="Y144" i="18"/>
  <c r="Y142" i="18"/>
  <c r="Y141" i="18"/>
  <c r="Y138" i="18"/>
  <c r="Y137" i="18"/>
  <c r="Y136" i="18"/>
  <c r="Y135" i="18"/>
  <c r="Y124" i="18"/>
  <c r="Y49" i="18"/>
  <c r="Y122" i="18"/>
  <c r="Y121" i="18"/>
  <c r="Y120" i="18"/>
  <c r="Y118" i="18"/>
  <c r="Y117" i="18"/>
  <c r="Y116" i="18"/>
  <c r="Y115" i="18"/>
  <c r="Y114" i="18"/>
  <c r="Y112" i="18"/>
  <c r="Y110" i="18"/>
  <c r="Y108" i="18"/>
  <c r="Y107" i="18"/>
  <c r="Y106" i="18"/>
  <c r="Y104" i="18"/>
  <c r="Y103" i="18"/>
  <c r="Y102" i="18"/>
  <c r="Y123" i="18"/>
  <c r="Y100" i="18"/>
  <c r="Y99" i="18"/>
  <c r="Y98" i="18"/>
  <c r="Y97" i="18"/>
  <c r="Y96" i="18"/>
  <c r="Y95" i="18"/>
  <c r="Y94" i="18"/>
  <c r="Y91" i="18"/>
  <c r="Y101" i="18"/>
  <c r="Y89" i="18"/>
  <c r="Y88" i="18"/>
  <c r="Y21" i="18"/>
  <c r="Y86" i="18"/>
  <c r="Y16" i="18"/>
  <c r="Y84" i="18"/>
  <c r="Y83" i="18"/>
  <c r="Y50" i="18"/>
  <c r="Y48" i="18"/>
  <c r="Y47" i="18"/>
  <c r="Y46" i="18"/>
  <c r="Y45" i="18"/>
  <c r="Y38" i="18"/>
  <c r="Y37" i="18"/>
  <c r="Y36" i="18"/>
  <c r="Y35" i="18"/>
  <c r="Y28" i="18"/>
  <c r="Y24" i="18"/>
  <c r="Y23" i="18"/>
  <c r="Y22" i="18"/>
  <c r="Y87" i="18"/>
  <c r="Y19" i="18"/>
  <c r="Y85" i="18"/>
  <c r="P65" i="20"/>
  <c r="O65" i="20"/>
  <c r="M65" i="20"/>
  <c r="L65" i="20"/>
  <c r="J65" i="20"/>
  <c r="I65" i="20"/>
  <c r="Q64" i="20"/>
  <c r="N64" i="20"/>
  <c r="K64" i="20"/>
  <c r="Q63" i="20"/>
  <c r="N63" i="20"/>
  <c r="K63" i="20"/>
  <c r="Q62" i="20"/>
  <c r="N62" i="20"/>
  <c r="K62" i="20"/>
  <c r="Q61" i="20"/>
  <c r="N61" i="20"/>
  <c r="K61" i="20"/>
  <c r="Q60" i="20"/>
  <c r="N60" i="20"/>
  <c r="K60" i="20"/>
  <c r="Q59" i="20"/>
  <c r="N59" i="20"/>
  <c r="K59" i="20"/>
  <c r="Q58" i="20"/>
  <c r="N58" i="20"/>
  <c r="K58" i="20"/>
  <c r="Q57" i="20"/>
  <c r="N57" i="20"/>
  <c r="K57" i="20"/>
  <c r="Q56" i="20"/>
  <c r="N56" i="20"/>
  <c r="K56" i="20"/>
  <c r="Q55" i="20"/>
  <c r="N55" i="20"/>
  <c r="K55" i="20"/>
  <c r="Q54" i="20"/>
  <c r="N54" i="20"/>
  <c r="K54" i="20"/>
  <c r="Q53" i="20"/>
  <c r="N53" i="20"/>
  <c r="K53" i="20"/>
  <c r="Q52" i="20"/>
  <c r="N52" i="20"/>
  <c r="K52" i="20"/>
  <c r="Q51" i="20"/>
  <c r="N51" i="20"/>
  <c r="K51" i="20"/>
  <c r="Q50" i="20"/>
  <c r="N50" i="20"/>
  <c r="K50" i="20"/>
  <c r="Q49" i="20"/>
  <c r="N49" i="20"/>
  <c r="K49" i="20"/>
  <c r="Q48" i="20"/>
  <c r="N48" i="20"/>
  <c r="K48" i="20"/>
  <c r="Q47" i="20"/>
  <c r="N47" i="20"/>
  <c r="K47" i="20"/>
  <c r="Q46" i="20"/>
  <c r="N46" i="20"/>
  <c r="K46" i="20"/>
  <c r="Q45" i="20"/>
  <c r="N45" i="20"/>
  <c r="K45" i="20"/>
  <c r="Q44" i="20"/>
  <c r="N44" i="20"/>
  <c r="K44" i="20"/>
  <c r="Q43" i="20"/>
  <c r="N43" i="20"/>
  <c r="K43" i="20"/>
  <c r="Q42" i="20"/>
  <c r="N42" i="20"/>
  <c r="K42" i="20"/>
  <c r="Q41" i="20"/>
  <c r="N41" i="20"/>
  <c r="K41" i="20"/>
  <c r="Q40" i="20"/>
  <c r="N40" i="20"/>
  <c r="K40" i="20"/>
  <c r="Q39" i="20"/>
  <c r="N39" i="20"/>
  <c r="K39" i="20"/>
  <c r="Q38" i="20"/>
  <c r="N38" i="20"/>
  <c r="K38" i="20"/>
  <c r="Q37" i="20"/>
  <c r="N37" i="20"/>
  <c r="K37" i="20"/>
  <c r="Q36" i="20"/>
  <c r="N36" i="20"/>
  <c r="K36" i="20"/>
  <c r="Q35" i="20"/>
  <c r="N35" i="20"/>
  <c r="K35" i="20"/>
  <c r="Q34" i="20"/>
  <c r="N34" i="20"/>
  <c r="K34" i="20"/>
  <c r="Q33" i="20"/>
  <c r="N33" i="20"/>
  <c r="K33" i="20"/>
  <c r="Q32" i="20"/>
  <c r="N32" i="20"/>
  <c r="K32" i="20"/>
  <c r="Q31" i="20"/>
  <c r="N31" i="20"/>
  <c r="K31" i="20"/>
  <c r="Q30" i="20"/>
  <c r="N30" i="20"/>
  <c r="K30" i="20"/>
  <c r="Q29" i="20"/>
  <c r="N29" i="20"/>
  <c r="K29" i="20"/>
  <c r="Q28" i="20"/>
  <c r="N28" i="20"/>
  <c r="K28" i="20"/>
  <c r="Q27" i="20"/>
  <c r="N27" i="20"/>
  <c r="K27" i="20"/>
  <c r="Q26" i="20"/>
  <c r="N26" i="20"/>
  <c r="K26" i="20"/>
  <c r="Q24" i="20"/>
  <c r="N24" i="20"/>
  <c r="K24" i="20"/>
  <c r="Q23" i="20"/>
  <c r="N23" i="20"/>
  <c r="K23" i="20"/>
  <c r="Q22" i="20"/>
  <c r="N22" i="20"/>
  <c r="K22" i="20"/>
  <c r="Q21" i="20"/>
  <c r="N21" i="20"/>
  <c r="K21" i="20"/>
  <c r="Q20" i="20"/>
  <c r="N20" i="20"/>
  <c r="K20" i="20"/>
  <c r="Q19" i="20"/>
  <c r="N19" i="20"/>
  <c r="K19" i="20"/>
  <c r="Q17" i="20"/>
  <c r="N17" i="20"/>
  <c r="K17" i="20"/>
  <c r="Q16" i="20"/>
  <c r="N16" i="20"/>
  <c r="K16" i="20"/>
  <c r="Q15" i="20"/>
  <c r="N15" i="20"/>
  <c r="K15" i="20"/>
  <c r="Q14" i="20"/>
  <c r="N14" i="20"/>
  <c r="K14" i="20"/>
  <c r="Q13" i="20"/>
  <c r="N13" i="20"/>
  <c r="K13" i="20"/>
  <c r="Q12" i="20"/>
  <c r="N12" i="20"/>
  <c r="K12" i="20"/>
  <c r="Q11" i="20"/>
  <c r="N11" i="20"/>
  <c r="K11" i="20"/>
  <c r="Q10" i="20"/>
  <c r="N10" i="20"/>
  <c r="K10" i="20"/>
  <c r="Q9" i="20"/>
  <c r="N9" i="20"/>
  <c r="K9" i="20"/>
  <c r="N65" i="20"/>
  <c r="Q65" i="20"/>
  <c r="G10" i="20" l="1"/>
  <c r="F10" i="20"/>
  <c r="G11" i="20"/>
  <c r="F11" i="20"/>
  <c r="G12" i="20"/>
  <c r="F12" i="20"/>
  <c r="G13" i="20"/>
  <c r="F13" i="20"/>
  <c r="G14" i="20"/>
  <c r="F14" i="20"/>
  <c r="G15" i="20"/>
  <c r="F15" i="20"/>
  <c r="G16" i="20"/>
  <c r="F16" i="20"/>
  <c r="G17" i="20"/>
  <c r="F17" i="20"/>
  <c r="G19" i="20"/>
  <c r="F19" i="20"/>
  <c r="G20" i="20"/>
  <c r="F20" i="20"/>
  <c r="G21" i="20"/>
  <c r="F21" i="20"/>
  <c r="G22" i="20"/>
  <c r="F22" i="20"/>
  <c r="G23" i="20"/>
  <c r="F23" i="20"/>
  <c r="G24" i="20"/>
  <c r="F24" i="20"/>
  <c r="G26" i="20"/>
  <c r="F26" i="20"/>
  <c r="G27" i="20"/>
  <c r="F27" i="20"/>
  <c r="G28" i="20"/>
  <c r="F28" i="20"/>
  <c r="G29" i="20"/>
  <c r="F29" i="20"/>
  <c r="G30" i="20"/>
  <c r="F30" i="20"/>
  <c r="G31" i="20"/>
  <c r="F31" i="20"/>
  <c r="G32" i="20"/>
  <c r="F32" i="20"/>
  <c r="G33" i="20"/>
  <c r="F33" i="20"/>
  <c r="G34" i="20"/>
  <c r="F34" i="20"/>
  <c r="G35" i="20"/>
  <c r="F35" i="20"/>
  <c r="G36" i="20"/>
  <c r="F36" i="20"/>
  <c r="G37" i="20"/>
  <c r="F37" i="20"/>
  <c r="G38" i="20"/>
  <c r="F38" i="20"/>
  <c r="G39" i="20"/>
  <c r="F39" i="20"/>
  <c r="G40" i="20"/>
  <c r="F40" i="20"/>
  <c r="G41" i="20"/>
  <c r="F41" i="20"/>
  <c r="G42" i="20"/>
  <c r="F42" i="20"/>
  <c r="G43" i="20"/>
  <c r="F43" i="20"/>
  <c r="G44" i="20"/>
  <c r="F44" i="20"/>
  <c r="G45" i="20"/>
  <c r="F45" i="20"/>
  <c r="G46" i="20"/>
  <c r="F46" i="20"/>
  <c r="G47" i="20"/>
  <c r="F47" i="20"/>
  <c r="G48" i="20"/>
  <c r="F48" i="20"/>
  <c r="G49" i="20"/>
  <c r="F49" i="20"/>
  <c r="G50" i="20"/>
  <c r="F50" i="20"/>
  <c r="G51" i="20"/>
  <c r="F51" i="20"/>
  <c r="G52" i="20"/>
  <c r="F52" i="20"/>
  <c r="G53" i="20"/>
  <c r="F53" i="20"/>
  <c r="G54" i="20"/>
  <c r="F54" i="20"/>
  <c r="G55" i="20"/>
  <c r="F55" i="20"/>
  <c r="G56" i="20"/>
  <c r="F56" i="20"/>
  <c r="G57" i="20"/>
  <c r="F57" i="20"/>
  <c r="G58" i="20"/>
  <c r="F58" i="20"/>
  <c r="G59" i="20"/>
  <c r="F59" i="20"/>
  <c r="G60" i="20"/>
  <c r="F60" i="20"/>
  <c r="G61" i="20"/>
  <c r="F61" i="20"/>
  <c r="G62" i="20"/>
  <c r="F62" i="20"/>
  <c r="G63" i="20"/>
  <c r="F63" i="20"/>
  <c r="G64" i="20"/>
  <c r="F64" i="20"/>
  <c r="G9" i="20"/>
  <c r="F9" i="20"/>
  <c r="E9" i="20"/>
  <c r="G18" i="20"/>
  <c r="F18" i="20"/>
  <c r="G25" i="20"/>
  <c r="F25" i="20"/>
  <c r="H12" i="20"/>
  <c r="H21" i="20"/>
  <c r="G65" i="20"/>
  <c r="H61" i="20"/>
  <c r="H63" i="20"/>
  <c r="H13" i="20"/>
  <c r="H22" i="20"/>
  <c r="H14" i="20"/>
  <c r="H33" i="20"/>
  <c r="H41" i="20"/>
  <c r="H49" i="20"/>
  <c r="H57" i="20"/>
  <c r="H16" i="20"/>
  <c r="H26" i="20"/>
  <c r="H34" i="20"/>
  <c r="H50" i="20"/>
  <c r="H58" i="20"/>
  <c r="H17" i="20"/>
  <c r="E65" i="20"/>
  <c r="H42" i="20"/>
  <c r="K65" i="20"/>
  <c r="F65" i="20"/>
  <c r="H64" i="20" l="1"/>
  <c r="H62" i="20"/>
  <c r="H60" i="20"/>
  <c r="H59" i="20"/>
  <c r="H56" i="20"/>
  <c r="H55" i="20"/>
  <c r="H54" i="20"/>
  <c r="H53" i="20"/>
  <c r="H52" i="20"/>
  <c r="H51" i="20"/>
  <c r="H48" i="20"/>
  <c r="H47" i="20"/>
  <c r="H46" i="20"/>
  <c r="H45" i="20"/>
  <c r="H44" i="20"/>
  <c r="H43" i="20"/>
  <c r="H40" i="20"/>
  <c r="H39" i="20"/>
  <c r="H38" i="20"/>
  <c r="H37" i="20"/>
  <c r="H36" i="20"/>
  <c r="H35" i="20"/>
  <c r="H32" i="20"/>
  <c r="H31" i="20"/>
  <c r="H30" i="20"/>
  <c r="H29" i="20"/>
  <c r="H28" i="20"/>
  <c r="H27" i="20"/>
  <c r="H24" i="20"/>
  <c r="H23" i="20"/>
  <c r="H20" i="20"/>
  <c r="H19" i="20"/>
  <c r="H15" i="20"/>
  <c r="H11" i="20"/>
  <c r="H10" i="20"/>
  <c r="H65" i="20"/>
  <c r="H9" i="20"/>
</calcChain>
</file>

<file path=xl/sharedStrings.xml><?xml version="1.0" encoding="utf-8"?>
<sst xmlns="http://schemas.openxmlformats.org/spreadsheetml/2006/main" count="8298" uniqueCount="3348">
  <si>
    <t>Meta Plan de Desarrollo</t>
  </si>
  <si>
    <t>Objetivo Estratégico Sectorial</t>
  </si>
  <si>
    <t>Meta Sectorial</t>
  </si>
  <si>
    <t>Objetivo estratégico 2020-2024</t>
  </si>
  <si>
    <t>Estrategias</t>
  </si>
  <si>
    <t>Metas 2020-2024</t>
  </si>
  <si>
    <t>Política de Gestión y Desempeño componente ambiental</t>
  </si>
  <si>
    <t>Proceso relacionado</t>
  </si>
  <si>
    <t xml:space="preserve">Fuente de Financiación </t>
  </si>
  <si>
    <t>Proyecto de inversión</t>
  </si>
  <si>
    <t xml:space="preserve">Meta proyecto de inversión </t>
  </si>
  <si>
    <t>Plan asociado</t>
  </si>
  <si>
    <t xml:space="preserve">Plan De Acción Política Pública Poblacional Asociada  </t>
  </si>
  <si>
    <t>Tipo de Meta</t>
  </si>
  <si>
    <t>Fecha Inicio
DD/MM/AAAA</t>
  </si>
  <si>
    <t>Fecha Finalización
DD/MM/AAAA</t>
  </si>
  <si>
    <t>Dependencia responsable</t>
  </si>
  <si>
    <t>13.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</si>
  <si>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1. Contribuir a la reducción de la feminización de la pobreza, aportando en la implementación del Sistema Distrital de Cuidado con la innovación de los servicios sociales, para construir territorios cuidadores y protectores promoviendo la movilidad social de la población en vulnerabilidad y fragilidad social</t>
  </si>
  <si>
    <t>01. Identificar  la oferta del sector social que  hará  parte del sistema distrital de cuidado</t>
  </si>
  <si>
    <t>1. Fortalecer la territorialización de políticas, programas, proyectos y acciones en lo local a partir de la estrategia territorial integral social (ETIS) y la tropa social como herramientas de política social en el Distrito capital que reconozca y fortalezca las dinámicas de los hogares, comunidades y territorios, apuntando a la construcción de respuestas transectoriales, integradoras e innovadoras en el marco del sistema Distrital de cuidado, la garantía de derechos y la movilidad social.</t>
  </si>
  <si>
    <t>RETO</t>
  </si>
  <si>
    <t xml:space="preserve">1. Atender en las 20 localidades del  distrito a la población en flujos migratorios mixtos y retornados que solicitan la oferta de servicios de la  SDIS.
</t>
  </si>
  <si>
    <t>Talento humano</t>
  </si>
  <si>
    <t>Atención a la ciudadanía</t>
  </si>
  <si>
    <t>Inversión</t>
  </si>
  <si>
    <t>7564 - Mejoramiento de la capacidad de respuesta institucional de las comisarías de familia en Bogotá</t>
  </si>
  <si>
    <t>7564 - Mejoramiento de la capacidad de respuesta institucional de las Comisarías de Familia en Bogotá</t>
  </si>
  <si>
    <t>A. Planes relacionados con talento humano:</t>
  </si>
  <si>
    <t>PP Mujer y Equidad de Género</t>
  </si>
  <si>
    <t>Constante</t>
  </si>
  <si>
    <t>Despacho</t>
  </si>
  <si>
    <t>14. 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</si>
  <si>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2. Dar respuestas integradoras y transectoriales que conlleven al desarrollo de capacidades y la ampliación de las oportunidades de la ciudadanía, a partir de la estrategia territorial integral social para la gestión pública local y la territorialización de las políticas sociales.</t>
  </si>
  <si>
    <t xml:space="preserve">02. Formular un plan de trabajo de cada una de las entidades que componen el sector integración social que contenga las acciones dirigidas a fortalecer las necesidades identificadas en los diagnósticos. </t>
  </si>
  <si>
    <t>2. Contribuir con la reducción del riesgo social de los y las jóvenes NiNi en situación de alta vulnerabilidad y, en riesgo de ser vinculados en dinámicas y estructuras delincuenciales con el desarrollo de procesos de inclusión social, económica, educativa, política y cultural con la Estrategia RETO.</t>
  </si>
  <si>
    <t>ETIS</t>
  </si>
  <si>
    <t xml:space="preserve">2. Incrementar en 100% el número de  jóvenes atendidos con estrategias móviles,  canales virtuales y servicios sociales con  especial énfasis en jóvenes NiNis y  vulnerables,.
</t>
  </si>
  <si>
    <t>Integridad</t>
  </si>
  <si>
    <t>Auditoría y control</t>
  </si>
  <si>
    <t>Funcionamiento</t>
  </si>
  <si>
    <t>7565 - Suministro de espacios adecuados, inclusivos y seguros para el desarrollo social integral</t>
  </si>
  <si>
    <t>1. Implementar un plan de acción para el fortalecimiento de las Comisarias de Familia en la atención integral para el acceso a la justicia y la garantía de derechos frente a la violencia intrafamiliar</t>
  </si>
  <si>
    <t>Plan Estratégico de Talento Humano</t>
  </si>
  <si>
    <t>PP Infancia y Adolescencia</t>
  </si>
  <si>
    <t>Suma</t>
  </si>
  <si>
    <t>Subsecretaría</t>
  </si>
  <si>
    <t>15. Implementar una estrategia de acompañamiento de hogares pobres, en vulnerabilidad y riesgo social derivada de la pandemia del COVID 19, identificados poblacional diferencial y geográficamente en los barrios con mayor pobreza evidente y oculta del distrito</t>
  </si>
  <si>
    <t>3. Fortalecer el desempeño del sector social, enmarcado en la transformación de los servicios sociales, el desarrollo del recurso humano, la infraestructura, la tecnología, la gestión de conocimiento, la innovación, la transparencia, y  control, con el fin de optimizar la capacidad organizacional para la rectoría de la política  social y la prestación de servicios sociales.</t>
  </si>
  <si>
    <t>03. Hacer el seguimiento a la implementación de las PP.</t>
  </si>
  <si>
    <t>3. Transformar los servicios sociales de la SDIS con el fin de responder a los aspectos clave del Plan Distrital de Desarrollo como el Sistema Distrital de Cuidado, la Estrategia Territorial de Integración Social y el Ingreso Mínimo Garantizado</t>
  </si>
  <si>
    <t>Modernización Institucional</t>
  </si>
  <si>
    <t>3. Implementar una estrategia de oportunidades juveniles. por medio de la entrega de transferencias monetarias condicionadas a 5.900 jóvenes con alto grado de vulnerabilidad</t>
  </si>
  <si>
    <t>Planeación Institucional</t>
  </si>
  <si>
    <t>Comunicación estratégica</t>
  </si>
  <si>
    <t>Inversión y Funcionamiento</t>
  </si>
  <si>
    <t xml:space="preserve">7730 - Servicio de atención a la población proveniente de flujos migratorios mixtos en Bogotá </t>
  </si>
  <si>
    <t>2. Atender oportunamente el 100% de las víctimas de violencia intrafamiliar</t>
  </si>
  <si>
    <t>Plan de vacantes</t>
  </si>
  <si>
    <t>PP de Juventud</t>
  </si>
  <si>
    <t>Creciente</t>
  </si>
  <si>
    <t>Oficina Asesora de Comunicaciones</t>
  </si>
  <si>
    <t>16. Implementar una estrategia móvil de abordaje en calle dirigida a ciudadanos y ciudadanas habitantes de calle acorde al contexto social y sanitario de la emergencia</t>
  </si>
  <si>
    <t xml:space="preserve">4. Liderar, formular, actualizar e implementar las políticas públicas sociales de competencia y participación desde el Sector de Integración Social, que contribuyan a la materialización de un nuevo contrato social y ambiental para la Bogotá del siglo XXI  </t>
  </si>
  <si>
    <t>04. Incrementar en 5 puntos el Índice de Transparencia de Bogotá para el sector integración social</t>
  </si>
  <si>
    <t>4. 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</si>
  <si>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Sistemas de Información</t>
  </si>
  <si>
    <t>4. Atender 2.400 adolescentes y jóvenes  con sanciones no privativas de la libertad o  en apoyo al restablecimiento en  administración de justicia en los Centros  Forjar, con oportunidades que favorezcan  sus proyectos de vida e inclusión social</t>
  </si>
  <si>
    <t>Gestión presupuestal y eficiencia del gasto público</t>
  </si>
  <si>
    <t>Diseño e innovación de servicios sociales</t>
  </si>
  <si>
    <t>7733 - Fortalecimiento institucional para una gestión pública efectiva y transparente en la ciudad de Bogotá</t>
  </si>
  <si>
    <t>7565 - Suministro de espacios adecuados, inclusivos y seguros para el desarrollo social integral en Bogotá</t>
  </si>
  <si>
    <t>Plan de previsión de recursos humanos</t>
  </si>
  <si>
    <t>PP Para el Fenómeno de Habitabilidad en Calle</t>
  </si>
  <si>
    <t>Oficina Asesora Jurídica</t>
  </si>
  <si>
    <t>17. 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</si>
  <si>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Todos los Objetivos Estratégicos Sectoriales</t>
  </si>
  <si>
    <t>05. Valorar coberturas de servicios sociales en los territorios urbanos y rurales</t>
  </si>
  <si>
    <t>5. Optimizar unidades operativas de la SDIS para garantizar espacios adecuados y seguros a la población beneficiaria de los servicios sociales, orientando la adecuación de la infraestructura en respuesta a la transformación de los servicios sociales y la implementación de la estrategia ETIS y del Sistema Distrital de Cuidado.</t>
  </si>
  <si>
    <t>No se asocia a estrategias</t>
  </si>
  <si>
    <t xml:space="preserve">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t>
  </si>
  <si>
    <t>Compras y Contratación</t>
  </si>
  <si>
    <t>Gerencia de las políticas públicas sociales</t>
  </si>
  <si>
    <t>7735 - Fortalecimiento de los procesos territoriales y la construcción de respuestas integradoras e innovadoras en los territorios de la Bogotá – Región</t>
  </si>
  <si>
    <t xml:space="preserve">1. Construir 3 centros día para la atención al adulto mayor que cumplan con la normatividad vigente </t>
  </si>
  <si>
    <t>Plan de capacitación</t>
  </si>
  <si>
    <t>PP Para la Adultez</t>
  </si>
  <si>
    <t>Oficina de Asuntos Disciplinarios</t>
  </si>
  <si>
    <t>18. Subir 9,45 puntos porcentuales los NNAJ que se vinculan al Modelo Pedagógico y son identificados por el IDIPRON como población vulnerable por las dinámicas del Fenómeno de Habitabilidad en Calle</t>
  </si>
  <si>
    <t>No se asocia a Objetivos Estratégicos Sectoriales</t>
  </si>
  <si>
    <t>06. Implementar los planes de acción de las políticas públicas del distrito</t>
  </si>
  <si>
    <t>6. Sistemas de información. Contar con sistemas de información robustos y sólidos que generen datos, información y conocimiento con calidad, oportunidad y pertinencia para la toma de decisiones y que respondan oportunamente a la transformación de los servicios sociales de la Secretaría Distrital de Integración Social.</t>
  </si>
  <si>
    <t>6. Atender con enfoque diferencial y de manera flexible a 15.000 niñas, niños y adolescentes del distrito en riesgo de trabajo infantil y violencias sexuales; y migrantes en riesgo  de vulneración de sus derechos</t>
  </si>
  <si>
    <t xml:space="preserve">Fortalecimiento organizacional y simplificación de procesos </t>
  </si>
  <si>
    <t>Gestión ambiental</t>
  </si>
  <si>
    <t>7740 - Generación “Jóvenes con derechos” en Bogotá</t>
  </si>
  <si>
    <t>2. Construir 1 Centro de Protección para Adulto Mayor que cumpla la normatividad vigente entre 2020 y 2024</t>
  </si>
  <si>
    <t>Plan de incentivos institucionales</t>
  </si>
  <si>
    <t>PP Para las Familias</t>
  </si>
  <si>
    <t>Oficina de Control Interno</t>
  </si>
  <si>
    <t>21. Atender en las 20 localidades del distrito a la población en flujos migratorios mixtos y retornados que solicitan la oferta de servicios de la SDIS</t>
  </si>
  <si>
    <t>07. Evaluar el estado de los servicios sociales frente a los requerimientos del sistema distrital de cuidado. Innovar  los servicios sociales para que se ajusten a los requerimientos del sistema distrital de cuidado. Implementar un piloto con la innovación en los servicios sociales en el marco del sistema distrital de cuidado para reducir la feminización de la pobreza</t>
  </si>
  <si>
    <t>Todos los Objetivos Estratégicos Institucionales</t>
  </si>
  <si>
    <t xml:space="preserve">7.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niños, así como prevenir situaciones de riesgo  para la garantía de derechos.
</t>
  </si>
  <si>
    <t>Servicio al ciudadano</t>
  </si>
  <si>
    <t>Gestión contractual</t>
  </si>
  <si>
    <t>7741 - Fortalecimiento de la gestión de la información y el conocimiento con enfoque participativo y territorial</t>
  </si>
  <si>
    <t>3. Completar la construcción de 6 jardines infantiles de acuerdo a la normatividad vigente para niñas y niños de 0 a 3 años</t>
  </si>
  <si>
    <t>Plan de seguridad y salud en el trabajo</t>
  </si>
  <si>
    <t>PP Para el envejecimiento y Vejez</t>
  </si>
  <si>
    <t>Dirección de Gestión Corporativa</t>
  </si>
  <si>
    <t>25. Fortalecer la implementación de la Política Pública LGBTI a través de la puesta en marcha de 2 nuevos centros comunitarios LGBTI con enfoque territorial para la prestación de servicios sociales bajo modelos flexibles de atención integral en el marco de la PPLGBTI</t>
  </si>
  <si>
    <t>08. Ajustar los servicios sociales para reducir la pobreza femenina. Focalizar y prestar los servicios sociales en los territorios que contribuyan a la reducción de la feminización de la pobreza.</t>
  </si>
  <si>
    <t>No se asocia a Objetivos Estratégicos Institucionales</t>
  </si>
  <si>
    <t>8.Contribuir a la construcción de la memoria, la convivencia  y la reconciliación en el marco del acuerdo de paz, a través  de la atención de 8.300 niñas, niños y adolescentes víctimas y afectados por el conflicto armado , desde un enfoque territorial.</t>
  </si>
  <si>
    <t>Defensa jurídica</t>
  </si>
  <si>
    <t>Gestión de infraestructura física</t>
  </si>
  <si>
    <t>7744 - Generación de oportunidades para el desarrollo integral de la niñez y la adolescencia de Bogotá</t>
  </si>
  <si>
    <t>4. Construir 1 Centro de Protección del adulto mayor y habitante de calle  para población vulnerable entre 2020 y 2024</t>
  </si>
  <si>
    <t>Plan de Integridad y Buen Gobierno</t>
  </si>
  <si>
    <t>PP de Actividades Sexuales Pagadas</t>
  </si>
  <si>
    <t>Subdirección de Contratación</t>
  </si>
  <si>
    <t>31. 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</si>
  <si>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 xml:space="preserve">09. Participación en el diseño del Sistema Distrital de Cuidado. Identificar  la oferta del sector social que  hará  parte del sistema distrital de cuidado. Armonizar los servicios sociales prestados por el sector social al sistema distrital de cuidado. Determinar el impacto de los servicios sociales en el sistema distrital de cuidado para la reducción de la feminización de la pobreza. </t>
  </si>
  <si>
    <t>Etis</t>
  </si>
  <si>
    <t xml:space="preserve">9. Beneficiar a 4.500 familias  en  situación de pobreza, vulnerabilidad  y/o fragilidad social a través  de apoyos económicos
</t>
  </si>
  <si>
    <t>Mejora normativa</t>
  </si>
  <si>
    <t>Gestión de soporte y mantenimiento tecnológico</t>
  </si>
  <si>
    <t>7745 - Compromiso por una alimentación integral en Bogotá</t>
  </si>
  <si>
    <t>5. Reforzar y/o restituir 6 equipamientos administrados por la SDIS para la prestación de los servicios sociales</t>
  </si>
  <si>
    <t>Plan de Bienestar</t>
  </si>
  <si>
    <t>PP Distrital de Servicio a la Ciudadanía</t>
  </si>
  <si>
    <t>Subdirección Administrativa y Financiera</t>
  </si>
  <si>
    <t>41.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</si>
  <si>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10. Estrategia Territorial Integral Social</t>
  </si>
  <si>
    <t>10. Beneficiar el 100% de personas programadas mediante raciones de comida caliente a través de cocinas populares, Unidades móviles y comedores comunitarios, teniendo  en cuenta las necesidades de los  territorios y poblaciones.</t>
  </si>
  <si>
    <t>Racionalización de trámites</t>
  </si>
  <si>
    <t>Gestión de talento humano</t>
  </si>
  <si>
    <t>7748 - Fortalecimiento de la gestión institucional y desarrollo integral del talento humano en Bogotá</t>
  </si>
  <si>
    <t>6. Adecuar el 100% de los equipamientos solicitados para atención transitoria o permanente con ocasión a situaciones de impacto poblacional debido a emergencias sanitarias o sociales</t>
  </si>
  <si>
    <t>B. Planes relacionados con Tecnologías de la Información y las Comunicaciones (TIC):</t>
  </si>
  <si>
    <t>PP de Transparencia</t>
  </si>
  <si>
    <t>Subdirección de Plantas Físicas</t>
  </si>
  <si>
    <t>42.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</si>
  <si>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 xml:space="preserve">11. Participar en la actualización de las acciones de las políticas públicas del distrito.  Implementar los planes de acción de las políticas públicas del distrito. Hacer el reporte a través del sistema de seguimiento y monitoreo de políticas públicas del distrito. </t>
  </si>
  <si>
    <t xml:space="preserve">11. Beneficiar el 100% de personas programadas con la entrega de apoyos alimentarios mediante bonos canjeables por alimentos y apoyos en especie.
</t>
  </si>
  <si>
    <t>Participación ciudadana en la gestión pública</t>
  </si>
  <si>
    <t>Gestión del conocimiento</t>
  </si>
  <si>
    <t>7749 - Implementar una estrategia de territorios cuidadores en Bogotá</t>
  </si>
  <si>
    <t xml:space="preserve">7. Realizar mantenimiento al 60% de los equipamientos de SDIS </t>
  </si>
  <si>
    <t>Plan Estratégico de Tecnologías de la Información y las Comunicaciones (PETI)</t>
  </si>
  <si>
    <t>PP Integral de Derechos Humanos</t>
  </si>
  <si>
    <t>Subdirección de Gestión y Desarrollo del Talento Humano</t>
  </si>
  <si>
    <t>43. Atender con enfoque diferencial y de manera flexible a 15.000 niñas, niños y adolescentes del distrito en riesgo de trabajo infantil y violencias sexuales, y migrantes en riesgo de vulneración de sus derechos</t>
  </si>
  <si>
    <t>12. Incrementar en 10 puntos el índice de desempeño del sector integración social</t>
  </si>
  <si>
    <t xml:space="preserve">12. 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
</t>
  </si>
  <si>
    <t>Gobierno digital</t>
  </si>
  <si>
    <t>Sistema de Gestión</t>
  </si>
  <si>
    <t>7752 - Contribución a la protección de los derechos de las familias especialmente de sus integrantes afectados por la violencia intrafamiliar en la ciudad de Bogotá</t>
  </si>
  <si>
    <t xml:space="preserve">8. Atender el 100% de solicitudes de viabilidades de equipamientos para garantizar infraestructura en condiciones adecuadas y seguras </t>
  </si>
  <si>
    <t>Plan de tratamiento de riesgos de seguridad y privacidad de la información</t>
  </si>
  <si>
    <t>PP de Seguridad Alimentaria Nutricional</t>
  </si>
  <si>
    <t>Dirección de Análisis y Diseño Estratégico</t>
  </si>
  <si>
    <t>44. Atender integralmente al 100% de niñas y niños en ubicación institucional, generando procesos de fortalecimiento de sus familias para la garantía de sus derechos y para el reintegro familiar</t>
  </si>
  <si>
    <t>13. Estrategia retorno de las oportunidades a la juventud bogotana</t>
  </si>
  <si>
    <t>13. Suministrar el 100% de apoyos  humanitarios, impulsando las  compras locales y el consumo sostenible, teniendo en cuenta las  necesidades territoriales y  poblacionales</t>
  </si>
  <si>
    <t>Seguridad digital</t>
  </si>
  <si>
    <t>Gestión documental</t>
  </si>
  <si>
    <t>7753 - Prevención de la maternidad y la paternidad temprana en Bogotá</t>
  </si>
  <si>
    <t>9. Realizar a 10  predios administrados por la SDIS,  el saneamiento jurídico y urbanístico</t>
  </si>
  <si>
    <t>Plan de seguridad y privacidad de la información</t>
  </si>
  <si>
    <t>PP de Discapacidad</t>
  </si>
  <si>
    <t>Subdirección de Diseño, Evaluación y Sistematización</t>
  </si>
  <si>
    <t>45. Beneficiar a 15.000 mujeres gestantes, lactantes y niños menores de 2 años con servicios nutricionales, con énfasis en los mil días de oportunidades para la vida</t>
  </si>
  <si>
    <t>No se asocia a metas sectoriales</t>
  </si>
  <si>
    <t xml:space="preserve">14.Beneficiar a 15.000 mujeres  gestantes, lactantes y niños menores de 2 años con servicios  nutricionales, con énfasis en los  mil días de oportunidades para la  vida. y coordinar junto con la Secretaría de Salud la busqueda activa de niños niñas  en riesgo de desnutrición aguda,  para verificar el estado de clasificación nutricional y vincularlos a la ruta de atención.
</t>
  </si>
  <si>
    <t>Componente ambiental</t>
  </si>
  <si>
    <t>Gestión financiera</t>
  </si>
  <si>
    <t>7756 - Compromiso social por la diversidad en Bogotá</t>
  </si>
  <si>
    <t>11. Avanzar en el 100% de etapa de preconstrucción para el reforzamiento estructural y/o restitución de equipamientos administrados por la SDIS</t>
  </si>
  <si>
    <t>Plan de preservación digital</t>
  </si>
  <si>
    <t>PP para la garantía plena de los derechos de las personas LGBT</t>
  </si>
  <si>
    <t>Subdirección de Investigación e Información</t>
  </si>
  <si>
    <t>46. Beneficiar a 4.500 familias en situación de pobreza, vulnerabilidad y/o fragilidad social a través de una estrategia de inclusión social y de apoyos económicos, dirigidos a garantizar el acceso y consumo de alimentos, que favorezcan hábitos de vida saludable</t>
  </si>
  <si>
    <t>Todas las metas sectoriales</t>
  </si>
  <si>
    <t>15.Promover en las 20 localidades una  estrategia de territorios cuidadores a partir  de la identificación y caracterización de las  acciones para la respuesta a emergencias  sociales, sanitarias, naturales, antrópicas y  de vulnerabilidad inminente</t>
  </si>
  <si>
    <t>Seguimiento y evaluación del desempeño institucional</t>
  </si>
  <si>
    <t>Gestión jurídica</t>
  </si>
  <si>
    <t>7757 - Implementación de  estrategias y servicios integrales para el abordaje del fenómeno de habitabilidad en calle en Bogotá</t>
  </si>
  <si>
    <t>12. Avanzar en el 100% en la etapa de Preconstrucción para Centros de Protección para población Vulnerable</t>
  </si>
  <si>
    <t xml:space="preserve">Plan de mantenimiento de servicios tecnológicos </t>
  </si>
  <si>
    <t xml:space="preserve">PP planes integrales de acciones afirmativas grupos étnicos </t>
  </si>
  <si>
    <t>Dirección Territorial</t>
  </si>
  <si>
    <t>47. Contribuir a la construcción de la memoria, la convivencia y la reconciliación en el marco del acuerdo de paz, a través de la atención de 8.300 niños, niñas y adolescentes víctimas y afectados por el conflicto armado, desde un enfoque territorial</t>
  </si>
  <si>
    <t xml:space="preserve">16. Atender integralmente al 100% de niñas  y niños en ubicación institucional, generando procesos de fortalecimiento de  sus familias para la garantía de sus  derechos y para el reintegro familiar.
</t>
  </si>
  <si>
    <t>Gestión logística</t>
  </si>
  <si>
    <t>7768 - Implementación de una estrategia de acompañamiento  a  hogares  con mayor pobreza evidente y oculta  de Bogotá</t>
  </si>
  <si>
    <t>C. Otros planes</t>
  </si>
  <si>
    <t>PP prevención y atención del consumo de SPA</t>
  </si>
  <si>
    <t>Subdirección para la Gestión Integral Local</t>
  </si>
  <si>
    <t>50. Entregar el 100% de apoyos alimentarios a través de los comedores comunitarios en sus diferentes modalidades, teniendo en cuenta las necesidades de los territorios y poblaciones</t>
  </si>
  <si>
    <t xml:space="preserve">17.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
</t>
  </si>
  <si>
    <t>Transparencia, acceso a la información pública y lucha contra la corrupción</t>
  </si>
  <si>
    <t>Inspección, vigilancia y control</t>
  </si>
  <si>
    <t>7770 - Compromiso con el envejecimiento activo y una Bogotá cuidadora e incluyente</t>
  </si>
  <si>
    <t xml:space="preserve">1. Implementar  un (1) modelo itinerante e intersectorial distrital con la vinculación de agentes comunitarios de la población proveniente de flujos migratorios mixtos, que permita la ampliación de servicios integrales a dicha población </t>
  </si>
  <si>
    <t>Plan Institucional de Archivos de la Entidad (PINAR)</t>
  </si>
  <si>
    <t>PP de Ruralidad</t>
  </si>
  <si>
    <t>Subdirección para la Identificación, Caracterización e Integración</t>
  </si>
  <si>
    <t>51. Entregar el 100% de los apoyos alimentarios requeridos por la población beneficiaria de los servicios sociales de integración social</t>
  </si>
  <si>
    <t>18. Reducir la maternidad y paternidad temprana en  mujeres menores o iguales a 19 años a , así como la violencia sexual contra niñas y mujeres jóvenes, fortaleciendo capacidades de niñas, niños,  adolescentes, jóvenes y sus familias sobre derechos  sexuales y derechos reproductivos.</t>
  </si>
  <si>
    <t>Gestión de la información estadística</t>
  </si>
  <si>
    <t>Planeación estratégica</t>
  </si>
  <si>
    <t>7771 - Fortalecimiento de las oportunidades de  inclusión de las personas con discapacidad y sus familias, cuidadores-as en Bogotá</t>
  </si>
  <si>
    <t>2. Promover 16 alianzas estratégicas para generar medios de vida, procesos de participación y de fortalecimiento dirigidos a la población de flujos migratorios mixtos</t>
  </si>
  <si>
    <t>Plan Anual de Adquisiciones</t>
  </si>
  <si>
    <t>PP de atención, asistencia y reparación integral a las víctimas</t>
  </si>
  <si>
    <t>Dirección Poblacional</t>
  </si>
  <si>
    <t>54. 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</si>
  <si>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19. Implementar un modelo de inclusión social,  a través de la vinculación de personas de los  sectores sociales LGBTI en pobreza extrema y  vulnerabilidad social a la oferta de servicios sociales de seguridad alimentaria,  transferencias monetarias y/o de cuidado de
la Secretaría Distrital de Integración Social, teniendo en cuenta los impacto de la  emergencia social y sanitaria sobre esta  población</t>
  </si>
  <si>
    <t>Gestión del conocimiento y la innovación</t>
  </si>
  <si>
    <t>Prestación de servicios sociales para la inclusión social</t>
  </si>
  <si>
    <t>No se asocia a Proyecto de Inversión</t>
  </si>
  <si>
    <t>3. Beneficiar a 60000 personas de flujos migratorios mixtos  mediante estabilización e inclusión socioeconómica y cultural</t>
  </si>
  <si>
    <t>Plan Anticorrupción y de Atención al Ciudadano[1]</t>
  </si>
  <si>
    <t>No se asocia a Políticas Públicas</t>
  </si>
  <si>
    <t>Subdirección para la Infancia</t>
  </si>
  <si>
    <t>55.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</si>
  <si>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 xml:space="preserve">20. Atender en (2) nuevos centros comunitarios personas con enfoque diferencial, para la prestación de servicios sociales bajo modelos flexibles de atención integral, en el marco de la implementación de la Política Pública LGBTI </t>
  </si>
  <si>
    <t>Control interno</t>
  </si>
  <si>
    <t>Tecnologías de la información</t>
  </si>
  <si>
    <t>Todos los Proyectos de Inversión de la entidad</t>
  </si>
  <si>
    <t>Plan de conservación documental</t>
  </si>
  <si>
    <t>Todas las políticas públicas lideradas por la entidad</t>
  </si>
  <si>
    <t>Subdirección para la Juventud</t>
  </si>
  <si>
    <t>57. Implementar una (1) estrategia territorial para cuidadores y cuidadoras de personas con discapacidad, que contribuya al reconocimiento socioeconómico y redistribución de roles en el marco del Sistema Distrital de Cuidado</t>
  </si>
  <si>
    <t xml:space="preserve">21.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t>
  </si>
  <si>
    <t>No se asocia a proceso de gestión institucional</t>
  </si>
  <si>
    <t>Todos los proyectos de inversión de la Dirección Poblacional</t>
  </si>
  <si>
    <t>1. Aumentar el 43% la inspección y vigilancia en los servicios y programas prestados por la Secretaria Distrital de Integración Social que cuentan con estándares de calidad</t>
  </si>
  <si>
    <t>Plan de estrategia de participación</t>
  </si>
  <si>
    <t>Subdirección para la Adultez</t>
  </si>
  <si>
    <t>58. 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</si>
  <si>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 xml:space="preserve">22.Implementar una estrategia móvil de  abordaje en calle dirigida a ciudadanos y  ciudadanas habitantes de calle acorde al contexto social y sanitario de la  emergencia.
</t>
  </si>
  <si>
    <t>Todos los proyectos de inversión de la Dirección Territorial</t>
  </si>
  <si>
    <t>2. Gestionar el 100% de las peticiones ciudadanas allegadas a través de los canales de interacción dispuestos por la SDIS</t>
  </si>
  <si>
    <t>Plan de Austeridad 
Plan Institucional de Gestión Ambiental PIGA</t>
  </si>
  <si>
    <t>Subdirección para la Vejez</t>
  </si>
  <si>
    <t>59. Incrementar en 40% los procesos de inclusión educativa y productiva de las personas con discapacidad, sus cuidadores y cuidadoras</t>
  </si>
  <si>
    <t xml:space="preserve">23. Incrementar en 825 cupos la atención  integral de ciudadanos y
ciudadanas habitantes de calle en  los servicios sociales que tiene la SDIS dispuestos para su atención.
</t>
  </si>
  <si>
    <t>Todos los proyectos de inversión de la Dirección de Gestión Corporativa</t>
  </si>
  <si>
    <t>3. Implementar el 100% de las acciones del plan de acción de la Política Pública de Transparencia de la Secretaría Distrital de Integración Social</t>
  </si>
  <si>
    <t>Plan de ajuste y sostenibilidad MIPG</t>
  </si>
  <si>
    <t>Dirección para la Inclusión y las Familias</t>
  </si>
  <si>
    <t>62. 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</si>
  <si>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 xml:space="preserve">24. Implementar una (1) estrategia de  gestión interinstitucional que permita  la movilización social y el desarrollo de  capacidades de los adultos y adultas identificados en vulnerabilidad, fragilidad social o afectados por emergencias sanitarias en la ciudad de Bogotá 
</t>
  </si>
  <si>
    <t>4. Realizar el análisis de la gestión al 100% de las políticas públicas que lidera la SDIS</t>
  </si>
  <si>
    <t>No se asocia a Planes Institucionales integrados</t>
  </si>
  <si>
    <t>Subdirección para la Familia</t>
  </si>
  <si>
    <t>63. Promover en las 20 localidades una estrategia de territorios cuidadores a partir de la identificación y caracterización de las acciones para la respuesta a emergencias sociales, sanitarias, naturales, antrópicas y de vulnerabilidad inminente</t>
  </si>
  <si>
    <t xml:space="preserve">25. Implementar una estrategia de  acompañamiento de hogares pobres,  en vulnerabilidad y riesgo social  derivada de la pandemia del COVID 19,  identificados poblacional diferencial y  geográficamente en los barrios con  mayor pobreza evidente y oculta del  distrito.
</t>
  </si>
  <si>
    <t>Subdirección para asuntos LGBTI</t>
  </si>
  <si>
    <t>64. Suministrar el 100% de apoyos humanitarios, impulsando las compras locales y el consumo sostenible, teniendo en cuenta las necesidades territoriales y poblacionales diferenciales</t>
  </si>
  <si>
    <t xml:space="preserve">26. 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
</t>
  </si>
  <si>
    <t>1. Diseñar e implementar Una (1) estrategia territorial integral social -ETIS - , para la gestión del territorio con el  involucramiento de sus actores institucionales, sociales y comunitarios</t>
  </si>
  <si>
    <t xml:space="preserve">Subdirección para la Discapacidad </t>
  </si>
  <si>
    <t>73. 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</si>
  <si>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27. Incrementar progresivamente en un 60% el valor de los  apoyos económicos y ampliar los cupos para personas  mayores contribuyendo a mejorar su calidad de vida e  incrementar su autonomía en el entorno familiar y social</t>
  </si>
  <si>
    <t>2. Fortalecer  técnica y/o financieramente 100 procesos territoriales y organizaciones sociales</t>
  </si>
  <si>
    <t>Dirección de Nutrición y Abastecimiento</t>
  </si>
  <si>
    <t>110. Atender 2.400 adolescentes y jóvenes con sanciones no privativas de la libertad o en apoyo al restablecimiento en administración de justicia en los Centros Forjar, con oportunidades que favorezcan sus proyectos de vida e inclusión social</t>
  </si>
  <si>
    <t xml:space="preserve">28. 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
</t>
  </si>
  <si>
    <t>3. Diseñar e implementar Una (1) estrategia de innovación social</t>
  </si>
  <si>
    <t>Subdirección de Nutrición</t>
  </si>
  <si>
    <t>113. Implementar una estrategia de oportunidades juveniles, por medio de la entrega de transferencias monetarias condicionadas a 5.900 jóvenes con alto grado de vulnerabilidad</t>
  </si>
  <si>
    <t>29. Implementar una (1) estrategia  territorial para cuidadores y  cuidadoras de personas con discapacidad, que contribuya al  reconocimiento socioeconómico y redistribución de roles en el marco del Sistema Distrital de Cuidado</t>
  </si>
  <si>
    <t>4. Realizar 280000 atenciones a personas por medio del servicio social Centros de Desarrollo de Comunitario</t>
  </si>
  <si>
    <t>Subdirección de Abastecimiento</t>
  </si>
  <si>
    <t>114. 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</si>
  <si>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 xml:space="preserve">30. Incrementar en 30% la atención de las personas con discapacidad en  Bogotá, mediante procesos de  articulación intersectorial, con  mayor capacidad de respuesta  integral teniendo en cuenta el  contexto social.
</t>
  </si>
  <si>
    <t>5. Asistir 20 Alcaldías Locales en los procesos de formulación, implementación y seguimiento de los proyectos de inversión - Fondos de Desarrollo Local-</t>
  </si>
  <si>
    <t>SL Rafael Uribe Uribe</t>
  </si>
  <si>
    <t>116. Vincular 7.000 jóvenes del modelo pedagógico del IDIPRON a las estrategias de generación de oportunidades para su desarrollo socioeconómico</t>
  </si>
  <si>
    <t>31.Incrementar en 40% los procesos de inclusión  educativa y productiva de las personas con  discapacidad sus cuidadores y cuidadoras</t>
  </si>
  <si>
    <t>SL Fontibón</t>
  </si>
  <si>
    <t>364. Fortalecer el 100% de las Comisarías de Familia en su estructura organizacional y su capacidad operativa, humana y tecnológica, para garantizar a las víctimas de violencia intrafamiliar el oportuno acceso a la justicia y la garantía integral de sus derechos</t>
  </si>
  <si>
    <t xml:space="preserve">32. 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
</t>
  </si>
  <si>
    <t>1. Coordinar 1 implementación en el distrito de  la Política Pública de Juventud y el funcionamiento del Sistema Distrital de Juventud</t>
  </si>
  <si>
    <t>SL Mártires</t>
  </si>
  <si>
    <t>411. Diseñar e implementar una estrategia de focalización ajustada a las realidades poblacionales y territoriales en el marco de la Estrategia Territorial Integral Social - ETIS</t>
  </si>
  <si>
    <t>33.Fortalecer procesos territoriales en  las 20 localidades,  a partir de la Estrategia Territorial Social - ETIS, vinculando instancias de participación  local, formas organizativas solidarias y  comunitarias de la ciudadanía.</t>
  </si>
  <si>
    <t>2. Diseñar e implementar  1 estrategia de comunicación y difusión de los servicios sociales dirigidos a la población joven</t>
  </si>
  <si>
    <t>SL Kennedy</t>
  </si>
  <si>
    <t>412. Diseñar e implementar una solución tecnológica que facilite la participación de la ciudadanía en la gestión y oferta institucional</t>
  </si>
  <si>
    <t xml:space="preserve">34.Implementar (1) una estrategia de  innovación social que permita la  construcción de acciones  transectoriales para aprender y responder a las necesidades emergentes de los territorios de Bogotá y de ésta con la Región Central.
</t>
  </si>
  <si>
    <t>3. Entregar a  19563 jóvenes transferencias monetarias condicionadas en el marco de la estrategia de oportunidades juveniles</t>
  </si>
  <si>
    <t>SL Santa Fe la Candelaria</t>
  </si>
  <si>
    <t>481. Aumentar 5 puntos en la calificación del índice distrital de servicio a la ciudadanía, de la Secretaría Distrital de Integración Social</t>
  </si>
  <si>
    <t xml:space="preserve">35.Garantizar la eficiencia y la eficacia  ambiental, logística, operativa y de gestión documental de la entidad, para la  oportuna prestación de los servicios  sociales incluyendo componentes que demanden la reformulación de los programas.
</t>
  </si>
  <si>
    <t>4. Incrementar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</si>
  <si>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SL Suba</t>
  </si>
  <si>
    <t>484. Aumentar en un 43% la inspección y vigilancia en los servicios y programas prestados por la Secretaria Distrital de Integración Social que cuentan con estándares de calidad</t>
  </si>
  <si>
    <t xml:space="preserve">36.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
</t>
  </si>
  <si>
    <t>5. Atender el 100% de jóvenes y adolescentes con sanciones no privativas de la libertad que requieran el apoyo para el restablecimiento de sus derechos a través de Centros Forjar</t>
  </si>
  <si>
    <t>SL Usaquén</t>
  </si>
  <si>
    <t>513. Garantizar la eficiencia y la eficacia ambiental, logística, operativa y de gestión documental de la entidad, para la oportuna prestación de los servicios sociales incluyendo componentes que demanden la reformulación de los programas</t>
  </si>
  <si>
    <t xml:space="preserve">37. Aumentar en un 43% la inspección y  vigilancia en los servicios y programas  prestados por la Secretaría Distrital de Integración Social que cuentan con estándares de calidad.
</t>
  </si>
  <si>
    <t>SL Bosa</t>
  </si>
  <si>
    <t>519.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</si>
  <si>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 xml:space="preserve">38.Aumentar 5 puntos en la calificación del  índice distrital de servicio a la ciudadanía,  de la Secretaría Distrital de Integración
Social
</t>
  </si>
  <si>
    <t>1. Modernizar y mantener el 100% de la Infraestructura tecnológica de la Entidad para garantizar la operación de la Secretaría</t>
  </si>
  <si>
    <t>SL Usme-Sumapaz</t>
  </si>
  <si>
    <t>545. Fortalecer procesos territoriales en las 20 localidades, a partir de la Estrategia Territorial Social - ETIS, vinculando instancias de participación local, formas organizativas solidarias y comunitarias de la ciudadanía</t>
  </si>
  <si>
    <t>39.Diseñar e implementar una  estrategia de focalización  ajustada a las realidades poblacionales y territoriales en el  marco de la Estrategia Territorial  Integral Social - ETIS</t>
  </si>
  <si>
    <t>2. Actualizar y mantener el 100% de los sistemas de información de la entidad para contar con información accesible, confiable y oportuna</t>
  </si>
  <si>
    <t>SL Barrios Unidos-Teusaquillo</t>
  </si>
  <si>
    <t>546. Implementar (1) una estrategia de innovación social que permita la construcción de acciones transectoriales para aprender y responder a las necesidades emergentes de los territorios de Bogotá y de ésta con la Región Central</t>
  </si>
  <si>
    <t xml:space="preserve">40.Diseñar e implementar una  solución tecnológica que facilite  la participación de la ciudadanía en la gestión y oferta  institucional
</t>
  </si>
  <si>
    <t>3. Construir 1 estrategia de gestión del conocimiento y la información</t>
  </si>
  <si>
    <t>SL Ciudad Bolívar</t>
  </si>
  <si>
    <t>No se asocia a metas Plan de Desarrollo</t>
  </si>
  <si>
    <t xml:space="preserve">41. Fortalecer el 100% de las  Comisarías de Familia en su estructura organizacional y su capacidad operativa, humana y  tecnológica, para garantizar a las  víctimas de violencia
</t>
  </si>
  <si>
    <t>4. Formular e implementar 1 estrategia de focalización en el marco de la Estrategia Territorial Integral Social - ETIS</t>
  </si>
  <si>
    <t>SL Engativá</t>
  </si>
  <si>
    <t xml:space="preserve">42. Identificar, caracterizar y acompañar con respuestas transectoriales a 500.000 hogares de jefatura femenina en situación de pobreza que se encuentran en la base maestra de Bogotá Solidaria en Casa. </t>
  </si>
  <si>
    <t>5. Asesorar técnicamente al 100% de las áreas  en la formulación y seguimiento de las políticas públicas, planes, programas, proyectos y gasto público</t>
  </si>
  <si>
    <t>SL Puente Aranda-Antonio Nariño</t>
  </si>
  <si>
    <t>43. Organizar y poner en marcha con otros sectores del Distrito manzanas del cuidado en el marco del Sistema Distrital del Cuidado tomando como infraestructura ancla ocho Centros de Desarrollo Comunitario de la SDIS.</t>
  </si>
  <si>
    <t>6. Cumplir el 100% del programa implementación y sostenibilidad del sistema de gestión de la Secretaría Distrital de Integración Social</t>
  </si>
  <si>
    <t>SL San Cristóbal</t>
  </si>
  <si>
    <t>44. Caracterizar a 33.000 jóvenes Ninis en riesgo social en el marco de la implementación RETO.</t>
  </si>
  <si>
    <t>7. Formular o actualizar 9 estándares de calidad de los servicios sociales de la Entidad</t>
  </si>
  <si>
    <t>SL Chapinero</t>
  </si>
  <si>
    <t>48. Implementar la estrategia “Más territorio Menos Escritorio” que consiste en la visita de 691 unidades operativas, por parte del equipo directivo, en donde se evalúan las condiciones de infraestructura y prestación de los servicios para proyectar su optimización y manejo eficiente de los recursos</t>
  </si>
  <si>
    <t>8. Implementar el 100% de la política de comunicación institucional</t>
  </si>
  <si>
    <t>SL Tunjuelito</t>
  </si>
  <si>
    <t>No se asocia a metas 2020-2024</t>
  </si>
  <si>
    <t>7744 - Generación de Oportunidades para el Desarrollo Integral de la Niñez y la Adolescencia de Bogotá</t>
  </si>
  <si>
    <t>Todas las metas 2020-2024</t>
  </si>
  <si>
    <t>1.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</si>
  <si>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2.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</si>
  <si>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xml:space="preserve">3. Atender a 18500 niñas niños y adolescentes con discapacidad, alteraciones en el desarrollo, restricciones médicas, pertenecientes a grupos étnicos y víctimas por el conflicto armado con enfoque diferencial y de género </t>
  </si>
  <si>
    <t>4. Consolidar 1 herramienta de medición de la atención integral a niñas, niños y adolescentes que permita la trazabilidad de la Ruta Integral de Atenciones desde la Gestación hasta la Adolescencia -RIAGA-</t>
  </si>
  <si>
    <t>5. Atender a 15000 niñas, niños y adolescentes del distrito en riesgo de trabajo infantil y violencias sexuales; y migrantes en riesgo de vulneración de sus derechos de manera flexible con enfoque diferencial y de género  </t>
  </si>
  <si>
    <t>6. Atender a 8300 niñas niños y adolescentes  víctimas y afectados por el conflicto armado en el marco del acuerdo de paz, la memoria, la convivencia y la reconciliación con enfoque diferencial y de género</t>
  </si>
  <si>
    <t>1. Beneficiar a 4.500 hogares mediante apoyos económicos</t>
  </si>
  <si>
    <t>2. Beneficiar el 100% de personas programadas mediante raciones de comida caliente en comedores comunitarios</t>
  </si>
  <si>
    <t>3. Implementar 2 comedores móviles para la entrega de comida caliente</t>
  </si>
  <si>
    <t>4. Beneficiar el 100% de personas programadas con la entrega de apoyos alimentarios mediante bonos canjeables por alimentos y apoyos en especie</t>
  </si>
  <si>
    <t>5. Entregar el 100% de kits alimentarios  humanitarios programados para atender necesidades poblacionales territoriales</t>
  </si>
  <si>
    <t>6. Entregar el 100% de ayudas humanitarias dirigidas a atender emergencias sociales</t>
  </si>
  <si>
    <t xml:space="preserve">7. Fortalecer las capacidades de 1.200 profesionales vinculados a la prestación de los servicios sociales de la Secretaría, en acciones de vigilancia nutricional </t>
  </si>
  <si>
    <t>8. Orientar a 36.000 personas frente a la promoción de estilos de vida saludable con énfasis alimentación, nutrición y actividad física</t>
  </si>
  <si>
    <t>9. Formular e implementar una estrategia de inclusión social</t>
  </si>
  <si>
    <t>10. Implementar 1 estrategia de agricultura urbana orgánica, manejo, disposición y aprovechamiento de residuos sólidos para los servicios sociales de la Secretaría.</t>
  </si>
  <si>
    <t>11. Beneficiar a 15.000 mujeres gestantes, lactantes y niños menores de 2 años con un apoyo alimentario articulado a la  estrategia de nutrición, alimentación y salud  basada en "1000 días de oportunidades para la vida”</t>
  </si>
  <si>
    <t>7748 - Fortalecimiento de la Gestión Institucional y Desarrollo Integral del Talento Humano en Bogotá</t>
  </si>
  <si>
    <t>1. Implementar el 100 por ciento de las soluciones en materia de servicios logísticos para la atención eficiente y oportuna de las necesidades operativas de la Entidad</t>
  </si>
  <si>
    <t>2. Implementar el 48 por ciento del Sistema Interno de Gestión Documental y Archivo</t>
  </si>
  <si>
    <t>3. Gestionar la implementación del 100 por ciento de los lineamientos Ambientales en las Unidades Operativas activas de la Entidad</t>
  </si>
  <si>
    <t>4. Contar con el 100 por ciento del Recurso Humano acorde a las necesidades de la Entidad</t>
  </si>
  <si>
    <t>5. Realizar 1 proceso de Rediseño Institucional para ajustar la estructura organizacional y la planta de personal a las necesidades de la SDIS</t>
  </si>
  <si>
    <t>6. Implementar el 100 por ciento del plan de acción del  Sistema de Seguridad y Salud en el Trabajo</t>
  </si>
  <si>
    <t>7. Implementar el 100 por ciento del plan de acción de la política pública de gestión y desarrollo integral del Talento Humano en la SDIS</t>
  </si>
  <si>
    <t xml:space="preserve">1. Diseñar 1 estrategia de territorios cuidadores  </t>
  </si>
  <si>
    <t>2. Caracterizar 412 territorios de Bogotá  de acuerdo a   las necesidades de las familias  en condición de pobreza, vulnerabilidad y exclusión social</t>
  </si>
  <si>
    <t>3. Atender a 116418 personas,  de acuerdo a sus realidades  por servicios en  emergencia social, natural, antrópica, sanitaria y de vulnerabilidad inminente</t>
  </si>
  <si>
    <t>4. Fortalecer 20 redes comunitarias de cuidado y gestión del riesgo en las localidades</t>
  </si>
  <si>
    <t>1. Atender integralmente al 100% niños, niñas y adolescentes en los Centros Proteger</t>
  </si>
  <si>
    <t xml:space="preserve">2. Implementar un plan de acción para coordinar la implementación y el seguimiento de la PPPF </t>
  </si>
  <si>
    <t>3. Implementar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</si>
  <si>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7753 - Prevención de la Maternidad y la Paternidad Temprana en Bogotá</t>
  </si>
  <si>
    <t>1. Formar e Informar a 70000 niñas, niños, adolescentes, jóvenes y sus familias en derechos sexuales y derechos reproductivos con enfoque diferencial y de género</t>
  </si>
  <si>
    <t>2. Fortalecer las capacidades de 10000 agentes de cambio social, servidores públicos y contratistas de entidades públicas con enfoque diferencial y de género a través de la implementación de estrategias</t>
  </si>
  <si>
    <t xml:space="preserve">3. Implementar un plan de acción intra e interinstitucional para la promoción de los derechos sexuales y derechos reproductivos de niñas, niños, adolescentes y jóvenes </t>
  </si>
  <si>
    <t xml:space="preserve">4. Desarrollar una estrategia de comunicación para la prevención de la maternidad y la paternidad temprana,  embarazo en niñas menores de 14 años y la violencia sexual contra niñas, niños, adolescentes y jóvenes </t>
  </si>
  <si>
    <t>1. Implementar un modelo de inclusión social que permita la  vinculación de personas de los sectores sociales lgbti en vulnerabilidad  a la oferta de servicios sociales de la sdis</t>
  </si>
  <si>
    <t>2. Beneficiar a 7544 personas de los sectores lgbti identificadas en vulnerabilidad con apoyos económicos para la ampliación de capacidades</t>
  </si>
  <si>
    <t>3. Implementar un plan de acción para la transversalización de la política pública lgbti desde el sector social</t>
  </si>
  <si>
    <t>4. Poner en funcionamiento dos (2) nuevos centros comunitarios para la atención de personas de los sectores sociales lgbti en los territorios priorizados</t>
  </si>
  <si>
    <t>5. Brindar atención a 16000 personas de los sectores lgbti, sus familias y redes de apoyo desde los servicios sociales de la subdirección para asuntos lgbti y la estrategia territorial integral social</t>
  </si>
  <si>
    <t xml:space="preserve">1. Implementar una (1) estrategia territorial para el desarrollo de procesos de prevención y atención a la población en riesgo de habitar en calle </t>
  </si>
  <si>
    <t xml:space="preserve">2. Implementar una (1) estrategia de abordaje comunitaria del fenómeno de habitabilidad en calle dirigida al mejoramiento de la convivencia ciudadana </t>
  </si>
  <si>
    <t>3. Realizar 17000 atenciones  a ciudadanos y ciudadanas habitantes de calle a través de la estrategia móvil de abordaje en calle</t>
  </si>
  <si>
    <t>4. Atender 9795 ciudadanas y ciudadanos en riesgo y habitantes de calle mediante la mitigación de riesgos y daños asociados al fenómeno de habitabilidad en calle</t>
  </si>
  <si>
    <t>5. Desarrollar un (1) estrategia de seguimiento y monitoreo de las acciones que contribuyen con la implementación y articulación de la Política Pública Distrital para la Habitabilidad en Calle</t>
  </si>
  <si>
    <t>1. Identificar en el 100% de los territorios a intervenir con la estrategia, las dinámicas de segregación sociespacial</t>
  </si>
  <si>
    <t>2. Acompañar 27025 hogares pobres o en pobreza emergente</t>
  </si>
  <si>
    <t xml:space="preserve">3. Monitorear la movilidad social de 15000 hogares pobres o en pobreza emergente acompañados a través de la estrategia </t>
  </si>
  <si>
    <t>4. Apoyar la reactivación económica de 4000 personas adultas y sus familias con pobreza oculta, vulnerabilidad, fragilidad social o afectados por emergencia sanitaria, identificadas  en la estrategia</t>
  </si>
  <si>
    <t>1. Ofertar 92500 cupos para personas mayores en el servicio de apoyos económicos, proporcionándoles un ingreso económico para mejorar su autonomía y calidad de vida</t>
  </si>
  <si>
    <t>2. Vincular a 38300 personas mayores a procesos ocupacionales y de desarrollo humano a través de la atención integral en Centros Día</t>
  </si>
  <si>
    <t>3. Atender 940 personas mayores en procesos de autocuidado y dignificación a través de servicios de cuidado transitorio (día-noche)</t>
  </si>
  <si>
    <t>4. Atender 2800 personas mayores en servicios de cuidado integral y protección en modalidad institucionalizada</t>
  </si>
  <si>
    <t>5. Dinamizar en 20 localidades de Bogotá redes de cuidado comunitario entre las personas mayores y actores del territorio con la participación de 5000 personas</t>
  </si>
  <si>
    <t xml:space="preserve">6. Implementar el 100% de acciones del Plan de Acción de la Política Publica Social para el Envejecimiento y la Vejez </t>
  </si>
  <si>
    <t>7. Realizar 3 estudios que aporten las bases para la reformulación de la Política Pública Social para el Envejecimiento y la Vejez</t>
  </si>
  <si>
    <t xml:space="preserve">1. Atender 10000 cuidadores-as en la estrategia territorial, para cuidadores y cuidadoras de personas con discapacidad, que contribuya al reconocimiento socioeconómico y redistribución de roles en el marco del Sistema Distrital de Cuidado
</t>
  </si>
  <si>
    <t xml:space="preserve">2. Atender 4275 personas con discapacidad, sus familias y cuidadores-as en los servicios sociales a cargo del proyecto, a través de procesos de articulación transectorial
</t>
  </si>
  <si>
    <t xml:space="preserve">3. Incrementar a 2561 personas con discapacidad, sus familias y cuidadores-as en procesos de inclusión en los entornos educativo y productivo con enfoque territorial y diferencial, en el marco de una articulación transectorial
</t>
  </si>
  <si>
    <t xml:space="preserve">4. Contribuir en una (1) Política Pública de Discapacidad en el Distrito Capital, en su reformulación e implementación mediante el desarrollo de acciones interseccionales con otras políticas públicas para favorecer la inclusión de las personas con discapacidad, sus cuidadoras y cuidadores
</t>
  </si>
  <si>
    <t xml:space="preserve">5. Brindar a 3200 personas con discapacidad, sus familias y cuidadores-as apoyo en el desarrollo de sus competencias orientadas a la inclusión social, en el marco de una articulación transectorial
</t>
  </si>
  <si>
    <t>Todas las metas del proyecto</t>
  </si>
  <si>
    <t>No se asocia a meta proyecto de inversión</t>
  </si>
  <si>
    <t>Dependencia</t>
  </si>
  <si>
    <t>No. de acciones</t>
  </si>
  <si>
    <t xml:space="preserve">Oficina de Control Disciplinario Interno </t>
  </si>
  <si>
    <t>Oficina Jurídica</t>
  </si>
  <si>
    <t>Dirección de Gestión Corporativa y sus Subdirecciones</t>
  </si>
  <si>
    <t>Dirección de Análisis y Diseño Estratégico y sus Subdirecciones</t>
  </si>
  <si>
    <t>Dirección Poblacional y sus Subdireccione</t>
  </si>
  <si>
    <t>Dirección Territorial y sus Subdirecciones</t>
  </si>
  <si>
    <t>Dirección de Nutrición y Abastecimiento y sus Subdirecciones</t>
  </si>
  <si>
    <t>Dirección para la Inclusión y las Familias y sus Subdirecciones</t>
  </si>
  <si>
    <t>Total</t>
  </si>
  <si>
    <t xml:space="preserve">Código: FOR-PE-001 </t>
  </si>
  <si>
    <t>Versión: 6</t>
  </si>
  <si>
    <t>Fecha: Memo I2022009074 - 11/03/2022</t>
  </si>
  <si>
    <t>Página: 1 de 1</t>
  </si>
  <si>
    <t>ENTIDAD:</t>
  </si>
  <si>
    <t>Secretaría Distrital de Integración Social</t>
  </si>
  <si>
    <t>MISIÓN:</t>
  </si>
  <si>
    <t>La Secretaría Distrital de Integración Social, es una entidad pública de nivel central de la ciudad de Bogotá, líder del sector social, responsable de la formulación e implementación de políticas públicas poblacionales orientadas al ejercicio de derechos, ofrece servicios sociales y promueve de forma articulada, la inclusión social, el desarrollo de capacidades y la mejora en la calidad de vida de la población en mayor condición de vulnerabilidad, con un enfoque territorial.</t>
  </si>
  <si>
    <t>VISIÓN:</t>
  </si>
  <si>
    <t>La Secretaría Distrital de Integración Social será en el año 2030, una entidad líder, a nivel nacional, en materia de política social y un referente en la promoción de derechos, por contribuir a la inclusión social, al desarrollo de capacidades y a la prestación de los servicios sociales de alta calidad, a través de la transformación de los servicios sociales, la modernización institucional y una estrategia territorial integral social que responde a las necesidades sociales mediante acciones transectoriales, integradoras e innovadoras. Lo anterior para hacer de Bogotá una ciudad más cuidadora, incluyente, sostenible y consciente.</t>
  </si>
  <si>
    <t>PLAN DE DESARROLLO Y PLAN  ESTRATÉGICO SECTORIAL</t>
  </si>
  <si>
    <t>PLAN ESTRATÉGICO INSTITUCIONAL</t>
  </si>
  <si>
    <r>
      <t>PLAN DE ACCIÓN INSTITUCIONAL VIGENCIA</t>
    </r>
    <r>
      <rPr>
        <sz val="12"/>
        <color theme="4"/>
        <rFont val="Arial"/>
        <family val="2"/>
      </rPr>
      <t xml:space="preserve"> </t>
    </r>
    <r>
      <rPr>
        <sz val="12"/>
        <rFont val="Arial"/>
        <family val="2"/>
      </rPr>
      <t>2023</t>
    </r>
  </si>
  <si>
    <t xml:space="preserve">IDENTIFICACIÓN </t>
  </si>
  <si>
    <t>Formulación</t>
  </si>
  <si>
    <t>Programación I trimestre</t>
  </si>
  <si>
    <t>Seguimiento I trimestre</t>
  </si>
  <si>
    <t>Programación II trimestre</t>
  </si>
  <si>
    <t>Seguimiento II trimestre</t>
  </si>
  <si>
    <t>Programación III trimestre</t>
  </si>
  <si>
    <t>Seguimiento III trimestre</t>
  </si>
  <si>
    <t>Programación IV trimestre</t>
  </si>
  <si>
    <t>Seguimiento IV trimestre</t>
  </si>
  <si>
    <t>Consolidado año</t>
  </si>
  <si>
    <t>Meta plan de desarrollo</t>
  </si>
  <si>
    <t>Objetivo estratégico sectorial</t>
  </si>
  <si>
    <t>Metas 2020-202</t>
  </si>
  <si>
    <t>Política o componente MIPG</t>
  </si>
  <si>
    <t xml:space="preserve">Fuente de financiación </t>
  </si>
  <si>
    <t xml:space="preserve">Plan de acción política pública poblacional asociada  </t>
  </si>
  <si>
    <t>Número de Acción / Actividad</t>
  </si>
  <si>
    <t>Acciones / actividades</t>
  </si>
  <si>
    <t>Meta</t>
  </si>
  <si>
    <t>Tendencia de meta</t>
  </si>
  <si>
    <t>Nombre del indicador de la meta</t>
  </si>
  <si>
    <t>Fórmula del indicador o índice</t>
  </si>
  <si>
    <t>Fecha inicio
DD/MM/AAAA</t>
  </si>
  <si>
    <t>Fecha finalización
DD/MM/AAAA</t>
  </si>
  <si>
    <t>Evidencias programadas
I trimestre</t>
  </si>
  <si>
    <t xml:space="preserve">Programación  meta
I trimestre </t>
  </si>
  <si>
    <t>Avance cuantitativo I trimestre</t>
  </si>
  <si>
    <t>Porcentaje de cumplimiento 
I trimestre</t>
  </si>
  <si>
    <t>Avance cualitativo I trimestre</t>
  </si>
  <si>
    <t>Revisión segunda línea de defensa</t>
  </si>
  <si>
    <t>Evidencias programadas
II trimestre</t>
  </si>
  <si>
    <t xml:space="preserve">Programación  meta
II trimestre </t>
  </si>
  <si>
    <t>Avance cuantitativo
II trimestre</t>
  </si>
  <si>
    <t>Porcentaje de cumplimiento 
II trimestre</t>
  </si>
  <si>
    <t>Avance cualitativo
II trimestre</t>
  </si>
  <si>
    <t>Revisión segunda línea de defensa2</t>
  </si>
  <si>
    <t>Evidencias programadas
III trimestre</t>
  </si>
  <si>
    <t xml:space="preserve">Programación  meta
III trimestre </t>
  </si>
  <si>
    <t>Avance cuantitativo
III trimestre</t>
  </si>
  <si>
    <t>Porcentaje de cumplimiento 
III trimestre</t>
  </si>
  <si>
    <t>Avance cualitativo
III trimestre</t>
  </si>
  <si>
    <t>Revisión segunda línea de defensa3</t>
  </si>
  <si>
    <t>Evidencias programadas
IV trimestre</t>
  </si>
  <si>
    <t xml:space="preserve">Programación  meta
IV trimestre </t>
  </si>
  <si>
    <t>Avance cuantitativo
IV trimestre</t>
  </si>
  <si>
    <t>Porcentaje de cumplimiento 
IV trimestre</t>
  </si>
  <si>
    <t>Avance cualitativo
IV trimestre</t>
  </si>
  <si>
    <t>Programado meta</t>
  </si>
  <si>
    <t>Avance meta</t>
  </si>
  <si>
    <t>Porcentaje de avance</t>
  </si>
  <si>
    <t>Avance cualitativo</t>
  </si>
  <si>
    <t>Todas las metas 2020 - 2024</t>
  </si>
  <si>
    <t xml:space="preserve">Elaborar el informe de seguimiento al cumplimiento de los objetivos de la Secretaría Distrital de Integración Social, en el marco del Comité Institucional de Gestión y desempeño.
</t>
  </si>
  <si>
    <t>Informe de seguimiento y acompañamiento a los Objetivos Estratégicos Institucionales de la SDIS</t>
  </si>
  <si>
    <t xml:space="preserve">Sumatoria de Informes de seguimiento a los objetivos estratégicos elaborados </t>
  </si>
  <si>
    <t>No programado</t>
  </si>
  <si>
    <t>Informe de gestión del Comité Institucional de Gestión y Desempeño</t>
  </si>
  <si>
    <t> </t>
  </si>
  <si>
    <t>Elaborar un reporte trimestral que dé cuenta del avance de la aplicación de la evaluación de apoyos alimentarios de la Entidad</t>
  </si>
  <si>
    <t>Reportes de avance de la aplicación de la evaluación de apoyos alimentarios de la Entidad elaborados</t>
  </si>
  <si>
    <t>Sumatoria de los reportes de avance de la aplicació de la evaluación de apoyos alimentarios de la Entidad elaborados</t>
  </si>
  <si>
    <t>31/12/2023</t>
  </si>
  <si>
    <t>Reporte de avance de la aplicación de la evaluación de apoyos alimentarios de la Entidad I trimestre</t>
  </si>
  <si>
    <t xml:space="preserve">Durante el primer trimestre de 2023 se finalizó el anexo técnico de la evaluación de apoyos alimentarios en conjunto con la Secretaría Distrital de Planeación, se participó en el Comité de diseño y seguimiento de evaluaciones del sector de Integración Social liderado por la SDP, y se gestiono el apoyo de la Dirección de Nutrición y Abastecimiento en la respuesta a las consultas técnicas u operativas sobre la evaluación. Lo anterior permitió el cumplimiento de la acción: Reporte de avance del primer trimestre en la aplicacion de la evaluacion de apoyos alimentarios, programados para el periodo. Por lo anterior, y de acuerdo con el cálculo del indicador, se logra un cumplimiento del 100% para este periodo. </t>
  </si>
  <si>
    <t>Reporte de avance de la aplicación de la evaluación de apoyos alimentarios de la Entidad II trimestre</t>
  </si>
  <si>
    <t>Reporte de avance de la aplicación de la evaluación de apoyos alimentarios de la Entidad III trimestre</t>
  </si>
  <si>
    <t>Reporte de avance de la aplicación de la evaluación de apoyos alimentarios de la Entidad IV</t>
  </si>
  <si>
    <t>Elaborar el documento de la evaluación del programa Parceros por Bogotá</t>
  </si>
  <si>
    <t>Porcentaje de avance en la elaboración del documento  de la evaluación al servicio apoyos económicos para la juventud</t>
  </si>
  <si>
    <t>(Número de capítulos del  documento de la evaluación del programa Parceros por Bogotá elaborados/Total de capítulos del documento de evaluación del programa Parceros por Bogotá)*100</t>
  </si>
  <si>
    <t>Documento de la evaluación del programa Parceros por Bogotá elaborado al 34%</t>
  </si>
  <si>
    <t>Documento de la evaluación del programa Parceros por Bogotá elaborado al 67%</t>
  </si>
  <si>
    <t>Documento de la evaluación del programa Parceros por Bogotá elaborado al 100%</t>
  </si>
  <si>
    <t>Elaborar tres boletínes temáticos sobre servicios sociales o estrategias de la Entidad</t>
  </si>
  <si>
    <t>Número de boletines temáticos sobre servicios sociales o estrategias de la Entidad elaborados</t>
  </si>
  <si>
    <t>Sumatoria de los boletines temáticos sobre servicios sociales o estrategias de la Entidad elaborados</t>
  </si>
  <si>
    <t>Boletín temático sobre servicios sociales o estrategias de la Entidad</t>
  </si>
  <si>
    <t>Realizar actividades de promoción y fortalecimiento de competencias en innovación social desde la Secretaría Distital de Integración Social</t>
  </si>
  <si>
    <t>Número de actividades de promoción y fortalecimiento de competencias en innovación social desde la Secretaría Distital de Integración Social, realizadas</t>
  </si>
  <si>
    <t>Sumatoria de actividades de promoción y fortalecimiento de competencias en innovación social desde la Secretaría Distital de Integración Social, realizadas.</t>
  </si>
  <si>
    <t>Evidencia de realización de actividades de promoción y fortalecimiento en innovación social.</t>
  </si>
  <si>
    <t xml:space="preserve">Durante el primer trimestre de 2023 se realizaron las siguientes acciones de promocion y fortalecimiento en innovacion social en la entidad: 1. Diseño beta del sitio concentrador Ecos innovación SDIS. 2. Diseño instrumento para levantamiento de información para elaboracion mapa del ecosistema de innovación de la SDIS. 3. Levantamiento de la información a 31 dependencias de la SDIS para el mapa del ecosistema de innovación de la SDIS. 4 Levantamiento de información en 42 dependencias para el Índice de innovación pública-IIP de la SDIS lo cual aporta al IIP de Bogotá.. Lo anterior permitió el cumplimiento de la acción: Evidencias de realizacion de actividades de promocion y fortalecimiento de la innovacion social, programados para el periodo. Por lo anterior, y de acuerdo con el cálculo del indicador, se logra un cumplimiento del 100% para este periodo. </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</si>
  <si>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</si>
  <si>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39. Diseñar e implementar una  estrategia de focalización ajustada a las realidades poblacionales y territoriales en el  marco de la Estrategia Territorial  Integral Social - ETIS</t>
  </si>
  <si>
    <t>Elaborar y/o actualizar documentos técnicos y/o procedimientos que permitan actualizar y/o optimizar la estrategia de focalización de acuerdo a las necesidades de la entidad</t>
  </si>
  <si>
    <t>Documentos técnicos y procedimientos elaborados y actualizados</t>
  </si>
  <si>
    <t>Número de documentos técnicos y procedimientos elaborados y actualizados</t>
  </si>
  <si>
    <t>Documento técnico o procedimiento actualizado</t>
  </si>
  <si>
    <t>Elaborar el reporte mensual de personas en listados de priorización por servicio, modalidad o estrategia</t>
  </si>
  <si>
    <t>Reportes de personas en listados de priorización por servicio, modalidad o estrategia, elaborados</t>
  </si>
  <si>
    <t>Número de reportes de personas en listados de priorización por servicio, modalidad o estrategia, elaborado.</t>
  </si>
  <si>
    <t>Reportes mensuales de personas en listados de priorización por servicio, modalidad o estrategia</t>
  </si>
  <si>
    <t xml:space="preserve">Durante el primer trimestre de 2023 se generaron los reportes con el número de personas enviadas en los listados de priorización de los servicios que focalizan por instrumentos desde las competencias de la DADE, para los meses de enero, febrero y marzo de 2023. Lo anterior permitió el cumplimiento de la acción: Reportes mensuales de personas en listados de priorizacion en servicios, modalidades o estrategias, programados para el periodo. Por lo anterior, y de acuerdo con el cálculo del indicador, se logra un cumplimiento del 100% para este periodo. </t>
  </si>
  <si>
    <t>Realizar los reportes de seguimiento a la implementacion de planes de mejoramiento a cargo de la Dirección de Análisis y Diseño Estratégico y sus subdirecciones técnicas</t>
  </si>
  <si>
    <t>Reportes de seguimiento a planes de mejoramiento a cargo de la DADE y sus subdirecciones tecnicas, realizados</t>
  </si>
  <si>
    <t>Número de reportes de planes de mejoramiento a cargo de la DADE y sus subdirecciones tecnicas realizados</t>
  </si>
  <si>
    <t>Correo electrónico con el Reporte de seguimiento de las acciones de mejora a cargo de la DADE y sus subdirecciones tecnicas, con sus respectivas evidencias</t>
  </si>
  <si>
    <t xml:space="preserve">Durante el primer trimestre de 2023 se realizó seguimiento al cumplimiento oportuno de las acciones de mejora a cargo de la Dirección de Análisis y Diseño Estratégico, la Subdirección de Diseño, Evaluación y Sistematización y la Subdirección de Investigación e Información. Lo anterior permitió el cumplimiento de la acción: Correo electronico con el reporte de seguimiento de las acciones de mejora a cargo de la DADE y sus subdirecciones tecnicas, programados para el periodo. Por lo anterior, y de acuerdo con el cálculo del indicador, se logra un cumplimiento del 100% para este periodo. </t>
  </si>
  <si>
    <t>Desde la revisión de la segunda línea se verifica que los documentos aportados cumplan con los siguientes criterios, de acuerdo con su programación respectiva:
Entregable respecto a la evidencia programada: cumple
Firmas: N/A
Periodo de reporte de la evidencia: cumple
Indicador: cumple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</si>
  <si>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Realizar el cargue de los informes de presupuesto, deuda pública, inversiones, gestión y resultados, contratación y ocasionales (este último cuando aplique), de la Secretaría Distrital de Integración Social en la plataforma SIVICOF de la Contraloría de Bogotá.</t>
  </si>
  <si>
    <t>Informes y archivos de la SDIS cargados en SIVICOF</t>
  </si>
  <si>
    <t>Número de informes de Presupuesto, deuda pública, inversiones, gestión y resultados, contratación y ocasionales (este último cuando aplique), de la Secretaría Distrital de Integración Social cargados en la plataforma SIVICOF de la Contraloría de Bogotá.</t>
  </si>
  <si>
    <t>Reportes subidos a la plataforma dispuesta por el SIVICOF (uno mensual)</t>
  </si>
  <si>
    <t xml:space="preserve">Durante el primer trimestre de 2023 se realizó el cargue en el aplicativo SIVICOF de la Contraloría de Bogotá de las cuentas mensuales de diciembre 2022 (cargada en enero 2023),  enero (cargada en febrero 2023) y febrero de 2023 (cargada en marzo 2023), las cuales contienen los informes de Presupuesto, deuda pública, inversiones, gestión y resultados y contratación. Adicionalmente, se realizó el cargue de la cuenta anual de la vigencia 2022 (cargada en los meses de enero y febrero de 2023), la cual contiene los informes de: Presupuesto, Gestión y Resultados, Balance Social, Estadísticas – Informática, Contabilidad, Contratación, Control Fiscal Interno, Plan de Mejoramiento Seguimiento Entidad y Control Fiscal Interno Especiales. Lo anterior permitió el cumplimiento de la acción: Reportes subidos a la plataforma dispuesta por el SIVICOF, programados para el periodo. Por lo anterior, y de acuerdo con el cálculo del indicador, se logra un cumplimiento del 100% para este periodo. </t>
  </si>
  <si>
    <t>Consolidar el reporte de monitoreo trimestral a los riesgos de gestión en el marco de los proceso institucionales</t>
  </si>
  <si>
    <t>Reporte consolidado de monitoreo de los riesgos de gestión</t>
  </si>
  <si>
    <t xml:space="preserve">Número de reportes consolidados de monitoreo de los riesgos </t>
  </si>
  <si>
    <t>Reporte de monitoreo de los riesgos consolidado primer trimestre</t>
  </si>
  <si>
    <t>Se entrega el reporte consolidado de riesgos con corte al 31 de marzo de 2023</t>
  </si>
  <si>
    <t>Reporte de monitoreo de los riesgos consolidado segundo trimestre</t>
  </si>
  <si>
    <t>Reporte de monitoreo de los riesgos consolidado tercer trimestre</t>
  </si>
  <si>
    <t>Reporte de monitoreo de los riesgos consolidado cuarto trimestre</t>
  </si>
  <si>
    <t>Realizar los reportes de seguimiento a la implementacion del Plan de Participación ciudadana 2023</t>
  </si>
  <si>
    <t>Reportes de seguimiento al avance del Plan de participación ciudadana, realizados</t>
  </si>
  <si>
    <t>Número de reportes de seguimiento al avance del Plan de Participación Ciudadana realizados</t>
  </si>
  <si>
    <t>Reporte trimestral de seguimiento al avance del Plan de participación ciudadana</t>
  </si>
  <si>
    <t>Realizar los reportes de seguimiento a la implementacion de la estrategia de rendición de cuentas 2023</t>
  </si>
  <si>
    <t>Reportes de seguimiento al avance de la estrategia de rendición de cuentas, realizados</t>
  </si>
  <si>
    <t>Número de reportes de seguimiento al avance de la estrategia de rendición de cuentas, realizados</t>
  </si>
  <si>
    <t>Reporte trimestral de seguimiento al avance de la estrategia de rendición de cuentas</t>
  </si>
  <si>
    <t>35. Garantizar la eficiencia y la eficacia  ambiental, logística, operativa y de gestión documental de la entidad, para la  oportuna prestación de los servicios  sociales incluyendo componentes que demanden la reformulación de los programas</t>
  </si>
  <si>
    <t>Plan Institucional de Gestión Ambiental - PIGA</t>
  </si>
  <si>
    <t>Realizar los informes con los resultados de la implementación del Plan Institucional de Gestión Ambiental - PIGA, de la Secretaría Distrital de Integración Social</t>
  </si>
  <si>
    <t>Informes del estado de la implementación del plan de acción del PIGA para la vigencia 2023</t>
  </si>
  <si>
    <t>N° de Informes presentados con el estado de la implementación del plan de acción PIGA 2023</t>
  </si>
  <si>
    <t>Informe del estado de la implementación del plan de acción del PIGA para la vigencia 2023</t>
  </si>
  <si>
    <t>11. Beneficiar el 100% de personas programadas con la entrega de apoyos alimentarios mediante bonos canjeables por alimentos y apoyos en especie</t>
  </si>
  <si>
    <t>Elaborar un informe trimestral sobre el avance de la gestión realizada por la Dirección de Nutrición y Abastecimiento en el marco de su misionalidad y la programación para la vigencia 2023.</t>
  </si>
  <si>
    <t>Informe trimestral sobre el avance de la gestión realizada por la Dirección de Nutrición y Abastecimiento en el marco de su misionalidad y la programación para la vigencia 2023.</t>
  </si>
  <si>
    <t>N° de informes elaborados</t>
  </si>
  <si>
    <t>La Dirección de Nutrición y Abastecimiento elaboró el informe trimestral en el cual se incluye el avance en la gestión realizada en el primer trimestre 2023, en el marco de su misionalidad y la programación para la vigencia. En este documento se destacan las gestiones contractuales efectuadas para el suministro de alimentos a los servicios sociales de la SDIS, así como el avance en las acciones transversales de línea técnica que se desarrollan y complementan la atención a la ciudadanía, en especial lo relacionado con el componente social implementado en comedores comunitarios y canastas de cabildos indígenas, la vigilancia nutricional y la promoción de estilos de vida saludable y actividad física, para el mejoramiento de la calidad de vida de los participantes de los servicios sociales en Bogotá.</t>
  </si>
  <si>
    <t>No se asocia a proceso de gestión</t>
  </si>
  <si>
    <t>7564 - Mejoramiento de la capacidad de respuesta institucional de las comisarías de familia en Bogotá
7752 - Contribución a la protección de los derechos de las familias especialmente de sus integrantes afectados por la violencia intrafamiliar en la ciudad de Bogotá
7756 - Compromiso social por la diversidad en Bogotá
7771 - Fortalecimiento de las oportunidades de  inclusión de las personas con discapacidad y sus familias, cuidadores-as en Bogotá</t>
  </si>
  <si>
    <t>Todas las metas relacionadas con los proyectos de inversión 7564, 7752, 7756 y 771</t>
  </si>
  <si>
    <t>Realizar el seguimiento a la implementación de las políticas públicas competencia de las Subdirecciones adscritas a la Dirección</t>
  </si>
  <si>
    <t>Informes de seguimiento a la implementación de las políticas públicas competencia de las Subdirecciones adscritas a la Dirección</t>
  </si>
  <si>
    <t>Número de informes de seguimiento elaborados</t>
  </si>
  <si>
    <t>Informe de seguimiento a la implementación de las políticas públicas competencia de las Subdirecciones adscritas a la Dirección</t>
  </si>
  <si>
    <t>Elaborar el informe de gestión del fortalecimiento de alta gobernanza y sus mecanismos articuladores para la implementación de las políticas públicas y servicios de las Subdirecciones adscritas a la Dirección</t>
  </si>
  <si>
    <t>Informes de gestión de fortalecimiento y articulación para la implementación de las políticas públicas y servicios de las Subdirecciones adscritas a la Dirección</t>
  </si>
  <si>
    <t>Número de informes de gestión elaborados</t>
  </si>
  <si>
    <t>Informes de gestión de fortalecimiento y articulación para la implementación de las políticas públicas y servicios de las Subdirecciones adscritas a la Dirección del primer semestre de 2022</t>
  </si>
  <si>
    <t>Informes de gestión de fortalecimiento y articulación para la implementación de las políticas públicas y servicios de las Subdirecciones adscritas a la Dirección del segundo semestre de 2022</t>
  </si>
  <si>
    <t>Realizar el seguimiento contractual a los procesos a cargo de la Dirección para la Inclusión y las Familias</t>
  </si>
  <si>
    <t>Informes de seguimiento contractual a los procesos a cargo de la DIF</t>
  </si>
  <si>
    <t>Número de informes de seguimiento elaborado</t>
  </si>
  <si>
    <t>Informe de seguimiento correspondiente al primer semestre de 2022</t>
  </si>
  <si>
    <t>Informe de seguimiento correspondiente al segundo semestre de 2022</t>
  </si>
  <si>
    <t>13.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16. Implementar una estrategia móvil de abordaje en calle dirigida a ciudadanos y ciudadanas habitantes de calle acorde al contexto social y sanitario de la emergencia.
17. Incrementar en 825 cupos la atención integral de ciudadanas y ciudadanos habitantes de calle en los servicios sociales que tiene la Secretaría Distrital de Integración Social dispuestos para su atención, que considere los impactos sociales y sanitarios de la emergencia.
41.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42.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
43. Atender con enfoque diferencial y de manera flexible a 15.000 niñas, niños y adolescentes del distrito en riesgo de trabajo infantil y violencias sexuales, y migrantes en riesgo de vulneración de sus derechos.
47. Contribuir a la construcción de la memoria, la convivencia y la reconciliación en el marco del acuerdo de paz, a través de la atención de 8.300 niños, niñas y adolescentes víctimas y afectados por el conflicto armado, desde un enfoque territorial.
49. 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
60. 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
61. Incrementar progresivamente en un 60% el valor de los apoyos económicos y ampliar los cupos para personas mayores contribuyendo a mejorar su calidad de vida e incrementar su autonomía en el entorno familiar y social.
73. Reducir la maternidad y paternidad temprana en mujeres menores o iguales a 19 años, así como la violencia sexual contra niñas y mujeres jóvenes, fortaleciendo capacidades de niñas, niños, adolescentes, jóvenes y sus familias sobre derechos sexuales y derechos reproductivos.
110. Atender 2.400 adolescentes y jóvenes con sanciones no privativas de la libertad o en apoyo al restablecimiento en administración de justicia en los Centros Forjar, con oportunidades que favorezcan sus proyectos de vida e inclusión social.
113. Implementar una estrategia de oportunidades juveniles, por medio de la entrega de transferencias monetarias condicionadas a 5.900 jóvenes con alto grado de vulnerabilidad.
114. 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</si>
  <si>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 xml:space="preserve">7744 - Generación de oportunidades para el desarrollo integral de la niñez y la adolescencia en Bogotá. 7740 - Generación "Jóvenes con derechos en Bogotá". 7753 - Prevención de la maternidad y paternidad temprana en Bogotá. 7757 - Implementación de estrategias y servicios integrales para el abordaje del fenómeno de habitabilidad en calle en Bogotá D.C. 7770 - Compromiso con el envejecimiento activo y una Bogotá cuidadora e incluyente. </t>
  </si>
  <si>
    <t>Todas las metas relacionadas con los proyectos de inversión 7744, 7740, 7753, 7757 y 7770.</t>
  </si>
  <si>
    <t>Todas las políticas públicas lideradas por las áreas adscritas a la Dirección Poblacional</t>
  </si>
  <si>
    <t>Elaborar los informes de acompañamiento técnico de las políticas públicas poblacionales competencia de las áreas adscritas a la Dirección Poblacional</t>
  </si>
  <si>
    <t>Informes de  acompañamiento técnico de las políticas públicas poblacionales competencia de las áreas adscritas a la Dirección Poblacional</t>
  </si>
  <si>
    <t>Numero de informes elaborados/Número de Informes Programados</t>
  </si>
  <si>
    <t>Elaborar los reportes de los conceptos de enfoque poblacional solicitados por la Secretaría Distrital de Planeación para las Políticas Públicas en construcción del Distrito</t>
  </si>
  <si>
    <t>Reporte de conceptos de enfoque poblacional emitidos por la Dirección Poblacional que son solicitados por la Secretaría Distrital de Planeación para las Políticas Públicas en construcción del Distrito</t>
  </si>
  <si>
    <t>Reporte conceptos elaborados/Reporte de conceptos programados</t>
  </si>
  <si>
    <t>Para este producto no se asocian metas 2020 -2024 teniendo en cuenta que las subdirecciones técnicas de la Dirección Poblacional son quienes tienen a cargo las  políticas públicas y proyecto de inversión y la acción realizada a cargo de la Dirección Poblacional consiste en la elaboración de informes que den cuenta de la gestión</t>
  </si>
  <si>
    <t>Elaborar los informes de seguimiento a las acciones afirmativas en el marco de la implementación del artículo 66 del PDD por un nuevo contrato social y ambiental para la Bogotá del S.XXI</t>
  </si>
  <si>
    <t>Informes de seguimiento a PIAA de los grupos étnicos elaborados</t>
  </si>
  <si>
    <t>Numero de informes elaborados</t>
  </si>
  <si>
    <t>Informes de seguimiento (una matriz por cada acción afirmativa y un informe cualitativo).</t>
  </si>
  <si>
    <t xml:space="preserve">Se realiza el reporte trimestral de las 108 acciones afirmativas concertadas con los grupo étnicos desde la Secretaría Distrital de Integración Social, se relacionan en 5 matrices, una por cada grupo étnico (Pueblos Indígenas, Comunidades Negras y Afrocolombianas, Comunidad Raizal, Kuagro Monari Palenque y Pueblo Rrom Gitano) en relación con los avances con corte IV trimestre 2022 reflejados en acciones concretas para la disminución de la fragilidad social de los grupos étnicos en Bogotá. De igual manera se reporta un informe cualitativo que refleja las atenciones realizadas, dificultades en el cumplimiento y adecuación institucional, reportando de esta manera los 6 informes programados para el presente corte. </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</si>
  <si>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para el caso del informe cualitativo. y tener en cuenta las recomendaicones enviadas en el memorando I2023009000. 24/04/2023: la dependencia realizó el ajuste en las evidencias.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</si>
  <si>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Gestionar las liquidaciones de los contratos cuya ordenación del gasto corresponde a la Dirección Poblacional.</t>
  </si>
  <si>
    <t xml:space="preserve">Informes de seguimiento trimestral de las liquidaciones gestionadas </t>
  </si>
  <si>
    <t xml:space="preserve">Informe de seguimiento trimestral de las liquidaciones gestionadas </t>
  </si>
  <si>
    <t>Se adjunta el informe de gestión de las liquidaciones a cargo de la Dirección Poblacional correspondiente al primer trimestre de la vigencia 2023</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</si>
  <si>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y tener en cuenta las recomendaicones enviadas en el memorando I2023009000. 24/04/2023 la dependencia incluyó la firma de quien elaboró el informe.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</si>
  <si>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los informes de gestión contractual de prestación de servicios de talento humano, compras, contratos y convenios de los servicios a cargo de las áreas adscritas a la Dirección Poblacional</t>
  </si>
  <si>
    <t>informes de gestión contractual de prestación de servicios de talento humano, compras, contratos y convenios de los servicios a cargo de las áreas adscritas a la Dirección Poblacional</t>
  </si>
  <si>
    <t>informe de gestión contractual de prestación de servicios de talento humano, compras, contratos y convenios de los servicios a cargo de las áreas adscritas a la Dirección Poblacional</t>
  </si>
  <si>
    <t>Se adjunta informe de gestión contractual a cargo de la Dirección Poblacional correspondiente al primer trimestre de la vigencia 2023</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</si>
  <si>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y tener en cuenta las recomendaicones enviadas en el memorando I2023009000. 24/04/2023: la dependencia incluyó las firmas de quien elaboró el informe.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</si>
  <si>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Informes de seguimiento a la ejecución financiera de los recursos a cargo de la Dirección Poblacional</t>
  </si>
  <si>
    <t>Informes de seguimiento trimestral a la ejecución  financiera de los recursos a cargo de la Dirección Poblacional</t>
  </si>
  <si>
    <t>Informe de seguimiento trimestral a la ejecución  financiera de los recursos a cargo de la Dirección Poblacional</t>
  </si>
  <si>
    <t>Se realiza el primer informe de ejecución presupuestal de la Dirección Poblacional del 1er trimestre del 2023.</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</si>
  <si>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y tener en cuenta las recomendaciones enviadas en el memorando I2023009000. Adicionalmente, al tratarse de un informe de seguimiento, es importante relacionar la descripción cualitativa de la ejecución del trimestre, posibles rezagos, pendientes. 05/05/2023 se atiende la observación por parte de la dependencia.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</si>
  <si>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las actas de las sesiones de la Mesa Técnica Gestión Integral Social en el marco de las apuestas institucionales y el Plan Distrital de Desarrollo</t>
  </si>
  <si>
    <t>Porcentaje de actas elaboradas en la mesa técnica gestión integral social</t>
  </si>
  <si>
    <t>Actas elaboradas/sesiones realizadas</t>
  </si>
  <si>
    <t>Actas elaboradas en la mesa técnica gestión integral social realizadas en el trimestre</t>
  </si>
  <si>
    <t xml:space="preserve">En el primer trimestre desde la mesa técnica gestión integral social no se programan reuniones ya que se realizan por demanda. </t>
  </si>
  <si>
    <t>Desde la revisión de la segunda línea se verifica que los documentos aportados cumplan con los siguientes criterios, de acuerdo con su programación respectiva:
Entregable respecto a la evidencia programada: No cumple
Firmas: No cumple
Periodo de reporte de la evidencia: cumple
Indicador: No cumple
Recomendación: 18/04/2023 la evidencia programada comprende la elaboración de las actas de las sesiones de la Mesa Técnica GIS, sin embargo, el reporte menciona que no se adelantaron sesiones de esta instancia.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</si>
  <si>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el Informe de actividades de implementación del sistema de gestión en el marco del proceso Prestación de Servicios Sociales para la Inclusión Social</t>
  </si>
  <si>
    <t>Informes implementación del sistema de gestión elaborados</t>
  </si>
  <si>
    <t>N° de informes de implementación del sistema de gestión elaborados</t>
  </si>
  <si>
    <t>Informe semestral de implementación del sistema de gestión</t>
  </si>
  <si>
    <t>Elaborar los informes de implementación de los contenidos desarrollados en la escuela territorial para servidores y contratistas de la SDIS</t>
  </si>
  <si>
    <t>Informes de implementación de los contenidos desarrollados en la escuela territorial.</t>
  </si>
  <si>
    <t>No. de informes de la implementación de los contenidos desarrollados en  escuela territorial elaborados</t>
  </si>
  <si>
    <t>Informe semestral de la implementación de los contenidos desarrollados en  escuela territorial</t>
  </si>
  <si>
    <t>33. Fortalecer procesos territoriales en  las 20 localidades,  a partir de la Estrategia Territorial Social - ETIS, vinculando instancias de participación  local, formas organizativas solidarias y  comunitarias de la ciudadanía</t>
  </si>
  <si>
    <t xml:space="preserve">
P.P. de y para la Adultez
P.P. Social para el Envejecimiento y la Vejez
P.P. Infancia y Adolescencia
P.P. Juventud
P.P. Familias
P.P. Habitabilidad en Calle</t>
  </si>
  <si>
    <t xml:space="preserve">Elaborar el informe de implementación de la ETIS </t>
  </si>
  <si>
    <t>Informes de implementación de la ETIS</t>
  </si>
  <si>
    <t>No. de informes de la implementación de la ETIS elaborados.</t>
  </si>
  <si>
    <t>Informe semestral de la implementación de la ETIS</t>
  </si>
  <si>
    <t>Elaborar informe de acompañamiento a las subdirecciones locales en el seguimiento y autocontrol de la prestación de los servicios sociales</t>
  </si>
  <si>
    <t xml:space="preserve">Informes de acompañamiento a las subdirecciones locales en el seguimiento y autocontrol de la prestación de los servicios sociales </t>
  </si>
  <si>
    <t>No. de informes de acompañamiento a las subdirecciones locales elaborados.</t>
  </si>
  <si>
    <t>Informe semestral de acompañamiento  a las subdirecciones locales en el seguimiento y autocontrol de la prestación de servicios sociales</t>
  </si>
  <si>
    <t xml:space="preserve">Realizar los informes ejecutivos de actividades realizadas por el area juridica de la Dirección Territorial relacionado con las activiades a desarrollar. </t>
  </si>
  <si>
    <t xml:space="preserve">Informes ejecutivos de actividades realizadas por el área jurídica de la Dirección Territorial elaborados </t>
  </si>
  <si>
    <t>No. de informes ejecutivos de actividades realizadas por el área jurídica elaborados.</t>
  </si>
  <si>
    <t>Informe semestral ejecutivos de actividades realizadas por el área jurídica de la Dirección Territorial</t>
  </si>
  <si>
    <t>Realizar el informe Ejecutivo de actividades realizadas por el área financiera de la Dirección Territorial</t>
  </si>
  <si>
    <t xml:space="preserve">Informes ejecutivos de actividades elaborados </t>
  </si>
  <si>
    <t>No. de informes de reporte de actividades realizadas por el área financiera elaborados</t>
  </si>
  <si>
    <t>Informe de actividades realizadas por el areá financiera.</t>
  </si>
  <si>
    <t>Realizar el reporte de la gestión de divulgación de la información institucional de la entidad en el marco de la Política de Comunicaciones</t>
  </si>
  <si>
    <t>Documento con reporte de avance de las actividades de divulgación de la información definidas para la vigencia en le marco de la política de comunicaciones</t>
  </si>
  <si>
    <t>Número de documentos con reporte de la gestión de las actividades de divulgación de la información realizadas en el marco de la política de comunicaciones</t>
  </si>
  <si>
    <t>Un reporte de avance de la realización de las actividades de divulgación de la información definidas para la vigencia en le marco de la política de comunicaciones correspondientes al primer trimestre</t>
  </si>
  <si>
    <t>Para el periodo a reportar se realiza un informe de seguimiento a las métricas de la divulgación de la información y actividades definidas en los canales oficiales de la entidad.</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</si>
  <si>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Recomendación: 17/04/2023 se recomienda tener en cuenta las recomendaciones enviadas en el memorando I2023009000.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</si>
  <si>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Un reporte de avance de la realización de las actividades de divulgación de la información definidas para la vigencia en le marco de la política de comunicaciones correspondiente al segundo  trimestre</t>
  </si>
  <si>
    <t>Un reporte de avance de la realización de las actividades de divulgación de la información definidas para la vigencia en le marco de la política de comunicaciones correspondiente al tercer  trimestre</t>
  </si>
  <si>
    <t>Un reporte de gestión de la realización de las actividades de divulgación de la información definidas para la vigencia en le marco de la política de comunicaciones correspondiente al cuarto trimestre</t>
  </si>
  <si>
    <t>Elaborar y realizar seguimiento al Plan de Comunicaciones  de la vigencia</t>
  </si>
  <si>
    <t>Porcentaje del cumplimiento del Plan de Comunicaciones</t>
  </si>
  <si>
    <t>(Número de actividades programadas en el plan para el trimestre / Número de actividades cumplidas de acuerdo con lo programado) *100</t>
  </si>
  <si>
    <t>Plan de Comunicaciones elaborado y 
Seguimiento trimestral al cumplimiento del Plan de Comunicaciones</t>
  </si>
  <si>
    <t>Durante el primer trimestre, se realizó la actualización y publicación del Plan Estratégico de Comunicaciones para la vigencia 2023 y del formato de seguimiento de las actividades del mismo en el módulo del sistema de gestión del proceso de comunicaciones.
Se implementa este último formato para el presente reporte en el cual se puede evidenciar el cumplimiento según la temporalidad programada para cada actividad así. 
De las 9 actividades mensuales programadas (indicadores: PP01, PP05, PP09, PP12, PP15, PP17, PP18, PP23 ,PP125) se cumplieron las 9 actividades , de 1 actividad trimestral programada (Indicador PP3) se cumplió 1 en su totalidad, para la 3 actividades (indicadores PP 04, PP 07 y PP19) se cumplieron las 3 actividades y, finalmente  para 1 la actividad anual de publicación del plan estratégico de comunicaciones (indicador PP13) se cumplió 1 en los tiempos previstos. 
Por lo anterior el cumplimiento para el trimestre reportado es del 100%</t>
  </si>
  <si>
    <t>Desde la revisión de la segunda línea se verifica que los documentos aportados cumplan con los siguientes criterios, de acuerdo con su programación respectiva:
Entregable respecto a la evidencia programada: no cumple
Firmas: N/A
Periodo de reporte de la evidencia: cumple
Indicador: no cumple
Recomendación: 17/04/2023 se recomienda tener en cuenta la evidencia programada que corresponde al plan institucional de comunicaciones aprobado y el respectivo seguimiento con el análisis de cumplimiento de las actividades, dado que el cálculo del indicador corresponde al No. de actividades cumplidas / No. de actividades programadas en el periodo. Finalmente, se sugiere tener en cuenta las recomendaciones enviadas en el memorando I2023009000.
17/04/2023 Subsanado por el área.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</si>
  <si>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Seguimiento trimestral al cumplimiento del Plan de Comunicaciones</t>
  </si>
  <si>
    <t xml:space="preserve">Presentar informe de gestión de defensa jurídica de la Oficina </t>
  </si>
  <si>
    <t>Informe de gestión de defensa jurídica de la oficina</t>
  </si>
  <si>
    <t>Informe de gestión presentado en el periodo /Número de informes de gestión programados</t>
  </si>
  <si>
    <t>Informe de gestión de defensa jurídica</t>
  </si>
  <si>
    <t>Durante el primer trimestre del presente año, la Oficina jurídica elabora el informe de gestión judicial, relacionando los procesos activos, el seguimiento judicial y actualización procesal, la calificación de riesgo procesal y el tramite de pago de fallos judiciales</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</si>
  <si>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17/04/2023 se recomienda gestionar el trámite de firmas de quien elabora, revisa y aprueba el informe. Adicionalmente, se recomienda tener en cuenta las recomendaciones enviadas en el memorando I2023009000.
19/04/2023 Subsanado por el área.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</si>
  <si>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el informe de las actuaciones disciplinarias gestionadas en la Oficina de Control Disciplinario Interno.</t>
  </si>
  <si>
    <t>Informe de las actuaciones disciplinarias gestionadas en la Oficina de Control Disciplinario Interno</t>
  </si>
  <si>
    <t xml:space="preserve">Sumatoria de los informes elaborados </t>
  </si>
  <si>
    <t>Oficina de Control Disciplinario Interno</t>
  </si>
  <si>
    <t>Informe de gestión con relación a los datos extraidos de la base de datos general de la OCDI, donde refleja el estado, instruccion y cantidad de actuaciones realizadas en la Dependencia</t>
  </si>
  <si>
    <t xml:space="preserve">Informe de gestión con relación a los datos extraidos de la base de datos general de la OCDI, donde refleja el estado, instruccion y cantidad de actuaciones realizadas en la Dependencia en el primer trimestre de 2023.
</t>
  </si>
  <si>
    <t>Desde la revisión de la segunda línea se verifica que los documentos aportados cumplan con los siguientes criterios, de acuerdo con su programación respectiva:
Entregable respecto a la evidencia programada: parcialmente
Firmas: cumple
Periodo de reporte de la evidencia: cumple
Indicador: cumple
Recomendación: 17/04/2023 se recomienda ajustar el mes en el informe teniendo en cuenta que se menciona el es de abril y el reporte se presenta con corte a 31 de marzo de 2023. Adicionalmente, se recomienda tener en cuenta las recomendaciones enviadas en el memorando I2023009000.
17/04/2023 Subsanado por el área.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</si>
  <si>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Realizar jornadas de sensibilización sobre el Regimen Disciplinario aplicable, dirigidas a los servidores públicos y colaboradores de la entidad,  para la prevención de faltas disciplinarias</t>
  </si>
  <si>
    <t>Jornadas de sensibilización para la prevención de faltas disciplinarias realizadas</t>
  </si>
  <si>
    <t xml:space="preserve">Sumatoria de las  jornadas de sensibilización realizadas  </t>
  </si>
  <si>
    <t>Actas de reunión y/o listados de asistencia de las jornadas de sensibilización, en el período a reportar.</t>
  </si>
  <si>
    <t>Actas de reunión y/o listados de asistencia de las jornadas de sensibilización, en el período a reportar.
(Se efectuó una sensibilización adicional para este trimestre, la cual fue en la inducción a los nuevos funcionarios de la SDIS en compensar, solicitud de la Subdirección de Gestión y Desarrollo del Talento Humano)</t>
  </si>
  <si>
    <t>Ejecutar el Plan Anual de Auditoría aprobado</t>
  </si>
  <si>
    <t>Porcentaje de cumplimiento del Plan Anual de Auditoría.</t>
  </si>
  <si>
    <t>(N° de actividades ejecutadas durante el trimestre/ N° de actividades programadas durante el trimestre)*100</t>
  </si>
  <si>
    <t>Plan Anual de Auditoría con seguimiento</t>
  </si>
  <si>
    <t xml:space="preserve">Durante el primer trimestre, se adelantaron las siguientes actividades que permitieron el cumplimiento de la acción:  
Una (1) actividad programada de liderazgo estratégico en el Plan Anual de Auditoría, cumpliendo al 100% con las actividades programadas.  
Ocho (8) actividades programadas o solicitadas de enfoque hacia la prevención del Plan Anual de Auditoría, cumpliendo al 100% con las actividades programadas o solicitadas.
Una (1) actividad programada de Evaluación de la gestión del Riesgo en el Plan Anual de Auditoría, cumpliendo al 100% con las actividades programadas.
Dieciséis (16) actividades programadas de Evaluación independiente del Plan Anual de Auditoría, cumpliendo al 100% con las actividades programadas. 
Ciento ochenta (180) actividades solicitadas de relación con entes externos de control del Plan Anual de Auditoría, cumpliendo al 100% con las actividades solicitadas. 
Por lo anterior y de acuerdo con el cálculo del indicador, se logró un cumplimiento del 100% para este periodo. </t>
  </si>
  <si>
    <t>Desde la revisión de la segunda línea se verifica que los documentos aportados cumplan con los siguientes criterios, de acuerdo con su programación respectiva:
Entregable respecto a la evidencia programada: cumple
Firmas: N/A
Periodo de reporte de la evidencia: cumple
Indicador: parcialmente
Recomendación: 17/04/2023 se recomienda describir en el avance cualitativo, el detalle de las actividades programadas y ejecutadas para el primer trimestre con el fin de calcular el  indicador con la información del numerador y denominador. Adicionalmente, se recomienda tener en cuenta las recomendaciones enviadas en el memorando I2023009000.
19/04/2023 Subsanado por el área.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</si>
  <si>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el informe de actividades de implementación  del sistema de gestión en la dependencia Slis Barrios Unidos - Teusaquillo</t>
  </si>
  <si>
    <t>Informes de implementación del sistema de gestión elaborados Barrios Unidos - Teusaquillo</t>
  </si>
  <si>
    <t>Elaborar el informe de implementación de la ETIS en la Subdirección Local Barrios Unidos - Teusaquillo</t>
  </si>
  <si>
    <t>Informes de implementación de la ETIS elaborados  Barrios Unidos - Teusaquillo</t>
  </si>
  <si>
    <t>N° de informes de implementación de la ETIS elaborados</t>
  </si>
  <si>
    <t>Informe semestral de implementación del modelo ETIS</t>
  </si>
  <si>
    <t>Elaborar el informe de actividades de implementación  del sistema de gestión en la dependencia Slis Bosa</t>
  </si>
  <si>
    <t>Informes de implementación del sistema de gestión elaborados Bosa</t>
  </si>
  <si>
    <t>Elaborar el informe de implementación de la ETIS en la Subdirección Local Bosa</t>
  </si>
  <si>
    <t>Informes de implementación de la ETIS elaborados  Bosa</t>
  </si>
  <si>
    <t>Elaborar el informe de actividades de implementación  del sistema de gestión en la dependencia Slis Chapinero</t>
  </si>
  <si>
    <t>Informes de implementación del sistema de gestión elaborados Chapinero</t>
  </si>
  <si>
    <t>Elaborar el informe de implementación de la ETIS en la Subdirección Local Chapinero</t>
  </si>
  <si>
    <t>Informes de implementación de la ETIS elaborados  Chapinero</t>
  </si>
  <si>
    <t>Elaborar el informe de actividades de implementación  del sistema de gestión en la dependencia Slis Ciudad Bolívar</t>
  </si>
  <si>
    <t>Informes de implementación del sistema de gestión elaborados Ciudad Bolívar</t>
  </si>
  <si>
    <t>Elaborar el informe de implementación de la ETIS en la Subdirección Local Ciudad Bolívar</t>
  </si>
  <si>
    <t>Informes de implementación de la ETIS elaborados  Ciudad Bolívar</t>
  </si>
  <si>
    <t>Elaborar el informe de actividades de implementación  del sistema de gestión en la dependencia Slis Engativá</t>
  </si>
  <si>
    <t>Informes de implementación del sistema de gestión elaborados Engativá</t>
  </si>
  <si>
    <t>Elaborar el informe de implementación de la ETIS en la Subdirección Local Engativá</t>
  </si>
  <si>
    <t>Informes de implementación de la ETIS elaborados Engativá</t>
  </si>
  <si>
    <t>Elaborar el informe de actividades de implementación  del sistema de gestión en la dependencia Slis Fontibón</t>
  </si>
  <si>
    <t>Informes de implementación del sistema de gestión elaborados Fontibón</t>
  </si>
  <si>
    <t>Elaborar el informe de implementación de la ETIS en la Subdirección Local Fontibón</t>
  </si>
  <si>
    <t>Informes de implementación de la ETIS elaborados Fontibón</t>
  </si>
  <si>
    <t>Elaborar el informe de implementación de la ETIS en la Subdirección Local Kennedy</t>
  </si>
  <si>
    <t>Informes de implementación de la ETIS elaborados Kennedy</t>
  </si>
  <si>
    <t>Elaborar el informe de actividades de implementación  del sistema de gestión en la dependencia Slis Kennedy</t>
  </si>
  <si>
    <t>Informes de implementación del sistema de gestión elaborados Kennedy</t>
  </si>
  <si>
    <t>Elaborar el informe de actividades de implementación  del sistema de gestión en la dependencia Slis Los Mártires</t>
  </si>
  <si>
    <t>Informes de implementación del sistema de gestión elaborados Los mártires</t>
  </si>
  <si>
    <t>Elaborar el informe de implementación de la ETIS en la Subdirección Local Los Mártires</t>
  </si>
  <si>
    <t>Informes de implementación de la ETIS elaborados Los Mártires</t>
  </si>
  <si>
    <t>Elaborar el informe de actividades de implementación  del sistema de gestión en la dependencia Slis Puente Aranda - Antonio Nariño</t>
  </si>
  <si>
    <t>Informes de implementación del sistema de gestión elaborados Puente Aranda - Antonio Nariño</t>
  </si>
  <si>
    <t>Elaborar el informe de implementación de la ETIS en la Subdirección Local Puente Aranda - Antonio Nariño</t>
  </si>
  <si>
    <t>Informes de implementación de la ETIS elaborados Puente Aranda - Antonio Nariño</t>
  </si>
  <si>
    <t>Elaborar el informe de actividades de implementación  del sistema de gestión en la dependencia Slis Rafael Uribe Uribe</t>
  </si>
  <si>
    <t>Informes de implementación del sistema de gestión elaborados Rafael Uribe Uribe</t>
  </si>
  <si>
    <t>Elaborar el informe de implementación de la ETIS en la Subdirección Local Rafael Uribe Uribe</t>
  </si>
  <si>
    <t>Informes de implementación de la ETIS elaborados Rafael Uribe Uribe</t>
  </si>
  <si>
    <t>Elaborar el informe de actividades de implementación  del sistema de gestión en la dependencia Slis San Cristóbal</t>
  </si>
  <si>
    <t>Informes de implementación del sistema de gestión elaborados San Cristóbal</t>
  </si>
  <si>
    <t>Elaborar el informe de implementación de la ETIS en la Subdirección Local San Cristóbal</t>
  </si>
  <si>
    <t>Informes de implementación de la ETIS elaborados San Cristóbal</t>
  </si>
  <si>
    <t>Elaborar el informe de actividades de implementación  del sistema de gestión en la dependencia Slis Santa Fe - Candelaria</t>
  </si>
  <si>
    <t>Informes de implementación del sistema de gestión elaborados Santa Fe - Candelaria</t>
  </si>
  <si>
    <t>Elaborar el informe de implementación de la ETIS en la Subdirección Local Santa Fe - Candelaria</t>
  </si>
  <si>
    <t>Informes de implementación de la ETIS elaborados Santa Fe - Candelaria</t>
  </si>
  <si>
    <t>Elaborar el informe de actividades de implementación  del sistema de gestión en la dependencia Slis Suba</t>
  </si>
  <si>
    <t>Informes de implementación del sistema de gestión elaborados Suba</t>
  </si>
  <si>
    <t>Elaborar el informe de implementación de la ETIS en la Subdirección Local Suba</t>
  </si>
  <si>
    <t>Informes de implementación de la ETIS elaborados Suba</t>
  </si>
  <si>
    <t>Elaborar el informe de actividades de implementación  del sistema de gestión en la dependencia Slis Tunjuelito</t>
  </si>
  <si>
    <t>Informes de implementación del sistema de gestión elaborados Tunjuelito</t>
  </si>
  <si>
    <t>Elaborar el informe de implementación de la ETIS en la Subdirección Local Tunjuelito</t>
  </si>
  <si>
    <t>Informes de implementación de la ETIS elaborados Tunjuelito</t>
  </si>
  <si>
    <t>Elaborar el informe de actividades de implementación  del sistema de gestión en la dependencia Slis Usaquén</t>
  </si>
  <si>
    <t>Informes de implementación del sistema de gestión elaborados Usaquén</t>
  </si>
  <si>
    <t>Elaborar el informe de implementación de la ETIS en la Subdirección Local Usaquén</t>
  </si>
  <si>
    <t>Informes de implementación de la ETIS elaborados Usaquén</t>
  </si>
  <si>
    <t>Elaborar el informe de actividades de implementación  del sistema de gestión en la dependencia Slis Usme - Sumapaz</t>
  </si>
  <si>
    <t>Informes de implementación del sistema de gestión elaborados Usme - Sumapaz</t>
  </si>
  <si>
    <t>Elaborar el informe de implementación de la ETIS en la Subdirección Local Usme - Sumapaz</t>
  </si>
  <si>
    <t>Informes de implementación de la ETIS elaborados Usme - Sumapaz</t>
  </si>
  <si>
    <t>35.Garantizar la eficiencia y la eficacia  ambiental, logística, operativa y de gestión documental de la entidad, para la  oportuna prestación de los servicios  sociales incluyendo componentes que demanden la reformulación de los programas.</t>
  </si>
  <si>
    <t>Actualizar y socializar los lineamientos del proceso de gestión documental; formalización de transferencias documentales a partir de los traslados realizados en años anteriores por las diferentes areas de la entidad al archivo central y la gestión para la adquisición de insumos de archivo y espacios para la conservación del acervo documental de la entidad.</t>
  </si>
  <si>
    <t>Informes de avance de los objetivos 3,4,11 y 13 del PINAR en periodos trimestrales, relacionados con: Avances en el inventario documental en archivo central; socializaciones realizadas de lineamientos actualizados del proceso de gestión documental en  mesas operativas y visitas de seguimiento a las areas que hacen parte de la estructura organica de la entidad; Formalización de Transferencias documentales que se encuentran pendientes de formalizar en el archivo central y la gestion para la entrega de insumos de archivo y bioseguridad y optimización de espacion para custodia de archivo</t>
  </si>
  <si>
    <t>No. de informes de avance</t>
  </si>
  <si>
    <t>Informe Trimestral</t>
  </si>
  <si>
    <t>Para el primer trimestre de enero a marzo de 2023, se ha generado un informe general que da cuenta del cumplimiento de las actividades definidas para cada uno de los objetivos 3,4,11 y 13 establecidos en el Plan Institucional de Archivos PINAR.</t>
  </si>
  <si>
    <t>7749 - Fortalecimiento de la gestión institucional y desarrollo integral del talento humano en Bogotá</t>
  </si>
  <si>
    <t>Elaborar el informe de avance de los programas del Plan de Conservación Documental</t>
  </si>
  <si>
    <t xml:space="preserve">Informes de avance en la implementación del programa de almacenamiento y realmacenamiento del acervo documental custodiado en el archivo central y el programa de monitoreo y control de condiciones ambientales en los archivos de la SDIS. </t>
  </si>
  <si>
    <t>No. de Informes de avance de las actividades implementadas de los dos programas de conservación documental</t>
  </si>
  <si>
    <t>Para el primer trimestre de enero a marzo de 2023, se ha generado un informe general que da cuenta del cumplimiento a la implementación de los programas del Sistema Integrado de Conservación relacionados con: implementación del programa de almacenamiento y realmacenamiento del acervo documental custodiado en el archivo central y el programa de monitoreo y control de condiciones ambientales en los archivos de la SDIS</t>
  </si>
  <si>
    <t>Realizar el seguimiento y gestión de requerimientos derivados de las alertas tempranas recibidas en los servicios logísticos (Vigilancia, manipulación de alimentos,  aseo y cafetería, papelería-fotocopiado y transportes)</t>
  </si>
  <si>
    <t>Diligenciamiento de los formatos de seguimiento y gestión en los servicios logísticos (Vigilancia, manipulación de alimentos,  aseo y cafetería, papelería-fotocopiadoy transportes) con la información obtenida de la atención oportuna de requerimientos recibidos de las unidades operativas y administrativas de la SDIS.</t>
  </si>
  <si>
    <t>(Número de formatos de seguimientos y gestión diligenciados en el periodo / visitas de seguimientos programados para el periodo)*100</t>
  </si>
  <si>
    <t>Formatos de seguimiento y gestión diligenciados en el periodo</t>
  </si>
  <si>
    <t>Durante el primer trimestre del 2023 fueron diligenciados los formatos de seguimiento de la gestión, realizada para dicho periodo.</t>
  </si>
  <si>
    <t>Desde la revisión de la segunda línea se verifica que los documentos aportados cumplan con los siguientes criterios, de acuerdo con su programación respectiva:
Entregable respecto a la evidencia programada: No cumple
Firmas: No cumple
Periodo de reporte de la evidencia: cumple
Indicador: No cumple
Recomendación: 19/04/2023 se recomienda revisar el indicador y evidencia programada para el periodo, dado que las evidencias cargadas no corresponden al entregable programado. Adicionalmente, se encuentran carpetas vacías. Finalmente, en el avance cualitativo es necesario describir las actividades realizadas para el cumplimiento de la programación, o los rezagos presentados para su cumplimiento. Se recomienda tener en cuenta las recomendaciones enviadas en el memorando I2023009000.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</si>
  <si>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Realizar el seguimiento y gestión de requerimientos derivados de las alertas tempranas recibidas en los servicios logísticos de mantenimiento de bienes muebles a traves de la herramienta dispuesta para realizar dichas solicitudes</t>
  </si>
  <si>
    <t>Informe de seguimiento y gestión de requerimientos derivados de las alertas tempranas recibidas en los servicios logísticos de mantenimiento de bienes muebles a traves de la herramienta dispuesta para realizar dichas solicitudes</t>
  </si>
  <si>
    <t>No. de informes de seguimiento y gestión de requerimientos derivados de las alertas tempranas recibidas en los servicios logísticos de mantenimiento de bienes muebles a traves de la herramienta dispuesta para realizar dichas solicitudes</t>
  </si>
  <si>
    <t xml:space="preserve">Un informe trimestral  </t>
  </si>
  <si>
    <t>Para el primer trimestre del 2023, se ha generado un informe general que da cuenta del seguimiento y gestión de los requerimientos, derivados de las alertas tempranas, recibidas en los servicios logísticos de mantenimiento de bienes y muebles.</t>
  </si>
  <si>
    <t>Realizar pruebas representativas de inventarios</t>
  </si>
  <si>
    <t>Diligenciamiento del formato de pruebas representativas realizadas</t>
  </si>
  <si>
    <t>Número de unidades operativas con prueba representativa / Número de unidades operativas activas de la SDIS</t>
  </si>
  <si>
    <t>Formatos de pruebas representativas realizadas</t>
  </si>
  <si>
    <t>Durante el primer trimestre del 2023 fueron realizadas las pruebas representativas correspondientes a lo establecido en la normativiad vigente, obteniendo como resultado 1896 solicitudes en total, cumpliendo el 100%.</t>
  </si>
  <si>
    <t>Desde la revisión de la segunda línea se verifica que los documentos aportados cumplan con los siguientes criterios, de acuerdo con su programación respectiva:
Entregable respecto a la evidencia programada: cumple
Firmas: N/A
Periodo de reporte de la evidencia: cumple
Indicador: parcialmente
Recomendación: 19/04/2023 se recomienda registrar en el avance cualitativo, el total de pruebas programadas para calcular el indicador de acuerdo con lo ejecutado.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</si>
  <si>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un informe trimestral de implementación y seguimiento al Plan Anual de adquisiciones del proyecto 7745, que garantiza las compras de alimentos para los servicios de la SDIS</t>
  </si>
  <si>
    <t>Informe trimestral de implementación y seguimiento al Plan Anual de adquisiciones del proyecto 7745, que garantiza las compras de alimentos para los servicios de la SDIS</t>
  </si>
  <si>
    <t>Se elaboró el informe trimestral de implementación y seguimiento al Plan Anual de adquisiciones del proyecto de inversión 7745 - compromiso por una alimentación integral en Bogotá, el cual da cuenta del avance en el PAA para garantizar las compras de alimentos requeridas para los servicios sociales de la SDIS.</t>
  </si>
  <si>
    <t>36.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</si>
  <si>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Publicar la ruta de SECOP Il del Plan Anual de Compras 2023 y respectivas actualizaciones en la página web.</t>
  </si>
  <si>
    <t>Pantallazo de la ruta de SECOP Il del Plan Anual de Compras 2023 publicado</t>
  </si>
  <si>
    <t>N° de pantallazos de secop II de PAA 2023 publicado en la página web de la SDIS</t>
  </si>
  <si>
    <t xml:space="preserve">Pantallazo Link Secop II  en pagina web de la SDIS </t>
  </si>
  <si>
    <t>El plan anual de adquisiciones se carga en la página web de la entidad, en el botón de transparencia 3.1 Plan Anual de Adquisiciones Vigencia 2023.  https://community.secop.gov.co/Public/App/AnnualPurchasingPlanEditPublic/View?id=266618</t>
  </si>
  <si>
    <t>Acompañar técnicamente la retroalimentación y validación de los reportes de seguimiento de los planes de acción de las políticas públicas de competencia de la entidad.</t>
  </si>
  <si>
    <t>Porcentaje de reportes de seguimiento de los planes de acción de las políticas públicas de competencia de la entidad, retroalimentados y validados.</t>
  </si>
  <si>
    <t>(Sumatoria de reportes de seguimiento de los planes de acción de las políticas públicas, retroalimentados / Sumatoria de reportes de seguimiento de los planes de acción de las políticas públicas recibidos)*100</t>
  </si>
  <si>
    <t>Reportes de seguimiento de los planes de acción de las políticas públicas de competencia de la entidad, retroalimentados.</t>
  </si>
  <si>
    <t xml:space="preserve">Durante el primer trimestre de 2023 se realizó retroalimentación a la totalidad de los reportes de seguimiento de los planes de accion de las políticas públicas en las que participa la entidad, con corte a cuarto trimestre 2022: 01.Política Pública de Ruralidad, 02.Política Pública de Servicio a la Ciudadanía, 03.Política Pública de Prevención del Consumo de Sustancias Psicoactivas, 04.Política Pública LGBTI, 05.Política Pública deDerechos Humanos, 06.Política Pública de Transparencia, Integridad y no Tolerancia con la Corrupción, 07.Política Pública de Lucha contra la Trata de Personas, 08.Política Pública de Mujeres y Equidad de Género, 09.Política Pública de Actividades Sexuales Pagadas, 10.Política Pública de Seguridad Alimentaria y Nutricional, 11.Acciones afirmativas para el pueblo gitano, 12.Acciones afirmativas para la comunidad palenquera, 13.Acciones afirmativas para la comunidad raizal, 14.Acciones afirmativas para los pueblos indígenas, 15.Acciones afirmativas para las comunidades negras afrocolombianas.16 Política Pública de Juventud, 17.Política Pública de y para la Adultez, 18.Política Pública de para el Envejecimiento y la Vejez, 19.Política Pública para las Familias, 20.Política Pública para el Fenómeno de Habitabilidad en Calle, 21. Plan de igualdad de oportunidades para la Equidad de Género y 22. matriz de logros de género. Lo anterior permitió el cumplimiento de la acción: Reporte de retroalimentación al seguimiento de los planes de accion de politicas públicas de competencia de la entidad, programados para el periodo. Por lo anterior, y de acuerdo con el cálculo del indicador, se logra un cumplimiento del 100% para este periodo. </t>
  </si>
  <si>
    <t>Elaborar el documento de alertas y recomendaciones del seguimiento de los planes de acción de las políticas públicas de competencia de la entidad.</t>
  </si>
  <si>
    <t>Documentos de alertas y recomendaciones del seguimiento de los planes de acción de las políticas públicas de competencia de la entidad, elaborados.</t>
  </si>
  <si>
    <t>Sumatoria de documentos de alertas y recomendaciones del seguimiento de los planes de acción de las políticas públicas de competencia de la entidad, elaborados.</t>
  </si>
  <si>
    <t>30/09/2023</t>
  </si>
  <si>
    <t>Durante el primer trimestre de 2023, se realizó el análisis del seguimiento al cumplimiento de los planes de acción de las políticas públicas en las que participa la Entidad con la informacion preliminar del CONPES D.C. con corte a 31 de diciembre de 2022, generando alertas y recomendaciones a los mismos. Lo anterior permitió el cumplimiento de la acción Documento de alertas y recomendaciones sobre el seguimiento de los planes de acción de las Políticas Públicas de competencia de la entidad, programado para el periodo. Por lo anterior, y de acuerdo con el cálculo del indicador, se logra un cumplimiento del 100% para este periodo.</t>
  </si>
  <si>
    <t>37. Aumentar en un 43% la inspección y  vigilancia en los servicios y programas  prestados por la Secretaría Distrital de Integración Social que cuentan con estándares de calidad</t>
  </si>
  <si>
    <t xml:space="preserve">Acompañar la elaboración o actualización de los documentos de Anexos técnicos de estándares de servicios sociales </t>
  </si>
  <si>
    <t>Actas de aprobación y anexos técnicos de estándares de servicios sociales elaborados o actualizados</t>
  </si>
  <si>
    <t>Sumatoria de actas de aprobación y anexos técnicos de servicios sociales elaborados o actualizados, con visto bueno por parte  de la Subdirección Técnica respectiva</t>
  </si>
  <si>
    <t xml:space="preserve">Acta de aprobación de los anexos técnicos de estandares por parte de la Subdirección técnica </t>
  </si>
  <si>
    <t>Elaborar las cartas de gestión y alertas con el estado de los componentes de los procesos institucionales en el marco del sistema de gestión</t>
  </si>
  <si>
    <t>Cartas de gestión y alerta a los procesos institucionales enviadas</t>
  </si>
  <si>
    <t>(Número de cartas de gestión y alerta a los procesos institucionales enviadas / Número de procesos institucionales vigentes en el periodo)*100</t>
  </si>
  <si>
    <t>Cartas de gestión y alertas por proceso, correspondientes al primer trimestre 2023, con los memorandos o correos electrónicos de envío.</t>
  </si>
  <si>
    <t>Cartas de gestión y alertas por proceso, correspondientes al segundo trimestre 2023, con los memorandos o correos electrónicos de envío.</t>
  </si>
  <si>
    <t>Cartas de gestión y alertas por proceso, correspondientes al tercer trimestre 2023, con los memorandos o correos electrónicos de envío.</t>
  </si>
  <si>
    <t>Emitir alertas y recomendaciones en el marco del seguimiento a los proyectos de inversiòn de la Entidad</t>
  </si>
  <si>
    <t>Porcentaje de cartas de alerta y recomendaciones remitidas a los Gerentes de proyectos de inversión</t>
  </si>
  <si>
    <t>(Número de cartas de alerta y recomendaciones enviadas a proyectos de inversion/ Número de proyectos de inversion )*100</t>
  </si>
  <si>
    <t>Memorandos de envío con las cartas de alerta y recomendaciones a los proyectos de inversión correspondientes a Diciembre 2022 y febrero 2023</t>
  </si>
  <si>
    <t>Durante el primer trimestre de 2023, se realizó seguimiento a los proyectos de inversion de la Entidad, elaborándose y enviándose las cartas de alerta y recomendaciones de los mismos para los periodos diciembre 2022 (18 proyectos), y enero a febrero 2023 (19 proyectos). Lo anterior permitió el cumplimiento de la acción: Memorandos de envío con las cartas de alertas y recomendaciones a los proyectos de inversion correspondientes a diciembre 2022 y febrero 2023, programados para el periodo. Por lo anterior, y de acuerdo con el cálculo del indicador, se logra un cumplimiento del 100% para este periodo.</t>
  </si>
  <si>
    <t>Memorandos de envío con las cartas de alerta y recomendaciones a los proyectos de inversión correspondientes a marzo, abril y mayo de 2023</t>
  </si>
  <si>
    <t>Memorandos de envío con las cartas de alerta y recomendaciones a los proyectos de inversión correspondientes a junio, julio y agosto de 2023</t>
  </si>
  <si>
    <t>Memorandos de envío con las cartas de alerta y recomendaciones a los proyectos de inversión correspondientes a septiembre, octubre y noviembre de 2023</t>
  </si>
  <si>
    <t xml:space="preserve">Inversión  </t>
  </si>
  <si>
    <t>Consolidar los reportes mensuales de Seguimiento al modulo Plan anual de adquisiciones (PAA) del aplicativo ERP SEVEN</t>
  </si>
  <si>
    <t xml:space="preserve">Suma </t>
  </si>
  <si>
    <t>Reportes de seguimiento al Plan Anual de Adquisiciones</t>
  </si>
  <si>
    <t xml:space="preserve">Sumatoria de reportes mensuales de seguimiento al módulo Plan Anual de Adquisiciones en el aplicativo ERP SEVEN </t>
  </si>
  <si>
    <t>Reportes mensuales de seguimiento al Plan Anual de Adquisiciones primer trimestre 2023</t>
  </si>
  <si>
    <t>Durante el primer trimestre de 2023, se adelantó el seguimiento a la programación y ejecución del plan anual de adquisiciones para los rubros de funcionamiento y los proyectos de inversión de la Secretaria Distrital de Integración a través del reporte mensual de los meses enero, febrero y marzo de 2023. Lo anterior permitió el cumplimiento de la acción: Reportes mensuales de seguimiento al Plan Anual de Adquisiciones, programados para el periodo. Por lo anterior, y de acuerdo con el cálculo del indicador, se logra un cumplimiento del 100% para este periodo.</t>
  </si>
  <si>
    <t>Reportes mensuales de seguimiento al Plan Anual de Adquisiciones segundo trimestre 2023</t>
  </si>
  <si>
    <t>Reportes mensuales de seguimiento al Plan Anual de Adquisiciones  tercer trimestre 2023</t>
  </si>
  <si>
    <t>Reportes mensuales de seguimiento al Plan Anual de Adquisiciones cuarto trimestre 2023</t>
  </si>
  <si>
    <t>Realizar el reporte de gestión de solicitudes de información del sistema de información misional</t>
  </si>
  <si>
    <t>Porcentaje de solicitudes de información del sistema de información misional gestionadas oportunamente</t>
  </si>
  <si>
    <t>(Número de solicitudes de información del sistema de información misional gestionadas oportunamente /Numero de solicitudes de información del sistema de información misional recibidas al día 15 del mes de corte)  *100</t>
  </si>
  <si>
    <t>Reporte de oportunidad en la atencion de solicitudes de información del sistema de información misional corte 15 de marzo</t>
  </si>
  <si>
    <t xml:space="preserve">Durante el primer trimestre de 2023 (del 1 de enero al 15 de marzo) se recibieron se recibieron 411 solicitudes de información del sistema de información misional a traves de Aranda web, de las cuales 399 fueron atendidas con oportunidad al 31 de marzo de 2023 y 12 quedaron en estado “Cancelado”. Lo anterior permitió el cumplimiento de la acción: Reporte de oportunidad en la atencion de solicitudes de informacion misional recibidas con corte a 15 de marzo de 2023, programado para el periodo. Por lo anterior, y de acuerdo con el cálculo del indicador, se logra un cumplimiento del 100% para este periodo. </t>
  </si>
  <si>
    <t>Reporte de oportunidad en la atencion de solicitudes de información del sistema de información misional corte 15 de junio</t>
  </si>
  <si>
    <t>Reporte de oportunidad en la atencion de solicitudes de información del sistema de información misional corte 15 de septiembre</t>
  </si>
  <si>
    <t>Reporte de oportunidad en la atencion de solicitudes de información del sistema de información misional corte 15 de diciembre</t>
  </si>
  <si>
    <t>7748 - Fortalecimiento de la gestión de la información y el conocimiento con enfoque participativo y territorial</t>
  </si>
  <si>
    <t>Elaborar el reporte de asesoría metodológica a las dependencias en la formulación o modificaciones de planes de mejoramiento</t>
  </si>
  <si>
    <t>Reportes de asesorías metodológicas a las dependencias en la formulación o modificaciones de planes de mejoramiento</t>
  </si>
  <si>
    <t>Sumatoria de reportes  de asesorías metodológicas a las dependencias en la formulación o modificaciones de planes de mejoramiento realizados</t>
  </si>
  <si>
    <t>Reporte en excel de las asesorías metodológicas realizadas junto con sus evidencias.</t>
  </si>
  <si>
    <t xml:space="preserve">Durante el primer trimestre de 2023 se recibieron 31 solicitudes y se realizó igual número de asesorías o revisiones metodológicas en planes de mejoramiento de las dependencias de la entidad. Lo anterior permitió el cumplimiento de la acción: Reporte de las asesorías metodológicas a las dependencias para la formulacion o modificacion de sus planes de mejoramiento realizadas en el primer trimestre 2023, programados para el periodo. Por lo anterior, y de acuerdo con el cálculo del indicador, se logra un cumplimiento del 100% para este periodo. </t>
  </si>
  <si>
    <t>36. Implementar el 100% del plan de acción de la política pública de gestión  integral del talento humano en la  prestación de los servicios sociales con  énfasis en los componentes de trabajo  decente y digno garantizando las  condiciones de protección y</t>
  </si>
  <si>
    <t>Formular y publicar el Plan Estratégico de Talento Humano</t>
  </si>
  <si>
    <t>Plan Estratégico de Talento Humano Formulado y Publicado</t>
  </si>
  <si>
    <t xml:space="preserve">Avance en la formulación y publicación del Plan Estratégico de Talento Humano </t>
  </si>
  <si>
    <t>30/03/2023</t>
  </si>
  <si>
    <t>Plan estratégico aprobado y publicado</t>
  </si>
  <si>
    <t>En el periodo objeto de reporte fue completada esta actividad, ya que fue formulado el Plan Estrategico de Talento Humano y publicado. El link de publicación es el siguiente: 
https://www.integracionsocial.gov.co/images/_docs/2023/gestion/230127_Plan_Estrategico_Talento_Humano_2023.pdf</t>
  </si>
  <si>
    <t>Formular y ejecutar el Plan de vacantes</t>
  </si>
  <si>
    <t>Porcentaje de ejecución Plan anual de Vacantes</t>
  </si>
  <si>
    <t>(N° de actividades ejecutadas en el periodo/N° actividades programadas para el periodo reportado)*100
Nota. El reporte de avances se encuentra sujeto a la programación de actividades para el respectivo periodo</t>
  </si>
  <si>
    <t xml:space="preserve"> - Plan Formulado
 - Cronograma de actividades con fechas programadas
- Soportes que den cuenta de las actividades ejecutadas
Nota. El reporte de avances se encuentra sujeto a la programación de actividades para el respectivo periodo</t>
  </si>
  <si>
    <t>Durante el periodo se formuló el Plan Estratégico de Talento Humano, el cual a su vez incluye el Plan anual de vacantes y Provisión de Empleo de la vigencia 2023. Este plan fue adoptado oficialmente a través de la Resolución N°0124 de 27 de enero de 2023. Lo anterior se puede verificar en los siguientes links: 
1. https://www.integracionsocial.gov.co/images/_docs/2023/transparencia/publicacion/0124_de_2023_Plan_Estrategico_de_Talento_Humano.pdf
2. https://www.integracionsocial.gov.co/images/_docs/2023/gestion/230117_Plan_de_Vacantes_SDIS_2023.pdf
De acuerdo con lo establecido en el cronograma de actividades, del Plan de Vacantes y provisión de empleo, para este trimestre se encontraba programada 1 actividad, la cual fue cumplida, al 100% así: 
6. Durante el primer trimestre de 2023, se posesionaron 12 elegibles de la convocatoria Distrito 4, y 6 elegibles de la convocatoria 818 de 2018, para un total de 18 elegibles que se encuentran desempeñando el período de prueba, autorizados por la CNSC en el año 2022 por uso de listas, y que solicitaron prórroga para posesión y otros autorizados en el año 2023 a través del aplicativo SIMO 4.0, para proveer vacantes con uso de listas como consecuencia de derogatorias o renuncias de los elegibles. 
Adicionalmente, la CNSC como respuesta a la solicitud de la SDIS para hacer uso de listas de elegibles, envió oficio con radicado 2023RS014591  del veinticuatro (24) de febrero de 2023, donde autoriza por mismo empleo, el uso de lista de elegibles para 5 vacantes del nivel técnico, identificados en SIMO con los códigos Nro. 84569 y 84580 de la convocatoria 818 de 2018, en proceso de posesión.
De igual manera, previa solicitud de la SDIS, la CNSC mediante oficio 2023RS029321 del veintitrés (23) de marzo, autorizó el uso de listas de elegibles para 15 empleos de la convocatoria Distrito 4 de diferentes OPEC, en proceso de proyección del acto administrativo de nombramiento.
Se reportó en el aplicativo SIMO de la CNSC 275 vacantes definitivas para nuevo proceso de selección, Convocatoria Distrito 5, y a través de oficio S2023038835 de fecha 10 de marzo de 2023, se envió a la CNSC la información solicitada como parte del proceso de planeación de dicha convocatoria. 
Por otra parte, la SDIS solicitó a la CNSC la autorización para el uso de lista de elegibles con el fin de cubrir nuevas vacantes definitivas surgidas con posterioridad a las convocatorias por las novedades (derogatorias, renuncias) de algunas OPEC de la convocatoria Distrito 4 y 818 de 2018, con el reporte correspondiente en el aplicativo SIMO de la CNSC y SIDEAP, de la siguiente manera:
Oficio S2023014827 de 31 de enero de 2023 – 30 vacantes - Convocatoria 818 de 2018.
Oficio S2023015641 de 01 de febrero de 2023 – 32 vacantes - Convocatoria Distrito 4.
Oficio S2023034585 de 03 de marzo de 2023 – 05 vacantes convocatoria  818 de 2018 y 8 de Distrito 4.
Se anexa como evidencia el consolidado de los elegibles posesionados y los oficios mencionados.</t>
  </si>
  <si>
    <t xml:space="preserve"> - Cronograma de actividades con fechas programadas
- Soportes que den cuenta de las actividades ejecutadas
Nota. El reporte de avances se encuentra sujeto a la programación de actividades para el respectivo periodo</t>
  </si>
  <si>
    <t>Formular y ejecutar el Plan de previsión de recursos humanos</t>
  </si>
  <si>
    <t>Porcentaje de ejecución Plan de Previsión de Recursos Humanos</t>
  </si>
  <si>
    <t>(N° de actividades ejecutadas en el periodo/N° actividades programadas para el periodo reportado)*100
Nota. El reporte de avances se encuentra sujeto a la programación de actividades para el respectivo periodo</t>
  </si>
  <si>
    <t>Durante el periodo se formuló el Plan Estratégico de Talento Humano, el cual a su vez incluye el Plan anual de vacantes y Provisión de Empleo de la vigencia 2023. Este plan fue adoptado oficialmente a través de la Resolución N°0124 de 27 de enero de 2023. Lo anterior se puede verificar en los siguientes links: 
1. https://www.integracionsocial.gov.co/images/_docs/2023/transparencia/publicacion/0124_de_2023_Plan_Estrategico_de_Talento_Humano.pdf
2. https://www.integracionsocial.gov.co/images/_docs/2023/gestion/230117_Plan_de_Vacantes_SDIS_2023.pdf
De acuerdo con lo establecido en el cronograma de actividades, del Plan de Vacantes y provisión de empleo, para este trimestre se encontraban programadas 3 actividades, las cuales fueron cumplidas, al 100% así:
6.4. Provisión temporal mediante la figura de encargos:
En cumplimiento a lo ordenado en la Ley 909 de 2004, a lo estipulado en la Circular No. 021 del 08 de julio de 2022, así como lo manifestado en audiencia de encargos fase 2, el 30 de enero de 2023 se realizó la audiencia para aceptación del encargo del empleo Profesional Universitario, Código 219, Grado 01, con las servidoras que continuaban en la ficha en orden de mérito, para proveer cinco vacantes definitivas surgidas por renuncias al encargo ocurridas entre el mes de noviembre, diciembre y enero de 2023.
El día 06 de febrero de 2023, cuatro (4) servidoras tomaron posesión del encargo del empleo Profesional Universitario, Código 219, Grado 01, una servidora desistió por lo cual se proyectó la derogatoria.
A marzo de 2023, se tiene un total de 4 vacantes definitivas sin proveer del empleo Profesional Universitario, Código 219, Grado 01, como consecuencia de la renuncia y derogatoria de las servidoras, ocurridas en el mes de febrero.
Por otra parte, y en cumplimento a lo ordenado en la Ley 909 de 2004 así como lo establecido en la Circular de Encargos No. 031 del 03 de octubre de 2022, y la priorización de necesidades de la Secretaría Distrital de Integración Social, en el mes de enero de 2023, se realizó ampliación de estudios con los servidores/as que superaron el período de prueba, del perfil 15 de la fase 3 de encargos vigencia 2022, del empleo Instructor, Código 313, Grado 05,  así como la publicación y la etapa de reclamación para proveer nueve (9) vacantes temporales surgidas por el encargo del titular en el empleo Profesional Universitario, Código 219, Grado 01 y que fueron declaradas desiertas en la etapa anterior, quienes tomaron posesión del encargo del empleo Instructor, código 313, grado 05, el día 21 de febrero de 2023.
Las evidencias se encuentran publicadas en la página de la SDIS en el link: https://www.integracionsocial.gov.co/index.php/gestion/talento-humano
6.5. Provisión temporal mediante nombramiento provisional.
Durante el primer trimestre de 2023, la SDIS realizó el nombramiento en provisionalidad y posesión de 2 servidores teniendo en cuenta: cumplimiento a fallo de tutela y como acción afirmativa por condición de especial protección constitucional, considerando el empleo que no es susceptible de ofertarse en encargo al personal de carrera de la entidad, toda vez que no existe empleo de menor jerarquía en la planta de la entidad. 
Se presenta como evidencia el reporte de planta de los servidores con nombramiento en provisionalidad durante el período.
6.6. Se analizarón posibles areas de intervencion y metodologias de analisis organizacional  a aplicar para priorizar y definir alcance del ejercicio de Rediseño con impacto en las necesidades y requerimientos institucionales, se elaboró propuesta inicial de trabajo incluyendo las metodologías de analisis organizacional y fases del mismo. Se efectuarón mesas técnicas de trabajo con la Dirección Territorial y Subdirecciones Locales para dar continuidad y ampliar aplicación del ejercicio de analisis funcional. Se elaboró estudio técnico preliminar para la creación de grupos internos de trabajo GIT en las SDIS conforme de Directiva 001 del 17 de enero de 2023 (Secretaría General y DASCD). Se adjunta borrador estudio tecnico, listados de asistencia a las mesas tecnicas y presentación realizada a los asistentes</t>
  </si>
  <si>
    <t>Formular y ejecutar el Plan de capacitación</t>
  </si>
  <si>
    <t>Porcentaje de ejecución Plan Institucional de Capacitación-PIC</t>
  </si>
  <si>
    <t>(N° de actividades ejecutadas en el periodo/N° actividades programadas para el periodo)*100
Nota. El reporte de avances se encuentra sujeto a la programación de actividades para el respectivo periodo</t>
  </si>
  <si>
    <t>Formular y ejecutar el Plan de Bienestar</t>
  </si>
  <si>
    <t>Porcentaje de ejecución Plan de Bienestar</t>
  </si>
  <si>
    <t>Durante el periodo se formuló el Plan Estratégico de Talento Humano, el cual a su vez incluye el Plan de Bienestar e Incentivos para la vigencia 2023. Este plan fue adoptado oficialmente a través de la Resolución N°0124 de 27 de enero de 2023. Lo anterior se puede verificar en los siguientes links: 
1. https://www.integracionsocial.gov.co/images/_docs/2023/transparencia/publicacion/0124_de_2023_Plan_Estrategico_de_Talento_Humano.pdf
2. https://www.integracionsocial.gov.co/images/_docs/2023/gestion/230127_Plan_Bienestar_Social_e_Incentivos_2023.Firmado.pdf
Para el trimestre enero- marzo de 2023, se programaron 5 actividades, las cuales se desarrollaron a traves de 9 actividades de bienestar social, asi: 
1.Taller traslado de régimen pensional: Esta actividad se llevó a cabo el día 23 de febrero de 2023, con la participación de 86 personas.
2). Taller comunicación asertiva: Esta actividad se llevó a cabo el día 24 de febrero de 2023, con la participación de 66 personas. 
3). Actividad encuentro de solteros y solteras SDIS 2023: Esta actividad se llevó a cabo los días 25 y 26 de febrero de 2023, con asistencia  de 170  servidores y servidoras de la SDIS.
4). Conversatorio a qué hora "El amor", se convirtio en un asunto de riesgo para la mujer : Esta actividad se llevó a cabo el día 08 de marzo de 2023, con la participación de 30 personas .
5). Conferencia Todos podemos hablar de suicidio prevención y abordaje : Esta actividad se llevó a cabo el día 23 de marzo de 2023, con la participación de 17 personas.
6). Conferencia autoevaluación y reflexión positiva: Esta actividad se llevó a cabo el día 28 de marzo de 2023, con participación de  102 personas.
7).conferencia Régimen y Control Fiscal: Esta actividad se llevó a cabo el día 29 de marzo de 2023, con la participación de  63 personas..
8). Entrega de tarjetas virtuales por cumpleaños: Esta actividad se ejecuta de forma continua y consiste en el envio de una tarjeta virtual de felicitación el día de cumpleaños, de servidores y servidoras de la SDIS. En el trimestre enero - marzo de 2023 se realiza envio de un total de 435 tarjetas.
9). Se modifica el Instructivo  " solicitud y trámite de permisos, licencias y descansos"  código INS-TH-012, documento que en su numeral 3.3.2 "permisos remunerados", literal E especifica " La Secretaría Distrital de Integración Social otorgara a cada servidor/a publico/a de la entidad, un (1) día de trabajo remunerado cada semestre para que puedan compartir con su familia. Este permiso lo concede el superior jerárquico, teniendo en cuenta la no afectación del servicio, y deberá remitirse a la Subdirección de Gestión y Desarrollo de Talento Humano" 
Se adjuntan las evidencias de las actividades en PDF, adicionalmente modificación del cronograma de actividades y acta de aprobación de la modificación suscrita por la Subdirectora de Talento humano</t>
  </si>
  <si>
    <t>Formular y ejecutar el Plan de incentivos institucionales</t>
  </si>
  <si>
    <t>Porcentaje de ejecución Plan de Incentivos</t>
  </si>
  <si>
    <t>Para el primer trimestre de 2023 se contaba con una (1) actividad la cual correpondia a la formulación  del Plan de Bienestar e Incentivos y que se cumple en un 100% con la formulación del Plan Estratégico de Talento Humano, el cual a su vez incluye el Plan de Bienestar e Incentivos para la vigencia 2023. Este plan fue adoptado oficialmente a través de la Resolución N°0124 de 27 de enero de 2023. Lo anterior se puede verificar en los siguientes links: 
1. https://www.integracionsocial.gov.co/images/_docs/2023/transparencia/publicacion/0124_de_2023_Plan_Estrategico_de_Talento_Humano.pdf
2. https://www.integracionsocial.gov.co/images/_docs/2023/gestion/230127_Plan_Bienestar_Social_e_Incentivos_2023.Firmado.pdf
Dentro de cronograma del plan no se tenian planeadas actividades de incentivos para el periodo</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</si>
  <si>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parcialmente
Recomendación: 19/04/2023 se recomienda precisar las actividades programadas para el primer trimestre, teniendo en cuenta el cronograma de actividades propuesto en el plan de bienestar e incentivos. 24/04/2023 la dependencia atiende la observación y se aclara en el avance cualitativo que para el periodo en el cronograma no se tenían actividades programadas.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</si>
  <si>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Formular y ejecutar el Plan de seguridad y salud en el trabajo</t>
  </si>
  <si>
    <t>Porcentaje de ejecución Plan de trabajo anual en seguridad y salud en el trabajo</t>
  </si>
  <si>
    <t>(N° de actividades ejecutadas en el periodo/N° actividades programadas para el periodo)*100</t>
  </si>
  <si>
    <t xml:space="preserve"> - Plan Formulado
 - Cronograma de actividades con fechas programadas
- Soportes que den cuenta de las actividades ejecutadas</t>
  </si>
  <si>
    <t>Durante el primer  trimestre  se cumplió con el 100% de las actividades que estaban programadas así: enero 24, Febrero 30 y Marzo 30
Fue necesario realizar ajustes al plan de trabajo en cuanto a algunas actividades, cuya programación fue necesario adecuarlas y proyectarlas para otros periodos. Estas decisiones contaron con el aval de la Subdirectora de Gestión y Desarrollo del Talento Humano y, como evidencia de esto, se anexan actas de las mesas de trabajo, en las cuales realizó el análisis y se estableció el compromiso de ejecución en otros periodos.
Evidencias aportadas: 
Archivo excel donde se evidencia el plan de trabajo ejecutado, pestaña 2 actividades, pestaña 3 actividsdes reprogramadas.
Soportes de actividades ejecutadas, las cuales se pueden consultar en en la columna H, del archivo anterior.
Actas de las actividades reprogramadas.</t>
  </si>
  <si>
    <t xml:space="preserve"> - Cronograma de actividades con fechas programadas
- Soportes que den cuenta de las actividades ejecutadas</t>
  </si>
  <si>
    <t>Realizar la autoeavaluación anual frente al cumplimiento de estándares del SGSST</t>
  </si>
  <si>
    <t>Porcentaje del Cumplimiento de los Estándares de implementación del SGSST</t>
  </si>
  <si>
    <t xml:space="preserve">(Numero de estándares cumplidos/número de estándares establecidos por norma) *100 </t>
  </si>
  <si>
    <t>Autoevaluación anual del SGSST</t>
  </si>
  <si>
    <t>Realizar el seguimiento a la implementación de acciones de mejora a Cargo de la SDGDTH</t>
  </si>
  <si>
    <t>Porcentaje del Cumplimiento de las acciones de mejora</t>
  </si>
  <si>
    <t>(N° de acciones de mejora implementadas en el periodo/ N° acciones de mejora programadas para el periodo en los planes de mejoramiento)*100
Nota. El reporte de avances se encuentra sujeto a la programación de actividades para el respectivo periodo</t>
  </si>
  <si>
    <t xml:space="preserve"> - Herramienta de registro y seguimiento de acciones de mejora
- Soportes que den cuenta de las actividades ejecutadas
Nota. El reporte de avances se encuentra sujeto a la programación de actividades para el respectivo periodo</t>
  </si>
  <si>
    <t>Para el periodo comprendido entre el 01/01/2022 al 31/03/2023 se presentaron avances de 5 aciones (3 externas y 2 internas) cuyo vencimiento esta programado para los meses de mayo y noviembre de 2023. Se adjunta instrumento acciones de mejora diligenciado y correo remisorio a la Oficina de Control Interno</t>
  </si>
  <si>
    <t>Formular  y ejecutar el Plan de Integridad y Buen Gobierno</t>
  </si>
  <si>
    <t>Plan de trabajo Código de Integridad y Buen Gobierno</t>
  </si>
  <si>
    <t>(N° de actividades ejecutadas en el periodo/N° actividades programadas en el periodo)*100
Nota. El reporte de avances se encuentra sujeto a la programación de actividades para el respectivo periodo</t>
  </si>
  <si>
    <t xml:space="preserve"> 1. Plan de trabajo de Integridad y Buen Gobierno 2023 firmado y oficializado. 
2. Se realizan dos socializaciones del protocolo  de selección de gestores y gestoras de integridad 2023. Fueron realizadas durante el mes de febrero( se anexan evidencias)
3. Se realizan 4 piezas comunicativas de la convocatoria para hacer parte del equipo de gestores y gestoras de integridad 2023. Las presentes piezas fueron divulgadas durante febrero y marzo de 2023. (se anexan evidencias).
3.1. Listado de gestores y gestoras de integridad seleccionados 2023. (se anexa evidencia)
4. Una jornada de socialización de los resultados de la encuesta de apropiación de integridad y buen gobierno ( se anexa listado de asistencia y presentación)
5. Se avanza en la actualización del código de integridad y buen gobierno durante el mes de febrero y marzo. ( se anexa documento actualizado).</t>
  </si>
  <si>
    <t>Plan conflicto de intereses</t>
  </si>
  <si>
    <t>Formular y ejecutar el Plan conflicto de intereses</t>
  </si>
  <si>
    <t>Plan de trabajo Conflicto de intereses</t>
  </si>
  <si>
    <t>1. Plan de trabajo Conflicto de Intereses, aprobado y firmado. (se anexa evidencia)
2. Durante el primer trimestre se realiza la divulgación de 2 piezas comunicativas sobre el canal de denuncias de conflicto de intereses integridad@sdis.gov.co ( se anexan los correos masivos enviados).
3. En este trimestre se realizaron  2 presentaciones al Comité Institucional de Gestión y Desempeño sobre la implementación de la estrategia de gestión de los casos de conflictos de inetereses ( se anexa presentación al comité de 7 de marzo de 2023 y acta de comité 28 de marzo de 2023).
4. En  el primer trimestre se realiza seguimiento a la implementación del curso de Integridad, transparencia o lucha contra la corrupción, se realiza la validación del porcentaje de gerentes públicos, servidores y contratistas que a marzo de 2023 han finalizado. ( Se anexan los datos del seguimiento realizado). 
4.1 Se divulga 1 pieza comunicativa para promover la participación de las y los directivos, servidores y contratistas de la SDIS en el curso de Integridad, Transparencia o lucha contra la corrupción (Se anexa pieza comunicativa divulgada masivamente).
5. Se realiza el primer informe trimestral de seguimiento a los directivos que deben publicar la declaración de bienes y rentas y conflicto de inetereses según lo establecido en la ley 2013 de 2019 ( se anexa informe de seguimiento)</t>
  </si>
  <si>
    <t>Elaborar el documento de Plan Estratégico de Tecnologías de la Información 2021-2024 actualizado a la vigencia 2024</t>
  </si>
  <si>
    <t>Avance en la actualización y aprobacion del Plan Estratégico de Tecnologías de la Información a la vigencia 2024.</t>
  </si>
  <si>
    <t>(Documento Plan Estratégico de Tecnologías de la Información actualizados a la vigencia 2024 aprobado por el Comité Institucional de Gestión y Desempeño/ Documento  Plan Estratégico de Tecnologías de la Información programados para actualizar)*100</t>
  </si>
  <si>
    <t xml:space="preserve">Documento preliminar de actualización Plan Estratégico de Tecnologías de la Información </t>
  </si>
  <si>
    <t>Documento de Plan Estratégico de Tecnologías de la Información 2021-2024 actualizado a la vigencia 2024</t>
  </si>
  <si>
    <t xml:space="preserve">Realizar el informe de seguimiento a la implementación del Plan Estratégico de Tecnologías de la Información </t>
  </si>
  <si>
    <t>Informes de seguimiento a la implementacion del Plan Estratégico de Tecnologías de la Información elaborados</t>
  </si>
  <si>
    <t xml:space="preserve">Numero de informes de Seguimiento a la implementacion del Plan Estratégico de Tecnologías de la Información </t>
  </si>
  <si>
    <t>Informe de seguimiento a la implementacion del Plan Estratégico de Tecnologías de la Información.</t>
  </si>
  <si>
    <t xml:space="preserve">Durante el primer trimestre de 2023, se realizó seguimiento a la ejecucion de las iniciativas de transformacion y de operación planteadas en el Plan Estratégico de Tecnologias de la Informacion, programadas para el primer trimestre 2023. Lo anterior permitió el cumplimiento de la acción: Primer Informe de seguimiento a la implementacion del Plan Estrategico de Tecnologias de la Informacion , programados para el periodo. Por lo anterior, y de acuerdo con el cálculo del indicador, se logra un cumplimiento del 100% para este periodo. </t>
  </si>
  <si>
    <t>Elaborar el reporte de seguimiento a la implementación del Plan de mantenimiento preventivo y evolutivo de la infraestructura y servicios Tecnológicos en la vigencia</t>
  </si>
  <si>
    <t>Informes de seguimiento a la implementación del Plan de mantenimiento preventivo y evolutivo de la infraestructura y servicios Tecnológicos elaborados.</t>
  </si>
  <si>
    <t>Numero de informes de Seguimiento a la implementacion del  Plan de mantenimiento preventivo y evolutivo de la infraestructura y servicios Tecnológicos.</t>
  </si>
  <si>
    <t>Informe de seguimiento a la implementación del Plan de mantenimiento preventivo y evolutivo de la infraestructura y servicios Tecnológicos</t>
  </si>
  <si>
    <t>Elaborar los reportes mensuales de disponibilidad de la infraestructura tecnológica, sistemas de información y servicios conexos.</t>
  </si>
  <si>
    <t>Reportes mensuales de disponibilidad de la infraestructura tecnológica, sistemas de información y servicios conexos elaborados</t>
  </si>
  <si>
    <t>Número de reportes mensuales de disponibilidad de la infraestructura tecnológica, sistemas de información y servicios conexos</t>
  </si>
  <si>
    <t>Reportes mensuales de disponibilidad de la infraestructura tecnológica, sistemas de información y servicios conexos a primer trimestre 2023.</t>
  </si>
  <si>
    <t xml:space="preserve">Durante el primer trimestre de 2023, se realizó seguimiento a la disponibilidad de los componentes de la infraestructura tecnologica, sistemas de informacion y servicios conexos de los meses de enero, febrero y marzo de 2023. Lo anterior permitió el cumplimiento de la acción: 3 reportes mensuales de la disponibilidad de la infraestructura tecnológica, sistemas de información y servicios conexos, programados para el periodo. Por lo anterior, y de acuerdo con el cálculo del indicador, se logra un cumplimiento del 100% para este periodo. </t>
  </si>
  <si>
    <t>Reportes mensuales de disponibilidad de la infraestructura tecnológica, sistemas de información y servicios conexos a segundo trimestre 2023.</t>
  </si>
  <si>
    <t>Reportes mensuales de disponibilidad de la infraestructura tecnológica, sistemas de información y servicios conexos a tercer  trimestre 2023.</t>
  </si>
  <si>
    <t>Reportes mensuales de disponibilidad de la infraestructura tecnológica, sistemas de información y servicios conexos a cuarto trimestre 2023.</t>
  </si>
  <si>
    <t xml:space="preserve">Elaborar el reporte de seguimiento a la implementación del Plan de Preservación digital a largo plazo </t>
  </si>
  <si>
    <t>Reportes de seguimiento a la implementación del Plan de Preservación digital a largo plazo elaborados.</t>
  </si>
  <si>
    <t>Numero de reportes de Seguimiento a la implementacion del Plan de Preservación Digital.</t>
  </si>
  <si>
    <t xml:space="preserve"> Informe de seguimiento a la implementación del Plan de Preservación digital a largo plazo </t>
  </si>
  <si>
    <t xml:space="preserve">Informe de seguimiento a la implementación del Plan de Preservación digital a largo plazo </t>
  </si>
  <si>
    <t xml:space="preserve">Elaborar el reporte de seguimiento a la implementación del Plan de Seguridad y Privacidad de la Información </t>
  </si>
  <si>
    <t>Reportes de seguimiento a la implementacion del Plan de Seguridad y Privacidad de la Información elaborados.</t>
  </si>
  <si>
    <t>Numero de reportes de seguimiento a la implementacion del Plan de Seguridad y Privacidad de la Información.</t>
  </si>
  <si>
    <t>Informe de seguimiento a la implementacion del Plan de Seguridad y Privacidad de la Información</t>
  </si>
  <si>
    <t xml:space="preserve">Durante el primer trimestre de 2023, se realizó seguimiento a las actividades actividades planteadas en el Plan de Seguridad y privacidad de la información en el primer trimestre de 2023. Lo anterior permitió el cumplimiento de la acción: Primer Informe de seguimiento a la implementacion del Plan de  Seguridad y privacidad de la informacion programado para el periodo. Por lo anterior, y de acuerdo con el cálculo del indicador, se logra un cumplimiento del 100% para este periodo. </t>
  </si>
  <si>
    <t>Elaborar el reporte de seguimiento a la implementación del  Plan de Tratamiento de Riesgo de Seguridad Digital en la vigencia</t>
  </si>
  <si>
    <t>Reporte de seguimiento a la implementación del  Plan de Tratamiento de Riesgo de Seguridad Digital elaborados.</t>
  </si>
  <si>
    <t>Número de reportes de seguimiento a la implementación al  Plan de Tratamiento de Riesgo de Seguridad Digital.</t>
  </si>
  <si>
    <t>Informe de seguimiento a la implementación del  Plan de Tratamiento de Riesgo de Seguridad Digital</t>
  </si>
  <si>
    <t>Durante el primer trimestre de 2023, se realizó seguimiento a los avances y evidencias de los controles y planes de tratamiento definidos sobre los procesos de Gestión de soporte y mantenimiento tecnológico y Tecnologías de la Información para el primer trimestre del año 2023. Lo anterior permitió el cumplimiento de la acción: Primer Informe de seguimiento a la implementacion del Plan de Tratamiento de Riesgos de Seguridad Digital programado para el periodo. Por lo anterior, y de acuerdo con el cálculo del indicador, se logra un cumplimiento del 100% para este periodo</t>
  </si>
  <si>
    <t>14. Beneficiar a 15.000 mujeres  gestantes, lactantes y niños menores de 2 años con servicios  nutricionales, con énfasis en los  mil días de oportunidades para la  vida. y coordinar junto con la Secretaría de Salud la busqueda activa de niños niñas  en r</t>
  </si>
  <si>
    <t>Elaborar un informe con la clasificación nutricional de niños y niñas menores de 2 años con desnutrición remitidos por la Secretaría de Salud para su vinculación a la oferta de la SDIS</t>
  </si>
  <si>
    <t xml:space="preserve">Informe de clasificación nutricional y  gestión para la vinculación a la oferta de la SDIS de niños y niñas menores de 2 años con desnutrición remitidos por la Secretaria de Salud </t>
  </si>
  <si>
    <t xml:space="preserve">Informe trimestral de la gestión de confirmación de la clasificación nutricional y gestión para la vinculación a la oferta de la SDIS de  los niños y niñas menores de 2 años con desnutrición remitidos por la Secretaria de Salud </t>
  </si>
  <si>
    <t xml:space="preserve">Durante el primer trimestre, se adelantaron gestiones para la vinculación a la oferta institucional de niñas y niños menores de 2 años con desnutrición aguda, casos remitidos por la Secretaría Distrital de Salud a través de la notificación del evento 113 del Sistema de Vigilancia en Salud Pública (SIVIGILA), identificados entre enero y marzo de 2023, lo cual permitió el cumplimiento de la acción: elaborar un informe con la clasificación nutricional de niños y niñas menores de 2 años con desnutrición remitidos por la Secretaría de Salud para su vinculación a la oferta de la SDIS, programado para el período. Por lo anterior, y de acuerdo con el cálculo del indicador, se logra un cumplimiento del 100% para este período.  </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</si>
  <si>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Recomendación: se recomienda precisar en el avance cualitativo la entrega del informe del primer trimestre de 2023, teniendo en cuenta las recomendaciones enviadas en el memorando I2023009000.
17/04/2023 Subsanado por el área.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</si>
  <si>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Fortalecer las capacidades técnicas de los profesionales que implementan el componente alimentario y nutricional de los servicios sociales conforme a los lineamientos técnicos del proyecto de inversión 7745</t>
  </si>
  <si>
    <t>Plan implementado de fortalecimiento técnico dirigido a los profesionales del componente alimentario y nutricionall de los servicios sociales.</t>
  </si>
  <si>
    <t xml:space="preserve">Informes de implementación elaborados </t>
  </si>
  <si>
    <t xml:space="preserve">Informe cualitativo con resultados de implementación de Plan </t>
  </si>
  <si>
    <t>Para el periodo de enero a marzo de 2023 se elaboró el plan de fortalecimiento técnico de la Subdirección de Nutrición dirigido a profesionales que implementan el componente alimentario y nutricional de los servicios sociales de la SDIS. En la implementación de éste, el equipo de la Subdirección de Nutrición, durante el primer trimestre de la vigencia realizó las siguientes acciones:  i) 23 jornadas de fortalecimiento técnico dirigido a profesionales que implementan el componente alimentario y nutricional de los servicios sociales de la SDIS y ii) se diseñó y adelantó el pilotaje de la herramienta para hacer el seguimiento a la entrega de los productos asociados a la implementación de la línea técnica.</t>
  </si>
  <si>
    <t>Realizar migración de base de datos de gestión Predial a Herramienta Arcgis web</t>
  </si>
  <si>
    <t>Informes  de seguimiento a la implementación  de la migración de datos de gestión predial en herramienta Arcgis web</t>
  </si>
  <si>
    <t>No. de informes de seguimiento a la implementación de la migración de datos de gestión predial en herramienta Arcgis web</t>
  </si>
  <si>
    <t>Se elaboró un informe con las actividades desarrolladas en el primer trimestre del 2023, para la implementación y cargue de información según migración de datos de la gestión predial de la SDIS en la herramienta ARCGIS.</t>
  </si>
  <si>
    <t>Generar un documento de sistematización de lecciones aprendidas en la prestación de servicios sociales para personas de los sectores sociales LGBTI</t>
  </si>
  <si>
    <t>Porcentaje de avance del documento de sistematización de lecciones aprendidas en la prestación de servicios sociales para personas de los sectores sociales LGBTI</t>
  </si>
  <si>
    <t>Un (1) documento de sistematización de lecciones aprendidas en la prestación de servicios sociales para personas de los sectores sociales LGBTI</t>
  </si>
  <si>
    <t>Avances del documento de sistematización de lecciones aprendidas en la prestación de servicios sociales para personas de los sectores sociales LGBTI</t>
  </si>
  <si>
    <t>0,25</t>
  </si>
  <si>
    <t xml:space="preserve">Se avanza en el Documento de Sistematización de Lecciones Aprendidas en la Prestación de los Servicios Sociales para Personas de los Sectores Sociales LGBTI, para lo cual se realizaron mesas de trabajo con el equipo misional de la Subdirección para Asuntos LGBTI y se concerta la metodología para la recolección de información, la que permitirá sistematizar las lecciones aprendidas en la prestación de servicios con enfoque diferencial por identidades de género y orientaciones sexuales diversas, así como desde la perspectiva interseccional. </t>
  </si>
  <si>
    <t>Documento de sistematización de lecciones aprendidas en la prestación de servicios sociales para personas de los sectores sociales LGBTI</t>
  </si>
  <si>
    <t>24. Implementar una (1) estrategia de  gestión interinstitucional que permita  la movilización social y el desarrollo de  capacidades de los adultos y adultas identificados en vulnerabilidad, fragilidad social o afectados por emergencias sanitarias en la ciudad de Bogotá</t>
  </si>
  <si>
    <t>Construir el registro documental de las sesiones del Comité Operativo Distrital de Adultez, el Comité Operativo Distrital para el Fenómeno de Habitabilidad en Calle y sus mesas emergentes, como base de la implementación y seguimiento de las políticas públicas relativas a cada espacio.</t>
  </si>
  <si>
    <t>Actas construidas de los comités operativos distritales de política pública liderados por la Subdirección para la Adultez, así como de sus mesas emergentes.</t>
  </si>
  <si>
    <t>(N° actas construidas de las sesiones de comités y mesas emergentes realizadas / N° sesiones programadas de comités y mesas emergentes) * 100</t>
  </si>
  <si>
    <t>Actas de los comités operativos distritales de las políticas públicas lideradas y sus mesas emergentes.</t>
  </si>
  <si>
    <t>Para el primer trimestre del año, se llevó a cabo en el mes de marzo la primera sesión de los Comités Operativos de Política Distrital Fenómeno Habitabilidad en Calle y Adultez, la agenda centró su atención en la concertación del plan de trabajo por cada comité, destacando el fortalecimiento de la participación ciudadana y/o comunitaria; la continuidad en las mesas técnicas de trabajo por cada espacio, potenciando la inclusión social, los derechos económicos entre otros y para finalizar el seguimiento en el plan de acción identificando productos que den cuenta de realidades para el fenómeno y la adultez, en el marco de reflexiones y recomendaciones que orienten el cierre de la gestión de esta administración en clave de política pública.</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</si>
  <si>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y tener en cuenta las recomendaicones enviadas en el memorando I2023009000. 24/04/2023 la dependencia realizó el ajuste en la evidencia.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</si>
  <si>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Construir el registro documental de los espacios de asistencia técnica dirigidos a los servicios sociales de la SDIS y otras entidades con miras a la implementación de la Política Pública de Adultez, la Política Pública de Habitabilidad en Calle y otras políticas asociadas.</t>
  </si>
  <si>
    <t>Actas elaboradas de los espacios de asistencia técnica para la implementación de la Política Pública de Adultez, la Política Pública de Habitabilidad en Calle y otras políticas relacionadas.</t>
  </si>
  <si>
    <t>(N° actas construidas de los espacios de asistencia técnica realizados / N° espacios de asistencia ténica programados) * 100</t>
  </si>
  <si>
    <t>Actas de los espacios de asistencia técnica para la implementación de la Política Pública de Adultez, la Política Pública de Habitabilidad en Calle y otras políticas relacionadas.</t>
  </si>
  <si>
    <t>En el mes de marzo se llevó a cabo cualificación con coordinadores locales de la zona sur, respecto a la proyección del plan de trabajo de la instancia local, del comité operativo fenómeno habitabilidad en calle, con el fin de fortalecer las acciones en el territorio así como la articulación interinstitucional y convocatoria ciudadana, a partir de las dinámicas y necesidades locales.</t>
  </si>
  <si>
    <t>23. Incrementar en 825 cupos la atención  integral de ciudadanos y ciudadanas habitantes de calle en  los servicios sociales que tiene la SDIS dispuestos para su atención</t>
  </si>
  <si>
    <t>Construir el registro documental de los espacios de asistencia técnica con miras a la implementación de los lineamientos correspondientes a los servicios sociales para el fenómeno de habitabilidad en calle.</t>
  </si>
  <si>
    <t>Actas elaboradas de los espacios de asistencia técnica sobre los lineamientos de los servicios sociales para el fenómeno de habitabilidad en calle.</t>
  </si>
  <si>
    <t>Actas de los espacios de asistencia técnica sobre los lineamientos de los servicios sociales para el fenómeno de habitabilidad en calle.</t>
  </si>
  <si>
    <t>Durante el primer trimestre de la vigencia se llevaron a cabo 20 asistencias técnicas, organizadas por el equipo técnico de la subdirección para la adultez. La planeación y desarrollo de las asistencias se centró en la orientación a los líderes y lideresas de los centros de atención sobre la formulación y ajuste de los planes de atención institucionales (PAI) para la vigencia 2023. En ese sentido, se llevaron a cabo 3 sesiones entre enero y febrero. En marzo, las sesiones se orientaron a retroalimentar el ejercicio de formulación, ajustar las propuestas y de esta forma dar inicio a la implementación de los PAI. Dichas sesiones se llevaron a cabo directamente en algunos centros de atención; en coordinación con los líderes y lideresas y algunos integrantes de los equipos interdisciplinarios.
Paralelamente, en marzo, el equipo técnico formuló y ejecutó una metodología de fortalecimiento técnico para la implementación de los estudios de caso y de la impresión psicosocial. Sobre este entendido se desarrollaron sesiones de asistencia técnica en el hogar de paso la sabana y en el centro de desarrollo de capacidades para mujeres habitantes de calle, las cuales se replicarán en otros servicios durante el segundo trimestre de la vigencia. En el mismo mes, se llevaron a cabo sesiones de validación del documento Pacto de convivencia en el centro de desarrollo de capacidades para mujeres habitantes de calle y en el centro de alta dependencia funcional, mental y cognitiva. 
Finalmente, como parte del proceso de fortalecimiento técnico de la Subdirección para la Adultez, se llevaron a cabo mesas de trabajo con el equipo de servicios, del eje de ampliación de capacidades y el equipo políticas públicas, para identificar necesidades de asistencia técnica, acciones en común y definir el plan de trabajo conjunto para el primer semestre de la vigencia.</t>
  </si>
  <si>
    <t>38. Aumentar 5 puntos en la calificación del  índice distrital de servicio a la ciudadanía,  de la Secretaría Distrital de Integración Social</t>
  </si>
  <si>
    <t>Articular espacios con sectores público o privado para promover la inclusión de personas con discapacidad, cuidadores-as en entorno productivo</t>
  </si>
  <si>
    <t>Actas de articulaciones concertadas para promover oportunidades de inclusión de las personas con discapacidad, sus familias y cuidadores(as) en  entorno productivo</t>
  </si>
  <si>
    <t>Número de  actas de articulaciones efectivas/ Número de  actas de articulaciones gestionadas</t>
  </si>
  <si>
    <t>Actas de reunión y Matriz de registro de articulaciones</t>
  </si>
  <si>
    <t>En el periodo de reporte la Subdirección para la Discapacidad continua generando oportunidades que han permitido la inclusión de las personas con discapacidad en el entorno productivo, a través del equipo de la Estrategia de Fortalecimiento a la Inclusión que ha realizado articulaciones con entidades de los sectores público y privado para la vinculación efectiva de la población con discapacidad (personas con discapacidad y cuidadores-as de personas con discapacidad), logrando un total de 13 articulaciones en lo corrido del año, esta labor ha permitido la inclusión de 62 personas con discapacidad y da cuenta de las capacidades y habilidades que tienen las personas con discapacidad, sus familias, cuidadores y cuidadoras. A la vez que promueve una mejor calidad de vida, al generar ingresos económicos que los hacen sentir y aportar como miembros activos de la sociedad.  Respecto a la meta programada se cumplió con 3 reuniones programadas para la inclusión de personas con discapacidad en el entorno productivo con una ejecución del 100% en la meta establecida para el indicador.</t>
  </si>
  <si>
    <t>Desde la revisión de la segunda línea se verifica que los documentos aportados cumplan con los siguientes criterios, de acuerdo con su programación respectiva:
Entregable respecto a la evidencia programada: No cumple
Firmas: cumple
Periodo de reporte de la evidencia: cumple
Indicador: parcialmente 
Recomendación: 18/04/2023 se recomienda revisar la evidencia programada con respecto a los soportes cargados en la carpeta, dado que se programó la entrega de 3 actas, pero en la carpeta se encuentran formatos.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</si>
  <si>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31. Incrementar en 40% los procesos de inclusión educativa y productiva de las personas con discapacidad sus cuidadores y cuidadoras</t>
  </si>
  <si>
    <t xml:space="preserve">Articular espacios con sectores público o privado para promover la inclusión de personas con discapacidad, cuidadores-as en entorno educativo </t>
  </si>
  <si>
    <t>Actas de articulaciones concertadas para promover oportunidades de inclusión de las personas con discapacidad, sus familias y cuidadores(as) en  entorno educativo</t>
  </si>
  <si>
    <t xml:space="preserve">La Subdirección para la Discapacidad adelantó gestión con instituciones educativas, universidades y centros de formación en lo corrido de la vigencia 2023, con el fin de promover la vinculación  de  las  personas  con  discapacidad  y  sus familias en procesos de educación técnica, tecnológica y universitaria. Es así como, se realizaron 23 articulaciones durante el periodo de reporte, que han permitido la inclusión de 53 niños, niñas, adolescentes, jóvenes y adultos-as en el entorno educativo y el acompañamiento para la implementación de ajustes en los Planes Individuales. Respecto a la meta programada para el periodo, se cumplió con las 3 de reuniones programadas para la inclusión de personas con discapacidad en el entorno educativo con una ejecución del 100% en la meta establecida para el indicador. </t>
  </si>
  <si>
    <t>17.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</si>
  <si>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Hacer seguimiento al Plan de Acción de la Política pública para las familias para la vigencia del 2023</t>
  </si>
  <si>
    <t>Informes de seguimiento al Plan de Acción de la Política pública para las familias para la vigencia del 2023</t>
  </si>
  <si>
    <t>Número de Informes de seguimiento al Plan de Acción de la Política pública para las familias para la vigencia del 2023</t>
  </si>
  <si>
    <t>31/12/2024</t>
  </si>
  <si>
    <t>Informe de seguimiento semestral al Plan de Acción de la Política pública para las familias para la vigencia del 2023</t>
  </si>
  <si>
    <t>Hacer seguimiento al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</si>
  <si>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Informes de seguimiento a la implementación del Plan Distrital de prevención de las Violencias</t>
  </si>
  <si>
    <t>Número de informes de seguimiento a la implementación del Plan Distrital de prevención de las Violencias</t>
  </si>
  <si>
    <t>31/12/2025</t>
  </si>
  <si>
    <t>Informe de seguimiento a la implementación del Plan Distrital de prevención de las Violencias</t>
  </si>
  <si>
    <t>41. Fortalecer el 100% de las  Comisarías de Familia en su estructura organizacional y su capacidad operativa, humana y  tecnológica, para garantizar a las  víctimas de violencia</t>
  </si>
  <si>
    <t>Hacer seguimiento al Plan de Fortalecimiento de las Comisarías de Familia para la vigencia del 2023</t>
  </si>
  <si>
    <t>Informes de seguimiento a la implementación del Plan de Fortalecimiento a las Comisarías de Familia para la vogencia 2023</t>
  </si>
  <si>
    <t>Número de informes de seguimiento a la implementación del Plan de Fortalecimiento a las Comisarías de Familia para la vogencia 2023</t>
  </si>
  <si>
    <t>31/12/2026</t>
  </si>
  <si>
    <t>Informe de seguimiento a la implementación del Plan de Fortalecimiento a las Comisarías de Familia para la vogencia 2023</t>
  </si>
  <si>
    <t>25. Implementar una estrategia de  acompañamiento de hogares pobres,  en vulnerabilidad y riesgo social  derivada de la pandemia del COVID 19,  identificados poblacional diferencial y  geográficamente en los barrios con  mayor pobreza evidente y oculta del  distrito</t>
  </si>
  <si>
    <t>Elaborar el informe de reactivación de redes de soporte de personas adultas en pobreza oculta y sus familias</t>
  </si>
  <si>
    <t>Informe de reactivación de redes de soporte de personas adultas en pobreza oculta  y sus familias elaborado</t>
  </si>
  <si>
    <t xml:space="preserve">No. Informes de reactivación de redes de soporte de personas adultas en pobreza oculta  y sus familias elaborados  </t>
  </si>
  <si>
    <t>Informe de reactivación de redes de soporte de personas adultas en pobreza oculta  y sus familias</t>
  </si>
  <si>
    <t>P.P. de Mujeres y Equidad de Género
P.P. de Actividades Sexuales Pagadas
P.P para la garantía plena de los derechos de las personas LGBT
P.P. de atención, asistencia y reparación integral a las Víctimas - PAD
P.P. de y para la Adultez
P.P. para las Familias
P.P. Social para el Envejecimiento y la Vejez
P.P. Salud Mental</t>
  </si>
  <si>
    <t>Elaborar el informe de acompañamiento a hogares en pobreza evidente y emergente</t>
  </si>
  <si>
    <t>Informe de acompañamiento a hogares en pobreza evidente y emergente elaborados</t>
  </si>
  <si>
    <t>No.Informes de acompañamiento a hogares en pobreza evidente y emergente elaborados.</t>
  </si>
  <si>
    <t>Informe de acompañamiento a hogares en pobreza evidente y emergente</t>
  </si>
  <si>
    <t xml:space="preserve">
P.P. de y para la Adultez
P.P. Social para el Envejecimiento y la Vejez</t>
  </si>
  <si>
    <t>Elaborar el informe general del desarrollo de los Consejos Locales de Política Social - CLOPS</t>
  </si>
  <si>
    <t>Informe general del desarrollo de los CLOPS elaborado</t>
  </si>
  <si>
    <t>No. Informes generales del desarrollo de los CLOPS elaborados.</t>
  </si>
  <si>
    <t>Informe general del desarrollo de los CLOPS</t>
  </si>
  <si>
    <t xml:space="preserve">
P.P. de Actividades Sexuales Pagadas
P.P para la garantía plena de los derechos de las personas LGBT
P.P. de atención, asistencia y reparación integral a las Víctimas - PAD
P.P. de y para la Adultez
P.P. para el Fenómeno de Habitabilidad en Calle
P.P. Social para el Envejecimiento y la Vejez</t>
  </si>
  <si>
    <t xml:space="preserve">Informe de  implementación de las modalidades de atención de Desarrollo de Capacidades, Zonas de Descanso y Autocuidado y Lavanderias Comunitarias en el marco del Sistema Distrital de Cuidado </t>
  </si>
  <si>
    <t>Informe de Implementación de las modalidades de atención de Desarrollo de Capacidades, Zonas de Descanso y Autocuidado y Lavanderias Comunitarias en el marco del Sistema Distrital de Cuidado elaborados.</t>
  </si>
  <si>
    <t>Informe de Implementación de las modalidades de atención en el marco del Sistema Distrital de Cuidado elaborado.</t>
  </si>
  <si>
    <t xml:space="preserve">Informe de  Implementación de las modalidades de atención de Desarrollo de Capacidades, Zonas de Descanso y Autocuidado y Lavanderias Comunitarias en el marco del Sistema Distrital de Cuidado </t>
  </si>
  <si>
    <t>Generar el documento de criterios para las asistencia técnica a los Fondos de Desarrollo Local - FDL</t>
  </si>
  <si>
    <t>Documento de criterios para las asistencia técnica a los FDL elaborado</t>
  </si>
  <si>
    <t>Documento de criterios para la asistencia técnica a los FDL elaborado</t>
  </si>
  <si>
    <t>Documento de criterios para las asistencia técnica a los FDL</t>
  </si>
  <si>
    <t>34. Implementar (1) una estrategia de  innovación social que permita la  construcción de acciones  transectoriales para aprender y responder a las necesidades emergentes de los territorios de Bogotá y de ésta con la Región Central</t>
  </si>
  <si>
    <t>Elaborar el Informe de implementación de la estrategia de innovación social</t>
  </si>
  <si>
    <t>Informe de implementación de la estrategia de innovación social elaborado</t>
  </si>
  <si>
    <t>No. Informes de  implementación de la estrategia de innovación social elaborados.</t>
  </si>
  <si>
    <t>Informe de  implementación de la estategia de innovación social</t>
  </si>
  <si>
    <t>Gestión del sistema integrado - SIG</t>
  </si>
  <si>
    <t>Realizar el informe de actividades de implementación del sistema de gestión en la dependencia</t>
  </si>
  <si>
    <t>Informes de implementación del sistema de gestión elaborados</t>
  </si>
  <si>
    <t>No. Informes de implementación del sistema de gestión elaborados</t>
  </si>
  <si>
    <t>Informe de implementación del sistema de gestión</t>
  </si>
  <si>
    <t>15. Promover en las 20 localidades una  estrategia de territorios cuidadores a partir  de la identificación y caracterización de las  acciones para la respuesta a emergencias  sociales, sanitarias, naturales, antrópicas y  de vulnerabilidad inminente</t>
  </si>
  <si>
    <t>Prestación de los servicios sociales para la inclusión social</t>
  </si>
  <si>
    <t xml:space="preserve">7749- Implementar una estrategia de territorios cuidadores en Bogotá </t>
  </si>
  <si>
    <t xml:space="preserve">Diseñar 1 estrategia de territorios cuidadores  </t>
  </si>
  <si>
    <t>Realizar informes sobre el avance en la implementación de la estrategia de territorios cuidadores en Bogotá</t>
  </si>
  <si>
    <t>Informes ejecutivos sobre el avance del proceso de implementación de la Estrategia de territorios cuidadores 7749</t>
  </si>
  <si>
    <t>No de informes de reporte de actividades realizadas por el proyecto 7749 elaborados</t>
  </si>
  <si>
    <t>31/03/2023</t>
  </si>
  <si>
    <t>Subdirección para la identificación, caracterización e integración</t>
  </si>
  <si>
    <t xml:space="preserve">Informe ejecutivo trimestral sobre el avance del proceso de implementación de la Estrategia de territorios cuidadores 7749. </t>
  </si>
  <si>
    <t>Se reporta informe trimestral sobre el avance del proceso de implementación de la Estrategia de Territorios Cuidadores 7749.</t>
  </si>
  <si>
    <t>01. Atender en las 20 localidades del  distrito a la población en flujos migratorios mixtos y retornados que solicitan la oferta de servicios de la  SDIS</t>
  </si>
  <si>
    <t xml:space="preserve">Implementar  un (1) modelo itinerante e intersectorial distrital con la vinculación de agentes comunitarios de la población proveniente de flujos migratorios mixtos, que permita la ampliación de servicios integrales a dicha población </t>
  </si>
  <si>
    <t>Elaborar informes sobre el avance en la implementación del modelo itinerante e intersectorial para la atención de población proveniente de  flujos migratorios mixtos en Bogotá.</t>
  </si>
  <si>
    <t>Informes sobre el avance del proceso de implementación del modelo itinerante e intersectorial para la atención de población proveniente de flujos migratorios mixtos 7730</t>
  </si>
  <si>
    <t>No de informes de reporte de actividades realizadas por el proyecto 7730 elaborados</t>
  </si>
  <si>
    <t xml:space="preserve">Informe ejecutivo trimestral sobre el avance del proceso de implementación del modelo itinerante e intersectorial para la atención de población en flujos migratorios mixtos 7730.   </t>
  </si>
  <si>
    <t>Se reporta informe trimestral sobre el avance del proceso de implementación del modelo itinerante e intersectorial para la atención de población en flujos migratorios mixtos 7730.</t>
  </si>
  <si>
    <t xml:space="preserve">planeación institucional </t>
  </si>
  <si>
    <t>PP Primera Infancia, Infancia y Adolescencia</t>
  </si>
  <si>
    <t>Articular los espacios de política pública de infancia y adolescencia liderados por la SDIS, en las instancias CODIA, NODO COLIA y COLIAS</t>
  </si>
  <si>
    <t>Porcentaje de avance de las actas de los espacios de política pública de infancia y adolescencia liderados por la SDIS</t>
  </si>
  <si>
    <t>No. de actas de sesiones realizadas según periodicidad  /No. sesiones programadas según periodicidad* 100</t>
  </si>
  <si>
    <t>Actas de sesiones de Política Pública de primera infancia, infancia y adolescencia 2023 - 2033 de acuerdo con la periodicidad establecida normativamente:  1 CODIA bimestral, 1 COLIA mesual por localidad y 1 NODO CODIA mensual</t>
  </si>
  <si>
    <t>En relación con las instancias de Política de infancia y Adolescencia, en el mes de febrero se solicitaron las delegaciones necesarias de las entidades en el nivel distrital según lo dispuesto en la resolución 881 de 2020, lo cual permitió iniciar el trabajo en las instancias en el mes de marzo. Es así que el primer nodo del Comité Operativo Distrital de Infancia y Adolescencia -CODIA se llevó a cabo el 17 de marzo, donde se definió la propuesta del plan de trabajo del CODIA, la cual fue presentada y validada el día 29 de marzo en la I Sesión de la vigencia 2023 al cual asistieron los directivos y delegados designados desde las diferentes entidades. Se espera que a partir del segundo semestre se de inicio a la gestión desde las mesas técnicas adscritas al CODIA, en el marco del plan de acción propuesto: Mesa Distrital para la Prevención y Erradicación del Trabajo Infantil Ampliado- PETIA, la Mesa para la Prevención del Reclutamiento, Uso y Utilización de Niños, Niñas y Adolescentes- PRUUNNA y la Mesa Distrital de Identidades de Género y Orientaciones Sexuales para primera infancia, infancia y adolescencia-IGOS. 
Ahora bien, en relación con la movilización de los Comités Operativos Locales de Infancia y Adolescencia – COLIA, se inician en el mes de marzo en todas las localidades, iniciando con la definición de los planes de trabajo por localidad en coherencia con los retos aprobados en el CODIA.
De acuerdo con lo anterior, al no lograrse iniciar la gestión desde el mes de enero, se presenta un avance del 34% frente a lo programado. Se espera normalidad en el desarrollo de las sesiones programadas en lo que resta del año.</t>
  </si>
  <si>
    <t>Desde la revisión de la segunda línea se verifica que los documentos aportados cumplan con los siguientes criterios, de acuerdo con su programación respectiva:
Entregable respecto a la evidencia programada: parcialmente
Firmas: cumple
Periodo de reporte de la evidencia: cumple
Indicador: parcialmente
Recomendación: 18/04/2023 se recomienda revisar la evidencia programada y dar claridad frente al avance cualitativo y tener en cuenta las recomendaciones enviadas en el memorando I2023009000. 24/04/2023 la dependencia reslizó el ajuste en el avance cualitativo, por lo anterior, el cumplimiento de la acción es del 34%.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</si>
  <si>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Socializar e implementar la Política Pública de Primera Infancia, Infancia y Adolescencia 2023-2033</t>
  </si>
  <si>
    <t>Porcentaje de avance en la socialización e implementación de la Política Pública de Primera Infancia, Infancia y Adolescencia 2023-2033</t>
  </si>
  <si>
    <t>(No. de actas de socializaciones elaboradas / No. socializaciones realizadas)*100%</t>
  </si>
  <si>
    <t>Actas y/o listados de asistencia a las sesiones de socialización de la Política Pública de primera infancia, infancia y adolescencia 2023 - 2033</t>
  </si>
  <si>
    <t>Durante el primer trimestre de la vigencia, se dio continuidad a las acciones programadas en la fase de aprobación de la metodología CONPES D.C para la nueva Política Pública de Primera Infancia, Infancia y Adolescencia 2023-2033, por lo cual se incluyeron los ajustes de acuerdo con las observaciones técnicas realizadas por la Secretaría Distrital de Planeación - SDP y los demás sectores involucradas tanto en el documento, como en el plan de acción. Estos documentos se presentaron ante el PRECONPES en el mes de marzo donde se obtuvo concepto técnico de aprobación definitiva por SDP, que permitió presentar la Política Pública en la sesión CONPES del 31 de marzo. En esta sesión se postergó su aprobación desde la Alcaldesa Mayor de Bogotá, con el propósito de incluir 7 nuevos productos que deben ser concertados con varias de las entidades del Distrito. De acuerdo con lo anterior, no ha sido posible iniciar el proceso de socialización hasta tanto no se cuente con la versión definitiva aprobada. Frente a este panorama y teniendo en cuenta que se depende de la decisión en la próxima mesa CONPES, se dará inicio a los procesos de socialización de la estructura de la nueva Política en el segundo trimestre de 2023.</t>
  </si>
  <si>
    <t>Desde la revisión de la segunda línea se verifica que los documentos aportados cumplan con los siguientes criterios, de acuerdo con su programación respectiva:
Indicador: No cumple
Recomendación: 18/04/2023 El reporte se presenta en cero, por lo cual, se recomienda revisar la programación de los siguientes trimestres para identificar posibles modificaciones a la programación del Plan de Acción Institucional Institucional Integrado. Adicionalmente, se enviará la alerta respectiva.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</si>
  <si>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Actas y/o Listado de asistencia a las sesiones de socialización de la Política Pública de primera infancia, infancia y adolescencia 2023 - 2033
Instrumento de seguimiento al plan de acción de la política pública de primera infancia, infancia y adolescencia 2023 - 2033</t>
  </si>
  <si>
    <t>05.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</si>
  <si>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Elaborar los documentos de Panorámicas Locales actualizadas dónde se reconocen las acciones de garantía  protección de derechos de niñas, niños y adolescentes.</t>
  </si>
  <si>
    <t>Documentos de las 20 panorámicas locales elaborados</t>
  </si>
  <si>
    <t>Número de documentos de panorámicas locales</t>
  </si>
  <si>
    <t xml:space="preserve">Documentos definitivos de las 20 panorámicas locales </t>
  </si>
  <si>
    <t>7.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niños, así como prevenir situaciones de riesgo  para la garantía de derechos.</t>
  </si>
  <si>
    <t>Elaborar informe de gestión sobre las acciones adelantadas para ambientar las unidades operativas de la Subdirección para la Infancia de acuerdo con su propósito pedagógico</t>
  </si>
  <si>
    <t>Número de Informes de gestión elaborados</t>
  </si>
  <si>
    <t>(No. de informes elaborados / No de informes programados)</t>
  </si>
  <si>
    <t>Informe de gestión sobre las acciones adelantadas para el diseño, creacion y uso permanente de ambientes enriquecidos en las unidades operativas de la Subdirección para la Infancia de acuerdo con su propósito pedagógico</t>
  </si>
  <si>
    <t>Elaborar informe de gestión sobre las acciones adelantadas para la prevencion, acompañamiento  y  seguimiento a las situaciones de presuntas  vulneraciónes de derechos y accidentalidad de niñas, niños y adolescentes en los servicios de la Subdirección para la infancia</t>
  </si>
  <si>
    <t>Informes de gestión elaborados</t>
  </si>
  <si>
    <t>Informe de gestión sobre las acciones adelantadas para la prevencion, acompañamiento  y  seguimiento a las situaciones de presuntas  vulneraciónes de derechos y accidentalidad de niñas, niños y adolescentes en los servicios de la Subdirección para la infancia</t>
  </si>
  <si>
    <t xml:space="preserve">La Estrategia de Prevención, Acompañamiento y Seguimiento – PAS, tiene como objetivo implementar un conjunto de acciones con colaboradores, colaboradoras y servidores de la Secretaría Distrital de Integración Social, que permitan prevenir situaciones de vulneraciones de derechos y promover el buen trato, en los servicios sociales, modalidades y estrategias a fin de garantizar a los niños, niñas y adolescentes, el disfrute del derecho a una vida libre de violencias. Es así que orienta y genera herramientas dirigidas a los profesionales de los equipos de nivel central y locales, quienes a su vez ejecutan las acciones pertinentes de acuerdo con los lineamientos técnicos de la estrategia y el procedimiento de deber de denuncia, en lo relacionado con situaciones de presuntas vulneraciones de derechos a niñas, niños y adolescentes inscritos a las diferentes modalidades de atención y las situaciones de accidentalidad eventual donde se presuma la responsabilidad del talento humano. 
En este marco durante el primer trimestre, se realizó una encuesta que dio como resultado los temas a fortalecer en los equipos de trabajo de los servicios y estrategias: identificación y detección de presuntas vulneraciones de derechos; activaciones de ruta; elaboración de informes a las entidades competentes; presunto maltrato institucional; y malas prácticas. Por otra parte, se han realizado a la fecha 5 asistencias técnicas grupales con la participación de 111 asistentes, 16 jornadas liberadas, 2 de ellas jornadas Distritales, 1 jornada de fortalecimiento a Creciendo Juntos-Cafam con la participación de 300 profesionales. Asimismo, 8 visitas in situ a unidades operativas; y 110 activaciones de rutas por presuntas vulneraciones de derechos en los servicios, modalidades y estrategias de la subdirección para la infancia, donde se evidencia que la categoría con más casos es la violencia física con 45 reportes. De las 110 activaciones, 75 le ocurrieron directamente al participante, y las restantes a alguien perteneciente a su núcleo familiar. De estos, 107 fueron reportados ante las entidades competentes encargadas del restablecimiento de los derechos y tres correspondieron a la activación de ruta interna y seguimiento desde el servicio. Actualmente hay 12 casos de Presunto Maltrato Institucional (PMI) en seguimiento. 
</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</si>
  <si>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y tener en cuenta las recomendaicones enviadas en el memorando I2023009000. 24/04/2023 la dependencia realizó el ajuste de las firmas.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</si>
  <si>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114. Incrementar en 100% el número de jóvenes atendidos con estrategias móviles, canales virtuales y servicios sociales con especial énfasis en jóvenes NiNis y vulnerables, acordes a las necesidades de la población, teniendo en cuenta los impactos de la e</t>
  </si>
  <si>
    <t xml:space="preserve">4. Liderar, formular, actualizar e implementar las políticas públicas sociales de competencia y participación desde el Sector de Integración Social, que contribuyan a la materialización de un nuevo contrato social y ambiental para la Bogotá del siglo XXI </t>
  </si>
  <si>
    <t>2. Contribuir con la reducción del riesgo social de los y las jóvenes NiNi en situación de alta vulnerabilidad y, en riesgo de ser vinculados en dinámicas y estructuras delincuenciales con el desarrollo de procesos de inclusión social, económica, educativ</t>
  </si>
  <si>
    <t>02. Incrementar en 100% el número de  jóvenes atendidos con estrategias móviles, canales virtuales y servicios sociales con especial énfasis en jóvenes NiNis y  vulnerables</t>
  </si>
  <si>
    <t>PP para la Juventud</t>
  </si>
  <si>
    <t>Liderar la implementación y seguimiento de las políticas públicas poblacionales competencia de la SDIS</t>
  </si>
  <si>
    <t>Porcentaje de avance de las actas de los espacios de PPS liderados por la SDIS</t>
  </si>
  <si>
    <t xml:space="preserve"> No. Actas elaboradas/No. espacios liderados  en el periodo* 100</t>
  </si>
  <si>
    <t>Actas de los espacios de PPS liderados por la SDIS</t>
  </si>
  <si>
    <t>En el marco de la Implementación de la política Pública de Juventud en relación a los productos que tiene a su cargo la  Subdirección para la Juventud, lidera el proceso de articulación con instancias de participación para la implementación y territorialización de la misma, Esta es una instancia institucional creada para el seguimiento y coordinación de la implementación de la política pública de juventud, la cual preside la Secretaría Distrital de Integración Social -SDIS, y la Secretaría Técnica la lleva el Instituto Distrital para la Participación y Acción Comunal -IDPAC. Esta se reúne una vez al mes de manera ordinaria y de manera extraordinaria cuando haya lugar. La conforman los sectores de: Educación, Salud, Desarrollo Económico, Cultura, Integración Social, Gobierno, Hábitat, Ambiente, Movilidad, Mujer, Seguridad Justicia y Convivencia, Planeación y en algunas sesiones participan sectores o entidades responsables de productos de la política. Se desarrollan actividades de socialización de la ruta y sus 12 atenciones, principalmente en las Casas de Juventud. Así mismo se realiza difusión de la ruta y sus atenciones a través de los medios oficiales y de grupos focalizados en el territorio tales como grupos de FB, grupos de WTSP, plataformas virtuales y en menor proporción actividades presenciales como la Estrategia RETO o actividades en las Casas de Juventud.</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</si>
  <si>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y tener en cuenta las recomendaicones enviadas en el memorando I2023009000. Adicionalmente, el avance cualitativo no describe las actividades realizadas en el marco de las sesiones y las actas elaboradas durante el trimestre.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</si>
  <si>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60. 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t>
  </si>
  <si>
    <t>Elaborar Informes de la implementación del Plan de Acción de la Política Pública Social para el Envejecimiento y la Vejez</t>
  </si>
  <si>
    <t>Informes de  la implemetación del Plan de Acción de la Política Pública Social para el Envejecimiento y la Vejez PPSEV</t>
  </si>
  <si>
    <t>Informe de seguimiento al Plan de acción de la implementación de la PPSEV</t>
  </si>
  <si>
    <t>1. Aumentar el 43% B22la inspección y vigilancia en los servicios y programas prestados por la Secretaria Distrital de Integración Social que cuentan con estándares de calidad</t>
  </si>
  <si>
    <t>Realizar la verificación y/o Inspección y Vigilancia a dos (2) nuevos servicios sociales con la aplicación de los estándares técnicos de calidad específicos del servicio y/o con los estándares técnicos de calidad transversales.</t>
  </si>
  <si>
    <t>Verificación de condiciones y/o inspección y vigilancia a nuevos servicios sociales</t>
  </si>
  <si>
    <t>(Número de actividades realizadas para la verificación y/o Inspección y Vigilancia / Número de actividades  programadas)*100</t>
  </si>
  <si>
    <t>Actas de las mesas de trabajo para la formulación, modificación y/o ajustes de los Instrumentos Únicos de Verificación –IUV de estándares técnicos de calidad específicos del servicio y/o estándares técnicos de calidad transversales de nuevos servicios.
- Instrumento Único de Verificación (IUV)de los estándares técnicos de calidad especificos del servicio, elaborado con el respectivo manual de aplicación del IUV, para implementar la inspección y vigilancia en 1 nuevo servicio social y/o
- Instrumento Único de Verificación (IUV)de los estándares técnicos de calidad transversales, con el respectivo manual de aplicación de los IUV para implementar la verificación de condiciones de operación en 1 nuevo servicio social.</t>
  </si>
  <si>
    <t>Durante el primer trimestre, con respecto, a las Actas de las mesas de trabajo para la formulación, modificación y/o ajustes de los Instrumentos Únicos de Verificación –IUV de estándares técnicos de calidad específicos del servicio y/o estándares técnicos de calidad transversales de nuevos servicios, se adelantaron las siguientes actividades: 
i) Mesas de trabajo con la Subdirección para la Vejez en donde se contextualizó el Servicio Social Centro Día modalidad Casas de la Sabiduría; Reuniones con el equipo de Inspección y Vigilancia para la formulación del IUV de estándares técnicos de calidad específicos del servicio (casas de la Sabiduria) y para dar inicio a la fase de Inspección de acuerdo con el procedimiento del proceso, a las unidades operativas que prestan este servicio social. Reuniones de avance para la formulación de los requisitos de Estándares Técnicos Transversales de Calidad y socialización al equipo de Inspección y Vigilancia por componentes: Nutrición y Salubridad, Ambientes Adecuados y Seguros, Talento Humano, Atención Integral y Administrativo. 
Con relación al Instrumento Único de Verificación (IUV) de los estándares técnicos de calidad especificos del servicio, elaborado con el respectivo manual de aplicación del IUV, para implementar la inspección y vigilancia en 1 nuevo servicio social y/o Instrumento Único de Verificación (IUV)de los estándares técnicos de calidad transversales, se adelantaron las siguientes acciones y productos:
ii) Formalización del Instrumento Único de Verificación de los estándares técnicos de Calidad  especificos del servicio, elaborado con el respectivo manual de aplicación del IUV, para implementar la inspección y vigilancia en Casas de la Sabiduría. iii)  Elaboración, revisión y ajuste de la matriz de los estándares técnicos transversales de calidad. que permitieron el cumplimiento de la acciones  programadas para el periodo. Por lo anterior, y de acuerdo con el cálculo del indicador, se logra un cumplimiento del 100% para este periodo.</t>
  </si>
  <si>
    <t>Desde la revisión de la segunda línea se verifica que los documentos aportados cumplan con los siguientes criterios, de acuerdo con su programación respectiva:
Entregable respecto a la evidencia programada: no cumple
Firmas: cumple
Periodo de reporte de la evidencia: cumple
Indicador: cumple
Recomendación: se recomienda verificar el acceso a las evidencias cargadas dado que al ingresar no permite visualizar las actas. Adicionalmente, se recomienda describir en el avance cualitativo el detalle de actividades programadas para el periodo vs las ejecutadas para efectos del cálculo del indicador. 18/04/2023 La dependencia validó el acceso a las evidencias. Se envió la recomendación de incluir la trazabilidad de firmas en las actas de las reuniones adelantadas, se recomienda tener en cuenta estas recomendaciones para futuros reportes.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</si>
  <si>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Visitas de Inspección y Vigilancia realizadas a 1 nuevo servicio social, implementando los estandares técnicos de calidad especificos del servicio y/o
Visitas de verificación de condiciones a 1 nuevo servicio, aplicando los estandares técncicos de calidad transversales.</t>
  </si>
  <si>
    <t>Reporte de la Inspección y Vigilancia realizada a 1 nuevo servicio social, implementando los estandares técnicos de calidad especificos del servicio y/o
Reporte de la verificación de condiciones de operación a 1 nuevo servicio social, aplicando los estandares técnicos de calidad transversales.</t>
  </si>
  <si>
    <t xml:space="preserve">Un (1) informe de gestión de las aciones desarrolladas para la Inspección y Vigilancia realizadas a 1 nuevo servicio social, implementando los estandares técnicos de calidad especificos del servicio y la verificación de condiciones de operación a 1 nuevo servicio, aplicando los estandares técnicos de calidad transversales. </t>
  </si>
  <si>
    <t xml:space="preserve">Elaborar y publicar el informe de gestión SIAC en la página Web de la SDIS. </t>
  </si>
  <si>
    <t>Informes de gestión SIAC realizados y publicados</t>
  </si>
  <si>
    <t>Número de informes de gestión SIAC realizados y publicados en la web de la SDIS en el periodo / número de informes programados para la vigencia</t>
  </si>
  <si>
    <t>Informe de gestión SIAC publicado cuarto trimestre de 2022</t>
  </si>
  <si>
    <t xml:space="preserve">Durante el primer trimestre, se adelantó la elaboración y publicación del Informe de Gestión  del SIAC correspondiente al cuarto trimestre 2022 (corte 01 de octubre 2022 al 31 de diciembre de 2022)  con ocho anexos respectivos. Esto permitió el cumplimiento de la acción programada para el periodo. Por lo anterior, y de acuerdo con el cálculo del indicador, se logra un cumplimiento del 100% para este periodo.  
El informe se encuentra publicado en la página web de la entidad y se puede acceder al mismo a través del siguiente link: https://www.integracionsocial.gov.co/index.php/atencion-ciudadana/nuestra-gestion </t>
  </si>
  <si>
    <t>Informe de gestión SIAC publicado primer trimestre de 2023</t>
  </si>
  <si>
    <t>Informe de gestión SIAC publicado segundo trimestre de 2023</t>
  </si>
  <si>
    <t>Informe de gestión SIAC publicado tercer trimestre de 2023</t>
  </si>
  <si>
    <t>Socializar el resultado de las encuestas de satisfacción de la ciudadanía aplicadas en la vigencia 2022, frente a la calidad en la prestación de algunos servicios sociales</t>
  </si>
  <si>
    <t xml:space="preserve">Socialización resultados encuestas satisfacción servicios sociales </t>
  </si>
  <si>
    <t>Número de socializaciones realizadas / Número de socializaciones programadas</t>
  </si>
  <si>
    <t xml:space="preserve">Un acta de socialización y listado de asistencia correspondiente </t>
  </si>
  <si>
    <t xml:space="preserve">De acuerdo con lo programado para el primer trimestre del año en curso se realizo la socialiacion de los resultados de la encuesta de satisfacciòn en la Prestaciò de los Serivicios Sociales  a la Subdirecciòn para la Vejez, lo cual permitio dar cumplimiento a la meta propuesta. </t>
  </si>
  <si>
    <t>Un acta de socialización y listado de asistencia correspondiente</t>
  </si>
  <si>
    <t>Documentar a través de un repositorio las respuestas y requerimientos de control político.</t>
  </si>
  <si>
    <t>Repositorio de las respuestas emitidadas a entes de control político</t>
  </si>
  <si>
    <t>Número de actividades realizadas para completar el repositorio de respuestas a entes de control político / número de actividades programadas</t>
  </si>
  <si>
    <t>Sistematización de respuestas a entes de control político-II Semestre 2021</t>
  </si>
  <si>
    <t>Con la finalidad de tener un consoliado de las respuestas emitidas por el Equipo encargado de revisar las respuesta que se emiten a los entes de control político y de esta manera mantener la memoria institucional de las mismas se creo correo electronico control controlpolitico@sdisgovco.onmicrosoft.com en este correo se almacenan todas las respuestas emitidas.
Así mismo se esta adelantando el archivo digital de las respuestas emitidas , que a la fecha del presente reporte se tiene consolidada a junio 2021.</t>
  </si>
  <si>
    <t>Desde la revisión de la segunda línea se verifica que los documentos aportados cumplan con los siguientes criterios, de acuerdo con su programación respectiva:
Entregable respecto a la evidencia programada: cumple
Firmas: N/A
Periodo de reporte de la evidencia: cumple
Indicador: cumple
Recomendación: 17/04/2023: se recomienda precisar en el avance cualitativo sobre el avance en la Sistematización de respuestas a entes de control político-II Semestre 2021, de acuerdo con lo programado para el primer trimestre. 20/04/2023: la dependencia atendió la recomendación y se ajustó el avance cualitativo teniendo en cuenta la evidencia programada y el reporte, por lo anterior, el cumplimiento para este periodo es del 0%.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</si>
  <si>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Sistematización de respuestas a entes de control político-I Semestre 2022</t>
  </si>
  <si>
    <t>Sistematización de respuestas a entes de control político-III Trimestre 2022</t>
  </si>
  <si>
    <t>Sistematización de respuestas a entes de control político-IV Trimestre 2022</t>
  </si>
  <si>
    <t>Implementar una estrategia de divulgación del desarrollo de las sesiones del Consejo Distrital de Política Social.</t>
  </si>
  <si>
    <t>Estrategia de divulgación del desarrollo de las sesiones del Consejo Distrital de Política Social implementada</t>
  </si>
  <si>
    <t>(Número de actividades realizadas para implementar la estrategia de divulgación / número de actividades programadas )*100%</t>
  </si>
  <si>
    <t>Documento del diseño de la estrategia divulgación del desarrollo de las sesiones del Consejo Distrital de Política Social.</t>
  </si>
  <si>
    <t xml:space="preserve">Durante el primer trimestre de 2023 el equipo del CDPS consolidó el documento que contiene el diseño de la estrategia de divulgación del Consejo Distrital de Política Social CDPS. El objetivo es desarrollar una estrategia de divulgación sobre los aportes del Consejo Distrital de Política Social al desarrollo de las políticas sociales en el marco del Plan de Desarrollo Distrital 2020-2024, dirigida a la ciudadanía en general y en especial a los sectores y poblaciones que cuentan con representación en el marco del Consejo Distrital de Política Social- CDPS. En este sentido, se logra el cumplimiento del 100% para el periodo reportado. </t>
  </si>
  <si>
    <t>Informe de avance de la implementación de la estrategia de divulgación del desarrollo de las sesiones del Consejo Distrital de Política Social.</t>
  </si>
  <si>
    <t>Informe final de la implementación de la estrategia de divulgación del desarrollo de las sesiones del Consejo Distrital de Política Social.</t>
  </si>
  <si>
    <t xml:space="preserve">Documentar mediante informes la implementacion de la estrategia institucional para la transparencia y el  seguimiento a requisitos de la Ley de Transparencia </t>
  </si>
  <si>
    <t xml:space="preserve">Informes de implementacion de la  estrategia institucional de transparencia y cumplimiento  requisitos Ley 1712 de 2014 </t>
  </si>
  <si>
    <t>Nº. de informes realizados</t>
  </si>
  <si>
    <t>Informe de implementación</t>
  </si>
  <si>
    <t xml:space="preserve">Informe de implementación </t>
  </si>
  <si>
    <t>No se asocia a metas 2020-2025</t>
  </si>
  <si>
    <t>Realizar el reporte del seguimiento a la implementacion del Plan de Anticorrupción y de Atención al ciudadano</t>
  </si>
  <si>
    <t>Reportes de seguimiento al avance del Plan Anticorrupcion y de Atencion al Ciudadano, elaborados</t>
  </si>
  <si>
    <t xml:space="preserve">Sumatoria de reportes de seguimiento al avance del Plan de Anticorrupción y de Atención al Ciudadano elaborados </t>
  </si>
  <si>
    <t>Reporte de seguimiento al avance del Plan Anticorrupcion y de Atencion al Ciudadano corte diciembre 2022</t>
  </si>
  <si>
    <t xml:space="preserve">Durante el primer trimestre de 2023, se realizó el seguimiento al avance del Plan Anticorrupción y de Atención al Ciudadano con corte al 31 de diciembre de 2022, el cual presentó una ejecución del 99.70% para las 61 actividades de los 6 componentes. Este informe se encuentra publicado en https://www.integracionsocial.gov.co/index.php/regimen-legal/transparencia/transparencia-plan-de-lucha-contra-la-corrupcion. Lo anterior permitió el cumplimiento de la acción: Reporte de seguimiento al Plan Anticorrupción y Atención al Ciudadano, programada para el periodo. Por lo anterior, y de acuerdo con el cálculo del indicador, se logra un cumplimiento del 100% para este periodo. </t>
  </si>
  <si>
    <t>Reporte de seguimiento al avance del Plan Anticorrupcion y de Atencion al Ciudadano corte abril 2023</t>
  </si>
  <si>
    <t>Reporte de seguimiento al avance del Plan Anticorrupcion y de Atencion al Ciudadano corte agosto 2023</t>
  </si>
  <si>
    <t xml:space="preserve"> </t>
  </si>
  <si>
    <t>SECRETARÍA DISTRITAL DE INTEGRACIÓN SOCIAL
PLAN DE ACCIÓN INSTITUCIONAL 2022
PROGRAMACIÓN DE OBJETIVOS Y METAS PROYECTOS DE INVERSIÓN - AÑO 2022</t>
  </si>
  <si>
    <t>CÓDIGO PROYECTO</t>
  </si>
  <si>
    <t>NOMBRE PROYECTO</t>
  </si>
  <si>
    <t>OBJETIVO GENERAL PROYECTO DE INVERSIÓN</t>
  </si>
  <si>
    <t>META</t>
  </si>
  <si>
    <t>DESCRIPCIÓN META</t>
  </si>
  <si>
    <t>PERIODICIDAD DE MEDICIÓN</t>
  </si>
  <si>
    <t>TIPO DE META</t>
  </si>
  <si>
    <t xml:space="preserve">PROGRAMADO CUATRIENO </t>
  </si>
  <si>
    <t>PROGRAMADO 2023</t>
  </si>
  <si>
    <t>EJECUTADO
31 DE MARZO</t>
  </si>
  <si>
    <t>Mejorar la capacidad de respuesta de las Comisarías de Familia para el acceso a la justicia y la protección de
derechos de las víctimas de violencia intrafamiliar.</t>
  </si>
  <si>
    <t>7564- Implementar un plan de acción para el fortalecimiento de las Comisarias de Familia en la atención integral para el acceso a la justicia y la garantía de derechos frente a la violencia intrafamiliar</t>
  </si>
  <si>
    <t>Mensual</t>
  </si>
  <si>
    <t>7564- Atender oportunamente el 100% de las víctimas de violencia intrafamiliar</t>
  </si>
  <si>
    <t>Suministrar infraestructura social incluyente con estándares de calidad para garantizar la prestación de los servicios sociales en condiciones adecuadas y seguras.</t>
  </si>
  <si>
    <t xml:space="preserve">7565-Construir 3 centros día para la atención al adulto mayor que cumplan con la normatividad vigente </t>
  </si>
  <si>
    <t>Anual</t>
  </si>
  <si>
    <t>Cumplida</t>
  </si>
  <si>
    <t>No aplica</t>
  </si>
  <si>
    <t>7565-Construir 1 Centro de Protección para Adulto Mayor que cumpla la normatividad vigente entre 2020 y 2024</t>
  </si>
  <si>
    <t>7565-Completar la construcción de 6 jardines infantiles de acuerdo a la normatividad vigente para niñas y niños de 0 a 3 años</t>
  </si>
  <si>
    <t>7565-Construir 1 Centro de Protección del adulto mayor y habitante de calle  para población vulnerable entre 2020 y 2024</t>
  </si>
  <si>
    <t>7565-Reforzar y/o restituir 6 equipamientos administrados por la SDIS para la prestación de los servicios sociales</t>
  </si>
  <si>
    <t>7565-Adecuar el 100% de los equipamientos solicitados para atención transitoria o permanente con ocasión a situaciones de impacto poblacional debido a emergencias sanitarias o sociales</t>
  </si>
  <si>
    <t xml:space="preserve">7565-Realizar mantenimiento al 60% de los equipamientos de SDIS </t>
  </si>
  <si>
    <t xml:space="preserve">7565-Atender el 100% de solicitudes de viabilidades de equipamientos para garantizar infraestructura en condiciones adecuadas y seguras </t>
  </si>
  <si>
    <t>7565-Realizar a 10  predios administrados por la SDIS,  el saneamiento jurídico y urbanístico</t>
  </si>
  <si>
    <t>7565-Avanzar en el 100% de etapa de preconstrucción para el reforzamiento estructural y/o restitución de equipamientos administrados por la SDIS</t>
  </si>
  <si>
    <t>7565-Avanzar en el 100% en la etapa de Preconstrucción para Centros de Protección para población Vulnerable</t>
  </si>
  <si>
    <t>Aportar a la integración socioeconómica y/o cultural de la población migrante-refugiada-retornada a partir de la oferta de servicios sociales integrales y la referenciación a rutas de atención efectivas en las 20 localidades de Bogotá</t>
  </si>
  <si>
    <t xml:space="preserve">7730-Implementar  un (1) modelo itinerante e intersectorial distrital con la vinculación de agentes comunitarios de la población proveniente de flujos migratorios mixtos, que permita la ampliación de servicios integrales a dicha población </t>
  </si>
  <si>
    <t>7730-Promover 16 alianzas estratégicas para generar medios de vida, procesos de participación y de fortalecimiento dirigidos a la población de flujos migratorios mixtos</t>
  </si>
  <si>
    <t>Trimestral</t>
  </si>
  <si>
    <t>7730-Beneficiar a 65.151 personas de flujos migratorios mixtos  mediante estabilización e inclusión socioeconómica y cultural</t>
  </si>
  <si>
    <t>Fortalecer la capacidad institucional para dar respuesta a las demandas ciudadanas en cumplimiento de las políticas públicas de atención a la ciudadanía y transparencia en el marco de la misionalidad de la Secretaría Distrital de Integración Social.</t>
  </si>
  <si>
    <t>7733-Aumentar el 43% la inspección y vigilancia en los servicios y programas prestados por la Secretaria Distrital de Integración Social que cuentan con estándares de calidad</t>
  </si>
  <si>
    <t>7733-Gestionar el 100% de las peticiones ciudadanas allegadas a través de los canales de interacción dispuestos por la SDIS</t>
  </si>
  <si>
    <t>7733-Implementar el 100% de las acciones del plan de acción de la Política Pública de Transparencia de la Secretaría Distrital de Integración Social</t>
  </si>
  <si>
    <t>7733-Realizar el análisis de la gestión al 100% de las políticas públicas que lidera la SDIS</t>
  </si>
  <si>
    <t>Fortalecer la gestión local-institucional-comunitaria para brindar respuestas integradoras en el territorioinvolucrando la participación</t>
  </si>
  <si>
    <t>7735-Diseñar e implementar Una (1) estratégia territorial integral social -ETIS - , para la gestión del territorio con el  involucramiento de sus actores institucionales, sociales y comunitarios</t>
  </si>
  <si>
    <t>7735-Fortalecer  técnica y/o financieramente 100 procesos territoriales y organizaciones sociales</t>
  </si>
  <si>
    <t xml:space="preserve">anual </t>
  </si>
  <si>
    <t>7735-Diseñar e implementar Una (1) estratégia de innovación social</t>
  </si>
  <si>
    <t>7735-Realizar 280000 atenciones a personas por medio del servicio social Centros de Desarrollo de Comunitario</t>
  </si>
  <si>
    <t>7735-Asistir 20 Alcaldías Locales en los procesos de formulación, implementación y seguimiento de los proyectos de inversión - Fondos de Desarrollo Local-</t>
  </si>
  <si>
    <t>Ampliar las oportunidades de inclusión social, con especial atención en los y las jóvenes que se encuentran en riesgo social, vulnerabilidad y pobreza manifiesta.</t>
  </si>
  <si>
    <t>7740-Coordinar 1 implementación en el distrito de  la Política Pública de Juventud y el funcionamiento del Sistema Distrital de Juventud</t>
  </si>
  <si>
    <t>7740-Diseñar e implementar  1 estrategia de comunicación y difusión de los servicios sociales dirigidos a la población joven</t>
  </si>
  <si>
    <t>7740-Entregar a 19720 jóvenes transferencias monetarias condicionadas en el marco de la estrategia de oportunidades juveniles</t>
  </si>
  <si>
    <t>Incrementar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</si>
  <si>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7740-Atender el 100% de jovenes y adolescentes con sansiones no privativas de la libertad que requieran el apoyo para el restablecimiento de sus derechos a través de Centros Forjar</t>
  </si>
  <si>
    <t>Fortalecer la capacidad Institucional frente a la gestión oportuna de la información y el conocimiento, que permita la toma de decisiones acertada y promueva la participación de la ciudadanía.</t>
  </si>
  <si>
    <t>7741-Modernizar y mantener el 100% de la Infraestructura tecnológica de la Entidad para garantizar la operación de la Secretaría</t>
  </si>
  <si>
    <t>7741-Actualizar y mantener el 100% de los sistemas de información de la entidad para contar con información accesible, confiable y oportuna</t>
  </si>
  <si>
    <t>7741-Construir 1 estrategia de gestión del conocimiento y la información</t>
  </si>
  <si>
    <t>7741-Formular e implementar 1 estrategia de focalización en el marco de la Estrategia Territorial Integral Social - ETIS</t>
  </si>
  <si>
    <t>7741-Asesorar técnicamente al 100% de las áreas  en la formulación y seguimiento de las políticas públicas, planes, programas, proyectos y gasto público</t>
  </si>
  <si>
    <t>7741-Cumplir el 100% del programa implementación y sostenibilidad del sistema de gestión de la Secretaría Distrital de Integración Social</t>
  </si>
  <si>
    <t>7741-Formular o actualizar 9 estándares de calidad de los servicios sociales de la Entidad</t>
  </si>
  <si>
    <t>7741-Implementar el 100% de la política de comunicacion institucional</t>
  </si>
  <si>
    <t>Contribuir a la atención integral de niñas, niños y adolescentes con enfoque diferencial y de género de Bogotá, generando oportunidades y condiciones de acceso flexibles acorde con sus realidades territoriales, sociales, económicas y culturales</t>
  </si>
  <si>
    <t>7744-Actualizar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</si>
  <si>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7744-Atender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</si>
  <si>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xml:space="preserve">7744-Atender a 18500 niñas niños y adolescentes con discapacidad, alteraciones en el desarrollo, restricciones médicas, pertenecientes a grupos étnicos y víctimas por el conflicto armado con enfoque diferencial y de género </t>
  </si>
  <si>
    <t>7744-Consolidar 1 herramienta de medición de la atención integral a niñas, niños y adolescentes que permita la trazabilidad de la Ruta Integral de Atenciones desde la Gestación hasta la Adolescencia -RIAGA-</t>
  </si>
  <si>
    <t>7744-Atender a 15000 niñas, niños y adolescentes del distrito en riesgo de trabajo infantil y violencias sexuales; y migrantes en riesgo de vulneración de sus derechos de manera flexible con enfoque diferencial y de género  </t>
  </si>
  <si>
    <t>7744-Atender a 8300 niñas niños y adolescentes  víctimas y afectados por el conflicto armado en el marco del acuerdo de paz, la memoria, la convivencia y la reconciliación con enfoque diferencial y de género</t>
  </si>
  <si>
    <t>Contribuir a la reducción del riesgo de inseguridad alimentaria de la población identificada por la Secretaría Distrital de Integración Social, en los territorios de pobreza, vulnerabilidad y/o fragilidad social con apoyos alimentarios y procesos de inclusión social</t>
  </si>
  <si>
    <t>7745-Beneficiar a 4.500 hogares mediante apoyos económicos</t>
  </si>
  <si>
    <t xml:space="preserve">mensual </t>
  </si>
  <si>
    <t>7745-Beneficiar el 100% de personas programadas mediante raciones de comida caliente en comedores comunitarios</t>
  </si>
  <si>
    <t>98,0%</t>
  </si>
  <si>
    <t>7745-Implementar 2 comedores móviles para la entrega de comida caliente</t>
  </si>
  <si>
    <t>7745-Beneficiar el 100% de personas programadas con la entrega de apoyos alimentarios mediante bonos canjeables por alimentos y apoyos en especie</t>
  </si>
  <si>
    <t>92,6%</t>
  </si>
  <si>
    <t>7745-Entregar el 100% de kits alimentarios  humanitarios programados para atender necesidades poblacionales territoriales</t>
  </si>
  <si>
    <t>7745-Entregar el 100% de ayudas humanitarias dirigidas a atender emergencias sociales</t>
  </si>
  <si>
    <t xml:space="preserve">7745-Fortalecer las capacidades de 1.200 profesionales vinculados a la prestación de los servicios sociales de la Secretaría, en acciones de vigilancia nutricional </t>
  </si>
  <si>
    <t>7745-Orientar a 56.000 personas frente a la promoción de estilos de vida saludable con énfasis alimentación, nutrición y actividad física</t>
  </si>
  <si>
    <t>7745-Formular e implementar una estrategia de inclusión social</t>
  </si>
  <si>
    <t>7745-Implementar 1 estrategia de agricultura urbana orgánica, manejo, disposición y aprovechamiento de residuos sólidos para los servicios sociales de la Secretaría.</t>
  </si>
  <si>
    <t>7745-Beneficiar a 15.000 mujeres gestantes, lactantes y niños menores de 2 años con un apoyo alimentario articulado a la  estrategia de nutrición, alimentación y salud  basada en "1000 días de oportunidades para la vida”</t>
  </si>
  <si>
    <t>7748 - Fortalecimiento de la Gestión Institucional y Desarrollo Integral del Talento Humano en Bogota</t>
  </si>
  <si>
    <t>Fortalecer la capacidad técnica y operativa para la prestación y seguimiento delos servicios logísticos,de gestión documental,de gestión ambiental y la gestión y desarrollo integral del talentohumano y sus condicionesde seguridad y salud en eltrabajo.</t>
  </si>
  <si>
    <t>7748-Implementar el 100 por ciento de las soluciones en materia de servicios logísticos para la atención eficiente y oportuna de las necesidades operativas de la Entidad</t>
  </si>
  <si>
    <t>7748-Implementar el 48 por ciento del Sistema Interno de Gestión Documental y Archivo</t>
  </si>
  <si>
    <t>7748-Gestionar la implementación del 100 por ciento de los lineamientos Ambientales en las Unidades Operativas activas de la Entidad</t>
  </si>
  <si>
    <t>7748-Contar con el 100 por ciento del Recurso Humano acorde a las necesidades de la Entidad</t>
  </si>
  <si>
    <t>7748-Realizar 1 proceso de Rediseño Institucional para ajustar la estructura organizacional y la planta de personal a las necesidades de la SDIS</t>
  </si>
  <si>
    <t>7748-Implementar el 100 por ciento del plan de acción del  Sistema de Seguridad y Salud en el Trabajo</t>
  </si>
  <si>
    <t>7748-Implementar el 100 por ciento del plan de acción de la política pública de gestión y desarrollo integral del Talento Humano en la SDIS</t>
  </si>
  <si>
    <t>Implementar una estrategia de territorios cuidadores que reconozca y fortalezca acciones de cuidado en el marco de las situaciones de emergencias sociales, sanitarias, naturales, antrópicas y de vulnerabilidad inminente en los territorios de Bogotá.</t>
  </si>
  <si>
    <t xml:space="preserve">7749-Diseñar 1 estrategia de territorios cuidadores  </t>
  </si>
  <si>
    <t>7749-Caracterizar 412 territorios de Bogotá  de acuerdo a   las necesidades de las familias  en condición de pobreza, vulnerabilidad y exclusión social</t>
  </si>
  <si>
    <t>7749-Atender a 151418 personas,  de acuerdo a sus realidades  por servicios en  emergencia social, natural, antrópica, sanitaria y de vulnerabilidad inminente</t>
  </si>
  <si>
    <t>7749-Fortalecer 20 redes comunitarias de cuidado y gestión del riesgo en las localidades</t>
  </si>
  <si>
    <t>Proteger los derechos de las familias especialmente de sus integrantes afectados por la violencia intrafamiliar en la ciudad de Bogotá</t>
  </si>
  <si>
    <t>7752-Atender integralmente al 100% niños, niñas y adolescentes en los Centros Proteger</t>
  </si>
  <si>
    <t xml:space="preserve">7752-Implementar un plan de acción para coordinar la implementación y el seguimiento de la PPPF </t>
  </si>
  <si>
    <t>7752-Implementar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</si>
  <si>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Disminuir la maternidad y Paternidad temprana y el embarazo infantil en la ciudad</t>
  </si>
  <si>
    <t>7753-Formar e Informar a 70000 niñas, niños, adolescentes, jóvenes y sus familias en derechos sexuales y derechos reproductivos con enfoque diferencial y de género</t>
  </si>
  <si>
    <t>7753-Fortalecer las capacidades de 10000 agentes de cambio social, servidores públicos y contratistas de entidades públicas con enfoque diferencial y de género a través de la implementación de estrategias</t>
  </si>
  <si>
    <t xml:space="preserve">7753-Implementar un plan de acción intra e interinstitucional para la promoción de los derechos sexuales y derechos reproductivos de niñas, niños, adolescentes y jóvenes </t>
  </si>
  <si>
    <t xml:space="preserve">7753-Desarrollar una estrategia de comunicación para la prevención de la maternidad y la paternidad temprana,  embarazo en niñas menores de 14 años y la violencia sexual contra niñas, niños, adolescentes y jóvenes </t>
  </si>
  <si>
    <t>suma</t>
  </si>
  <si>
    <t>Generar estrategias de inclusión social para las personas de los sectores sociales LGBTI de Bogotá.</t>
  </si>
  <si>
    <t>7756-Implementar un modelo de inclusión social que permita la  vinculación de personas de los sectores sociales lgbti en vulnerabilidad  a la oferta de servicios sociales de la sdis</t>
  </si>
  <si>
    <t>7756-Beneficiar a 7544 personas de los sectores lgbti identificadas en vulnerabilidad con apoyos económicos para la ampliación de capacidades</t>
  </si>
  <si>
    <t>7756-Implementar un plan de acción para la transversalización de la política pública lgbti desde el sector social</t>
  </si>
  <si>
    <t>0,1006</t>
  </si>
  <si>
    <t>7756-Poner en funcionamiento dos (2) nuevos centros comunitarios para la atención de personas de los sectores sociales lgbti en los territorios priorizados</t>
  </si>
  <si>
    <t>7756-Brindar atención a 16000 personas de los sectores lgbti, sus familias y redes de apoyo desde los servicios sociales de la subdirección para asuntos lgbti y la estrategia territorial integral social</t>
  </si>
  <si>
    <t>Mitigar los conflictos sociales asociados al fenómeno de habitabilidad en calle, mejorando la calidad de vida de las personas habitantes de calle o en riesgo de estarlo.</t>
  </si>
  <si>
    <t xml:space="preserve">7757-Implementar una (1) estrategia territorial para el desarrollo de procesos de prevención y atención a la población en riesgo de habitar en calle </t>
  </si>
  <si>
    <t xml:space="preserve">7757-Implementar una (1) estrategia de abordaje comunitaria del fenómeno de habitabilidad en calle dirigida al mejoramiento de la convivencia ciudadana </t>
  </si>
  <si>
    <t>7757-Realizar 17000 atenciones  a ciudadanos y ciudadanas habitantes de calle a través de la estrategia móvil de abordaje en calle</t>
  </si>
  <si>
    <t>7757-Atender 9795 ciudadanas y ciudadanos en riesgo y habitantes de calle mediante la mitigación de riesgos y daños asociados al fenómeno de habitabilidad en calle</t>
  </si>
  <si>
    <t>7757-Desarrollar un (1) estrategia de seguimiento y monitoreo de las acciones que contribuyen con la implementación y articulación de la Política Pública Distrital para la Habitabilidad en Calle</t>
  </si>
  <si>
    <t>Implementar una estrategia de acompañamiento a hogares con pobreza histórica y emergente por COVID19, acentuada en territorios con segregación socio espacial, para mejorar calidad de vida, acceso a oportunidades y desarrollo de proyectos de vida.</t>
  </si>
  <si>
    <t>7768-Identificar en el 100% de los territorios a intervenir con la estrategia, las dinamicas de segregacion sociespacial</t>
  </si>
  <si>
    <t>7768-Acompañar 27025 hogares pobres o en pobreza emergente</t>
  </si>
  <si>
    <t xml:space="preserve">7768-Monitorear la movilidad social de 15000 hogares pobres o en pobreza emergente acompañados a través de la estrategia </t>
  </si>
  <si>
    <t>7768-Apoyar la reactivación económica de 4300 personas adultas y sus familias con pobreza oculta, vulenerabilidad, fragilidad social o afectados por emergencia sanitaria, identificadas  en la estrategia</t>
  </si>
  <si>
    <t>Desarrollar capacidades para el ejercicio de derechos de las personas mayores que permita la reducción de la desigualdad, dependencia y vulnerabilidad social mediante nuevas estrategias de atención con participación ciudadana y enfoques territorial, género y diferencial.</t>
  </si>
  <si>
    <t>7770-Ofertar 92500 cupos para personas mayores en el servicio de apoyos económicos, proporcionándoles un ingreso económico para mejorar su autonomía y calidad de vida</t>
  </si>
  <si>
    <t>mensual</t>
  </si>
  <si>
    <t>7770-Vincular a 38300 personas mayores a procesos ocupacionales y de desarrollo humano a través de la atención integral en Centros Día</t>
  </si>
  <si>
    <t>7770-Atender 940 personas mayores en procesos de autocuidado y dignificación a través de servicios de cuidado transitorio (día-noche)</t>
  </si>
  <si>
    <t>7770-Atender 2800 personas mayores en servicios de cuidado integral y protección en modalidad institucionalizada</t>
  </si>
  <si>
    <t>7770-Dinamizar en 20 localidades de Bogotá redes de cuidado comunitario entre las personas mayores y actores del territorio con la participación de 5000 personas</t>
  </si>
  <si>
    <t xml:space="preserve">7770-Implementar el 100% de acciones del Plan de Acción de la Politica Publica Social para el Envejecimiento y la Vejez </t>
  </si>
  <si>
    <t>7770-Realizar 3 estudios que aporten las bases para la reformulacion de la Política Pública Social para el Envejecimiento y la Vejez</t>
  </si>
  <si>
    <t>Fortalecer la inclusión en los entornos para el desarrollo de competencias de personas con discapacidad, sus familias y cuidadores-as en Bogotá, mediante respuestas integrales y de articulación transectorial teniendo en cuenta el contexto social.</t>
  </si>
  <si>
    <t>7771-Atender 10000 cuidadores-as en la estrategia territorial, para cuidadores y cuidadoras de personas con discapacidad, que contribuya al reconocimiento socioeconómico y redistribución de roles en el marco del Sistema Distrital de Cuidado</t>
  </si>
  <si>
    <t>7771-Atender 4275 personas con discapacidad, sus familias y cuidadores-as en los servicios sociales a cargo del proyecto, a través de procesos de articulación transectorial</t>
  </si>
  <si>
    <t>7771-Incrementar a 2561 personas con discapacidad, sus familias y cuidadores-as en procesos de inclusión en los entornos educativo y productivo con enfoque territorial y diferencial, en el marco de una articulación transectorial</t>
  </si>
  <si>
    <t>7771-Contribuir en una (1) Política Pública de Discapacidad en el Distrito Capital, en su refomulación e implementación mediante el desarrollo de acciones interseccionales con otras políticas públicas para favorecer la inclusión de las personas con discapacidad, sus cuidadoras y cuidadores</t>
  </si>
  <si>
    <t>7771-Brindar a 3200 personas con discapacidad, sus familias y cuidadores-as apoyo en el desarrollo de sus competencias orientadas a la inclusión social, en el marco de una articulación transectorial</t>
  </si>
  <si>
    <t>7918 - Implementación de transferencias monetarias a hogares pobres y vulnerables en Bogotá</t>
  </si>
  <si>
    <t>Reducir el índice de hogares en condición de pobreza y vulnerabilidad que habitan en el Distrito Capital</t>
  </si>
  <si>
    <t>Determinar El 100 Por Ciento De Hogares Objeto De Transferencias Monetarias
Teniendo En Cuenta Bloqueos, Complementariedad Y Bancarización.</t>
  </si>
  <si>
    <t>Ordenar El Traslado Del 100 Por Ciento De Los Recursos Recibidos En La Secretaría Distrital De Integración Social Para El Pago De Transferencias Monetarias Hacia Las Entidades Financieras, De Acuerdo Con El Mecanismo Establecido Por La Dirección
Distrital De Tesorería.</t>
  </si>
  <si>
    <t>Responder Dentro De Los Tiempos, El 100 Por Ciento De Las Peticiones Relacionadas Con Transferencias Monetarias De Ingreso Mínimo Garantizado, De Diferentes Interesados, Recibidas Mensualmente Por La Secretaría Distrital De Integración Social.</t>
  </si>
  <si>
    <t>18,6%</t>
  </si>
  <si>
    <t>Divulgar El 100 Por Ciento De Los Resultados Del Proceso De Pago De Transferencias Monetarias De Ingreso Mínimo Garantizado, Realizadas Por La Secretaría Distrital De Integración Social.</t>
  </si>
  <si>
    <t>19,4%</t>
  </si>
  <si>
    <t xml:space="preserve">PROPOSITO </t>
  </si>
  <si>
    <t>PROGRAMA ESTRATÉGICO</t>
  </si>
  <si>
    <t xml:space="preserve">PROYECTO ASOCIADO </t>
  </si>
  <si>
    <t>CODIGO META SECTORIAL</t>
  </si>
  <si>
    <t xml:space="preserve">DESCRIPCIÓN META SECTORIAL </t>
  </si>
  <si>
    <t>NOMBRE INDICADOR</t>
  </si>
  <si>
    <t xml:space="preserve">PROGRAMADO CUATRIENIO </t>
  </si>
  <si>
    <t>MAGNITUD PROGRAMADO 2023</t>
  </si>
  <si>
    <t>EJECUTADO 
31 DE MARZO</t>
  </si>
  <si>
    <t>Hacer un nuevo contrato social con igualdad de oportunidades para la inclusión social, productiva y política.</t>
  </si>
  <si>
    <t>Mejores ingresos de los hogares y combatir la feminización de la pobreza</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</si>
  <si>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</si>
  <si>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Nivel de implementación de la  estrategia de prevención. participación y movilización social</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</si>
  <si>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 </t>
  </si>
  <si>
    <t>Nivel de implementación de la estrategia de gestión interinstitucional para la movilización social y el desarrollo de capacidades de los adultos identificados en pobreza oculta</t>
  </si>
  <si>
    <t xml:space="preserve">Implementar una estrategia de acompañamiento de hogares pobres.  en vulnerabilidad y riesgo social derivada de la pandemia del COVID 19.  identificados poblacional diferencial  y geográficamente en los barrios con mayor pobreza evidente  y oculta del distrito. </t>
  </si>
  <si>
    <t>Nivel de implementación de la estrategia de acompañamiento de hogares pobres en vulnerabilidad y riesgo social</t>
  </si>
  <si>
    <t xml:space="preserve">Número de hogares pobres en vulnerabilidad y riesgo social con búsqueda activa por parte de la Tropa Social
</t>
  </si>
  <si>
    <t xml:space="preserve">Porcentaje de hogares priorizados por tipología de alertas inmediatas con gestión de respuestas sectoriales </t>
  </si>
  <si>
    <t>Implementar una estrategia móvil de abordaje en calle dirigida a ciudadanos y ciudadanas habitantes de calle acorde al contexto social y sanitario de la emergencia.</t>
  </si>
  <si>
    <t xml:space="preserve">Nivel de implementación de la de la estrategia móvil de abordaje en calle </t>
  </si>
  <si>
    <t xml:space="preserve">Numero de atenciones realizadas  a ciudadanos y ciudadanas habitantes de calle a través de la estrategia móvil de abordaje en calle </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</si>
  <si>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</si>
  <si>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Número de cupos para la atención de ciudadanos y ciudadanas habitantes de calle en Bogotá</t>
  </si>
  <si>
    <t>*</t>
  </si>
  <si>
    <t>Sistema Distrital de cuidado</t>
  </si>
  <si>
    <t>Atender en las 20 localidades del distrito a la población en flujos migratorios mixtos y retornados que solicitan la oferta de servicios de la SDIS</t>
  </si>
  <si>
    <t>Número de personas en flujos migratorios mixtos y retornados atendidas en las 20 localidades del distrito</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</si>
  <si>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</si>
  <si>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 xml:space="preserve">Número de personas atendidas mediante la implementación de 2 centros comunitarios LGBTI. para fortalecer la implementación de la política publica. </t>
  </si>
  <si>
    <t>Implementar un modelo de inclusión social. a través de la vinculación de personas de los sectores sociales LGBTI en pobreza extrema y vulnerabilidad social a la oferta de servicios sociales de seguridad alimentaria. transferencias monetarias y/o de cuidado de la Secretaría Distrital de Integración Social. teniendo en cuenta los impacto de la emergencia social y sanitaria sobre esta población.</t>
  </si>
  <si>
    <t>Nivel de implementación del modelo de inclusión social para las personas de los sectores LGBTI.</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</si>
  <si>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</si>
  <si>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Porcentaje de avance en la actualización, implementación y de seguimiento de la Política Pública de Infancia y Adolescencia.</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</si>
  <si>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</si>
  <si>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 xml:space="preserve"> Número de niñas y niños atendidos en servicios de educación inicial de la SDIS (Incluye gestantes de acuerdo a la Ley 1804 de 2016) .</t>
  </si>
  <si>
    <t>Atender con enfoque diferencial y de manera flexible a 15.000 niñas, niños y adolescentes del distrito en riesgo de trabajo infantil y violencias sexuales; y migrantes en riesgo de vulneración de sus derechos.</t>
  </si>
  <si>
    <t>Número de niñas, niños y adolescentes atendidos en riesgo o situación de vulneración de derechos como trabajo infantil y violencia sexual, asi como población migrante.</t>
  </si>
  <si>
    <t>Atender integralmente al 100% de niñas y niños en ubicación institucional. generando procesos de fortalecimiento de sus familias para la garantía de sus derechos y para el reintegro familiar.</t>
  </si>
  <si>
    <t>Porcentaje de niños niñas en ubicación institucional atendidos integralmente</t>
  </si>
  <si>
    <t>Beneficiar a 15.000 mujeres gestantes, lactantes y niños menores de 2 años con servicios nutricionales, con énfasis en los mil días de oportunidades para la vida</t>
  </si>
  <si>
    <t>Número de mujeres gestantes, lactantes y niños menores de 2 años beneficiados con servicios nutricionales.</t>
  </si>
  <si>
    <t>Beneficiar a 4.500 familias en situación de pobreza, vulnerabilidad y/o fragilidad social a través de una estrategia de inclusión social y de apoyos económicos, dirigidos a garantizar el acceso y consumo de alimentos, que favorezcan hábitos de vida saludable.</t>
  </si>
  <si>
    <t xml:space="preserve"> Número de familias en situación de pobreza, vulnerabilidad y/o fragilidad social beneficiadas a través de una estrategia de inclusión social y de apoyos económicos</t>
  </si>
  <si>
    <t>Contribuir a la construcción de la memoria, la convivencia y la reconciliación en el marco del acuerdo de paz, a través de la atención de 8.300 niños, niñas y adolescentes víctimas y afectados por el conflicto armado, desde un enfoque territorial.</t>
  </si>
  <si>
    <t>Número de niños, niñas y adolescentes víctimas y afectados por el conflicto armado atendidos por la Estrategia Atrapasueños</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</si>
  <si>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</si>
  <si>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Número de localidades con redes de cuidado comunitario dinamizadas</t>
  </si>
  <si>
    <t>Entregar el 100% de apoyos alimentarios a través de los comedores comunitarios en sus diferentes modalidades,  teniendo en cuenta las necesidades de los territorios y poblaciones</t>
  </si>
  <si>
    <t>Porcentaje de apoyos  alimentarios entregados a través de los comedores comunitarios en sus diferentes modalidades</t>
  </si>
  <si>
    <t>98%%</t>
  </si>
  <si>
    <t>Entregar el 100% de los apoyos alimentarios requeridos por la población beneficiaria de los servicios sociales de integración social</t>
  </si>
  <si>
    <t xml:space="preserve">Porcentaje de apoyos alimentarios entregados a población beneficiaria de los servicios sociales </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</si>
  <si>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</si>
  <si>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 xml:space="preserve">1 estrategia de inclusión social formulada e implementada  dirigida a los participantes de los servicios sociales con apoyo alimentario  </t>
  </si>
  <si>
    <t>Formular. implementar. monitorear y evaluar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</si>
  <si>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Nivel de avance del Plan Distrital de Prevención Integral de las Violencias contra las niñas. los niños. adolescentes. mujeres y personas mayores.</t>
  </si>
  <si>
    <t>Implementar una (1) estrategia territorial para cuidadores y cuidadoras de personas con discapacidad que contribuya al reconocimiento socioeconómico y redistribución de roles en el marco del Sistema Distrital de Cuidado</t>
  </si>
  <si>
    <t>Nivel de implementación de la estrategia
territorial para cuidadores y cuidadoras de
personas con discapacidad</t>
  </si>
  <si>
    <t>Incrementar en 30% la atención de las personas con discapacidad.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</si>
  <si>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Porcentaje  de personas con
discapacidad en Bogotá atendidas</t>
  </si>
  <si>
    <t>Numero de personas con discapacidad atendidas</t>
  </si>
  <si>
    <t>Incrementar en 40% los procesos de inclusión educativa y productiva de las personas con discapacidad. sus cuidadores y cuidadoras</t>
  </si>
  <si>
    <t>Porcentaje de personas con discapacidad y sus cuidadores que participan en procesos de inclusión educativa y productiva</t>
  </si>
  <si>
    <t>Numero de personas con discapacidad y sus cuidadores que participan en procesos de inclusión educativa y productiva</t>
  </si>
  <si>
    <t>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t>
  </si>
  <si>
    <t xml:space="preserve">porcentaje  la participación de personas mayores en procesos que fortalezcan su autonomía, desarrollando sus capacidades y reentreanmiento laboral </t>
  </si>
  <si>
    <t xml:space="preserve">Numero de personas mayores participantes en procesos que fortalezcan su auntonomìa, desarrollo de sus capacidades  y reentrenamiento laboral </t>
  </si>
  <si>
    <t>Incrementar progresivamente en un 60% el valor de los apoyos económicos y ampliar los cupos para personas mayores contribuyendo a mejorar su calidad de vida e incrementar su autonomía en el entorno familiar y social.</t>
  </si>
  <si>
    <t>Porcentaje de incremento del valor del apoyo económico</t>
  </si>
  <si>
    <t xml:space="preserve">numero de cupos en el servicio de apoyos econòmicos </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</si>
  <si>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</si>
  <si>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Porcentaje de unidades operativas optimizadas</t>
  </si>
  <si>
    <t xml:space="preserve">Numero de obras nuevas construidas </t>
  </si>
  <si>
    <t xml:space="preserve">Porcentaje de equipamientos con mantenimiento </t>
  </si>
  <si>
    <t xml:space="preserve">Numero de equipamientos administrados por la  SDIS con reforzamiento </t>
  </si>
  <si>
    <t>Promover en las 20 localidades una estrategia de territorios cuidadores a partir de la identificación y caracterización de las acciones para la respuesta a emergencias sociales. sanitarias. naturales. antrópicas y de vulnerabilidad inminente.</t>
  </si>
  <si>
    <t>Nivel de implementacion de la estrategia de territorios cuidadores en las 20 localidades</t>
  </si>
  <si>
    <t>0,20</t>
  </si>
  <si>
    <t xml:space="preserve">Numero de personas atendidas de acuerdo a sus realidades por servicios en emergencia social, natural, antropica, sanitaria y de vulnerabilidad inminente </t>
  </si>
  <si>
    <t>Suministrar el 100% de apoyos humanitarios, impulsando las compras locales y el consumo sostenible, teniendo en cuenta las necesidades territoriales y poblacionales diferenciales.</t>
  </si>
  <si>
    <t xml:space="preserve">Porcentaje de apoyos humanitarios suministrados por emergencia </t>
  </si>
  <si>
    <t>Reducir la maternidad y paternidad temprana en mujeres menores o iguales a 19 años. así como la violencia sexual contra las niñas y mujeres jóvenes. fortaleciendo capacidades de niñas. niños. adolescentes. jóvenes y sus familias sobre derechos sexuales y derechos reproductivos.</t>
  </si>
  <si>
    <t>Número de niñas. niños. adolescentes y jóvenes informados y sensibilizados en derechos sexuales y derechos reproductivo</t>
  </si>
  <si>
    <t>Oportunidades de educación, salud y cultura para mujeres, jóvenes, niños, niñas y adolescentes</t>
  </si>
  <si>
    <t>Atender 2400 adolescentes y jovenes con sanciones no privativas de la libertado en apoyo al restablecimiento en administraicón de justicia en los centros Forjar.</t>
  </si>
  <si>
    <t xml:space="preserve">Numero de jovenes atendidos con sanciones no privativas de la libertad o en apoyo al restablecimiento de derechos en administración de justicia en Centros Forjar </t>
  </si>
  <si>
    <t>Implementar una estrategia de oportunidades juveniles, por medio de la entrega de transferencias monetarias condicionadas a 5.900 jóvenes con alto grado de vulnerabilidad</t>
  </si>
  <si>
    <t>Número de Jóvenes beneficiados con Transferencias Monetarias condicionadas</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</si>
  <si>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</si>
  <si>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Porcentaje de Jóvenes atendidos por la Secretaría de Integración Social</t>
  </si>
  <si>
    <t>Numero de jóvenes atendidos por la Secretaría de Integración Social_x000D_</t>
  </si>
  <si>
    <t>numero de jovenes en riesgo identificados y caracterizados en el marco de la imploementaciòn de la estrategia RETo</t>
  </si>
  <si>
    <t>Inspirar confianza y legitimidad para vivir sin miedo y ser epicentro de cultura ciudadana, paz y reconciliación.</t>
  </si>
  <si>
    <t xml:space="preserve">Seguridad, convivencia y justicia </t>
  </si>
  <si>
    <t>Fortalecer el 100% de las Comisarías de Familia en su estructura organizacional y su capacidad operativa. humana y tecnológica. para garantizar a las víctimas de violencia intrafamiliar el oportuno acceso a la justicia y la garantía integral de sus derechos.</t>
  </si>
  <si>
    <t>Porcentjaje  de Comisarías de Familia fortalecidas</t>
  </si>
  <si>
    <t>Construir Bogotá Región con gobierno abierto, transparente y ciudadanía consciente.</t>
  </si>
  <si>
    <t xml:space="preserve">Gestión pública efectiva, abierta y transparente </t>
  </si>
  <si>
    <t>Diseñar e implementar una estrategia de focalización ajustada a las realidades poblacionales y territoriales
en el marco de la Estrategia Territorial Integral Social - ETIS</t>
  </si>
  <si>
    <t>Nivel de avance  de la estrategia de focalización</t>
  </si>
  <si>
    <t>Diseñar e implementar una solución tecnológica que facilite la participación de la ciudadanía en la gestión
y oferta institucional</t>
  </si>
  <si>
    <t>Nivel de avance de la solución tecnologica</t>
  </si>
  <si>
    <t>100,0%</t>
  </si>
  <si>
    <t>Aumentar 5 puntos en la calificación del índice distrital de servicio a la ciudadanía. de la Secretaria Distrital de Integración Social</t>
  </si>
  <si>
    <t>Índice distrital de servicios a la ciudadanía</t>
  </si>
  <si>
    <t>Aumentar en un 43% la inspección y vigilancia en los servicios y programas prestados por la Secretaría Distrital de Integración Social que cuentan con estándares de calidad.</t>
  </si>
  <si>
    <t xml:space="preserve">Porcentaje de servicios sociales con inspección y vigilancia  </t>
  </si>
  <si>
    <t>Garantizar la eficiencia y la eficacia ambiental. logística. operativa y de gestión documental de la entidad. para la oportuna prestación de los servicios sociales incluyendo componentes que demanden la reformulación de los programas.</t>
  </si>
  <si>
    <t>Porcentaje de unidades operativas con servicios logísticos. operativos. de gestión ambiental y documental.</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</si>
  <si>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</si>
  <si>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Porcentaje de implementación del plan de acción de la política pública de gestión integral del talento humano</t>
  </si>
  <si>
    <t>67,83%</t>
  </si>
  <si>
    <t xml:space="preserve">Fortalecer procesos territoriales en las 20 localidades. a partir de la Estrategia Territorial Social - ETIS. vinculando instancias de participación local. formas organizativas  solidarias  y comunitarias de la ciudadanía. </t>
  </si>
  <si>
    <t>Número de localidades fortalecidas en procesos territoriales</t>
  </si>
  <si>
    <t xml:space="preserve"> Implementar (1) una estrategia de innovación social que permita la construcción de acciones transectoriales para aprender y responder a las necesidades emergentes de los territorios de Bogotá y de ésta con la Región Central</t>
  </si>
  <si>
    <t>Nivel de avance de la estrategia de innovación social</t>
  </si>
  <si>
    <t>SECRETARÍA DISTRITAL DE INTEGRACIÓN SOCIAL
PLAN DE ACCIÓN INSTITUCIONAL 2023
PROGRAMACIÓN DE PRESUPUESTO</t>
  </si>
  <si>
    <t xml:space="preserve">Fuente: Secretaría Distrital de Hacienda - ejecución presupuestal Bogdata </t>
  </si>
  <si>
    <t>Avance 31 de marzo de 2023</t>
  </si>
  <si>
    <t>Avance 30 de junio de 2023</t>
  </si>
  <si>
    <t>Avance 30 de septiembre de 2023</t>
  </si>
  <si>
    <t>Avance 31 de diciembre de 2023</t>
  </si>
  <si>
    <t>Proyecto de Inversión</t>
  </si>
  <si>
    <t xml:space="preserve">Nombre </t>
  </si>
  <si>
    <t>Fuente de Financiación</t>
  </si>
  <si>
    <t>Presupuesto programado 
01 de enero 2023</t>
  </si>
  <si>
    <t>Presupuesto vigente</t>
  </si>
  <si>
    <t>Compromisos</t>
  </si>
  <si>
    <t>% Avance</t>
  </si>
  <si>
    <t>1-100-F001  VA-Recursos distrito</t>
  </si>
  <si>
    <t>Mejoramiento de la capacidad de respuesta institucional de las Comisarías de Familia en Bogotá</t>
  </si>
  <si>
    <t>1-601-I052  PAS-SGP propósito general</t>
  </si>
  <si>
    <t>2-100-I009  VA-SGP propósito general</t>
  </si>
  <si>
    <t>Suministro de espacios adecuados, inclusivos y seguros para el desarrollo social integral en Bogotá</t>
  </si>
  <si>
    <t>1-100-F039  VA-Crédito</t>
  </si>
  <si>
    <t>1-100-I012  VA-Estampilla propersonas mayores</t>
  </si>
  <si>
    <t>1-601-I012  PAS-Estampilla propersonas mayore</t>
  </si>
  <si>
    <t>1-601-I037  PAS-Crédito</t>
  </si>
  <si>
    <t>1-601-F001  PAS-Otros distrito</t>
  </si>
  <si>
    <t>Servicio de atención a la población proveniente de flujos migratorios mixtos en Bogotá</t>
  </si>
  <si>
    <t>Fortalecimiento institucional para una gestión pública efectiva y transparente en la ciudad de Bogotá</t>
  </si>
  <si>
    <t>Fortalecimiento de los procesos territoriales y la construcción de respuestas integradoras e innovadoras en los territorios de Bogotá - Región</t>
  </si>
  <si>
    <t>Generación JÓVENES CON DERECHOS en Bogotá</t>
  </si>
  <si>
    <t>Fortalecimiento de la gestión de la información y el conocimiento con enfoque participativo y territorial de la Secretaria Distrital de Integración Social en Bogotá</t>
  </si>
  <si>
    <t>Generación de Oportunidades para el Desarrollo Integral de la Niñez y la Adolescencia de Bogotá</t>
  </si>
  <si>
    <t>1-200-I049  RB-SGP propósito general</t>
  </si>
  <si>
    <t>1-200-I062  RB-Otras Nación</t>
  </si>
  <si>
    <t>1-400-I023  RF-SGP propósito general</t>
  </si>
  <si>
    <t>1-601-I039  PAS-Otras nación</t>
  </si>
  <si>
    <t>1-604-I023  PAS-RF-SGP propósito general</t>
  </si>
  <si>
    <t>2-100-I016  VA-Otras transferencias nación</t>
  </si>
  <si>
    <t>Compromiso por una alimentación integral en Bogotá</t>
  </si>
  <si>
    <t>Fortalecimiento de la gestión institucional y desarrollo integral del talento humano en Bogotá</t>
  </si>
  <si>
    <t>Implementación de la estrategia de territorios cuidadores en Bogotá</t>
  </si>
  <si>
    <t>Contribución a la protección de los derechos de las familias especialmente de sus integrantes afectados por la violencia intrafamiliar en la ciudad de Bogotá</t>
  </si>
  <si>
    <t>Prevención de la maternidad y paternidad temprana en Bogotá</t>
  </si>
  <si>
    <t>Compromiso social por la diversidad en Bogotá</t>
  </si>
  <si>
    <t>Implementación de estrategias y servicios integrales para el abordaje del fenómeno de habitabilidad en calle en Bogotá</t>
  </si>
  <si>
    <t>1-100-I008  VA-Fondo de pobres y espectáculos</t>
  </si>
  <si>
    <t>1-601-I008  PAS-Fondo pobres y espectáculos p</t>
  </si>
  <si>
    <t>Implementación de una estrategia de acompañamiento a hogares con mayor pobreza evidente y oculta de Bogotá</t>
  </si>
  <si>
    <t>Compromiso con el envejecimiento activo y una Bogotá cuidadora e incluyente</t>
  </si>
  <si>
    <t>1-200-I012  RB-Estampilla propersonas mayores</t>
  </si>
  <si>
    <t>1-300-I010  REAF-Estampilla propersonas mayor</t>
  </si>
  <si>
    <t>Fortalecimiento de las oportunidades de inclusión de las personas con discapacidad, familias y sus cuidadores-as en Bogotá</t>
  </si>
  <si>
    <t>Implementación de transferencias monetarias a hogares pobres y vulnerables en Bogotá</t>
  </si>
  <si>
    <t>1-200-I031  RB-Donaciones 110% con Bogotá</t>
  </si>
  <si>
    <t>PROCESO SISTEMA DE GESTIÓN
FORMATO FORMULACIÓN Y SEGUIMIENTO A INDICADORES DE GESTIÓN</t>
  </si>
  <si>
    <t>PERIODO DEL SEGUIMIENTO:</t>
  </si>
  <si>
    <t>De</t>
  </si>
  <si>
    <t>Enero</t>
  </si>
  <si>
    <t>A</t>
  </si>
  <si>
    <t>Diciembre</t>
  </si>
  <si>
    <t>FORMULACIÓN DEL INDICADOR</t>
  </si>
  <si>
    <t>SEGUIMIENTO DEL INDICADOR</t>
  </si>
  <si>
    <t>Ubicación estratégica</t>
  </si>
  <si>
    <t>Identificación general</t>
  </si>
  <si>
    <t>Características indicador</t>
  </si>
  <si>
    <t>Horizonte</t>
  </si>
  <si>
    <t>Proceso institucional</t>
  </si>
  <si>
    <t>Objetivo estratégico al que aporta el Indicador</t>
  </si>
  <si>
    <t>Código del indicador</t>
  </si>
  <si>
    <t>Fecha de oficialización del indicador</t>
  </si>
  <si>
    <t>Nombre del indicador</t>
  </si>
  <si>
    <t>Objetivo del indicador</t>
  </si>
  <si>
    <t>Factor crítico de éxito</t>
  </si>
  <si>
    <t>Tipo de indicador</t>
  </si>
  <si>
    <t>Fórmula de cálculo</t>
  </si>
  <si>
    <t>Fuente de datos</t>
  </si>
  <si>
    <t>Descripción del método de cálculo</t>
  </si>
  <si>
    <t>Unidad de medida del indicador</t>
  </si>
  <si>
    <t>Evidencia</t>
  </si>
  <si>
    <t>Periodicidad del indicador</t>
  </si>
  <si>
    <t>Tendencia anual del indicador</t>
  </si>
  <si>
    <t>Línea base</t>
  </si>
  <si>
    <t>Unidad de medida de la línea base</t>
  </si>
  <si>
    <t>Meta del indicador</t>
  </si>
  <si>
    <t>No Aplica</t>
  </si>
  <si>
    <t>ATC-001</t>
  </si>
  <si>
    <t>Circular No. 007 del 28/02//2022</t>
  </si>
  <si>
    <t>Respuestas a requerimientos realizados por la ciudadanía, entregadas oportunamente</t>
  </si>
  <si>
    <t xml:space="preserve">Determinar el nivel de cumplimiento en los tiempos de entrega, de las respuestas a los requerimientos de la ciudadanía </t>
  </si>
  <si>
    <t>Reporte oportuno al SIAC del cambio del designado por parte de las áreas.
Agilidad en la aprobación de la respuesta, para continuar con su respectivo trámite.</t>
  </si>
  <si>
    <t>Eficiencia</t>
  </si>
  <si>
    <t>(No. de respuestas a requerimientos de la ciudadanía entregadas dentro de los términos en el periodo / No. total de requerimientos con respuesta definitiva en el periodo) *100</t>
  </si>
  <si>
    <t>Bogotá te escucha Sistema Distrital de quejas y soluciones - SDQS.</t>
  </si>
  <si>
    <t xml:space="preserve">Identificar en el reporte del SDQS, la hoja denominada "Indicadores de gestión":
1. Numerador: corresponde al valor de la columna "Gestión oportuna".
2. Denominador: corresponde al valor de la columna "Total general".
Nota: para el cálculo del indicador de la vigencia, tanto el numerador como el denominador corresponderán a la suma de todos los periodos. </t>
  </si>
  <si>
    <t>Porcentaje</t>
  </si>
  <si>
    <t>Reporte SDQS</t>
  </si>
  <si>
    <t>ATC-002</t>
  </si>
  <si>
    <t>Respuestas coherentes con los requerimientos realizados por la ciudadanía</t>
  </si>
  <si>
    <t>Determinar el nivel de  coherencia en las respuestas a los requerimientos de la ciudadanía.</t>
  </si>
  <si>
    <t>Conocimiento del tema por parte del designado para dar la respuesta. 
Tener claridad sobre los servicios sociales para dar respuesta a los requerimientos.</t>
  </si>
  <si>
    <t>Efectividad</t>
  </si>
  <si>
    <t>(No. de respuestas coherentes con los requerimientos de la ciudadanía (establecido por el aplicativo Epi-info) en el periodo / No. total de requerimientos de la muestra establecida por el aplicativo Epi-info, del periodo) * 100</t>
  </si>
  <si>
    <t>Bogotá te escucha Sistema Distrital de quejas y soluciones
Reporte estadístico del aplicativo Epi-info</t>
  </si>
  <si>
    <t>Reporte Epi-info</t>
  </si>
  <si>
    <t>ATC-7733-001</t>
  </si>
  <si>
    <t>Respuestas a requerimientos de Control Político entregadas oportunamente</t>
  </si>
  <si>
    <t xml:space="preserve">Determinar el nivel de cumplimiento en los tiempos de entrega de las respuestas proyectadas a los requerimientos (Proposiciones, Derechos de petición) allegados a la SDIS por el Concejo y el Congreso de la República. </t>
  </si>
  <si>
    <t>(No. de respuestas a requerimientos del Concejo y el Congreso de la República entregadas dentro de los términos en el periodo / No. Total de requerimientos del Concejo y el Congreso de la República cuyo tiempo de respuesta vence en el periodo) *100</t>
  </si>
  <si>
    <t xml:space="preserve">Identificar en la matriz de seguimiento:
1. Cantidad total de requerimientos cuyos términos vencen en el periodo (denominador)
2. De ese total, la cantidad de respuestas realizadas en los términos (numerador).
Nota: para el cálculo del indicador de la vigencia, tanto el numerador como el denominador corresponderán a la suma de todos los periodos. </t>
  </si>
  <si>
    <t>ATC-7733-002</t>
  </si>
  <si>
    <t>Determinar el nivel de cumplimiento en los tiempos de entrega de los conceptos a proyectos de Acuerdo y de Ley.</t>
  </si>
  <si>
    <t>AC-002</t>
  </si>
  <si>
    <t>Circular N° 012 del 29/04/2022</t>
  </si>
  <si>
    <t>Cumplimiento a las actividades de liderazgo estratégico del Plan Anual de Auditoría</t>
  </si>
  <si>
    <t>Monitorear el cumplimiento de las actividades del rol de Liderazgo estratégico del Plan Anual de Auditoría, con el fin de asegurar la ejecución de las funciones y competencias de la oficina de control interno.</t>
  </si>
  <si>
    <t>Ejecución de las actividades aprobadas por el Comité Institucional de Coordinación del Sistema de Control Interno</t>
  </si>
  <si>
    <t>Eficacia</t>
  </si>
  <si>
    <t>*Plan Anual de Auditoría
*Actas Comité Institucional de Coordinación del Sistema de Control Interno</t>
  </si>
  <si>
    <t>El numerador corresponde al número de sesiones ordinarias del Comité Institucional de Coordinación del Sistema de Control Interno realizadas en el periodo de la medición.
El denominador corresponde al número de sesiones ordinarias del Comité Institucionales de Coordinación del Sistema de Control Interno programadas en el periodo de la medición.
Nota: el resultado del indicador al final de la vigencia será el resultado del último dato cuantitativo.</t>
  </si>
  <si>
    <t xml:space="preserve">1. Plan Anual de Auditoría
2. Actas comités Institucionales </t>
  </si>
  <si>
    <t>AC-003</t>
  </si>
  <si>
    <t>Cumplimiento a las actividades de Enfoque hacia la prevención del Plan Anual de Auditoría</t>
  </si>
  <si>
    <t>Monitorear el cumplimiento de las actividades del rol de Enfoque hacia la prevención del Plan Anual de Auditoría, con el fin de asegurar la ejecución de las funciones y competencias de la oficina de control interno</t>
  </si>
  <si>
    <t>(Número de actividades de Enfoque hacia la prevención ejecutadas en el periodo  / Número de actividades de Enfoque hacia la prevención programadas o solicitadas para el periodo) *100</t>
  </si>
  <si>
    <t>El numerador corresponde al número de actividades finalizadas en el periodo de la medición de acuerdo con lo establecido en el Plan Anual de Auditoría para el rol de Enfoque hacia la prevención. 
El denominador corresponde al número de actividades programadas o solicitadas para finalizar en el periodo de la medición, de acuerdo con lo establecido en el Plan Anual de Auditoría para el rol de Enfoque hacia la prevención. 
Nota: el resultado del indicador al final de la vigencia será el promedio de los resultados de acuerdo con la periodicidad del indicador.</t>
  </si>
  <si>
    <t>AC-004</t>
  </si>
  <si>
    <t>Cumplimiento a las actividades de Evaluación de la gestión del Riesgo  del Plan Anual de Auditoría</t>
  </si>
  <si>
    <t>Monitorear el cumplimiento de las actividades del rol de Evaluación de la gestión del Riesgo del Plan Anual de Auditoría, con el fin de asegurar la ejecución de las funciones y competencias de la oficina de control interno</t>
  </si>
  <si>
    <t>(Número de actividades ejecutadas de Evaluación de la gestión del Riesgo en el periodo  / Número de actividades de Evaluación de la gestión del Riesgo programadas para el periodo) *100</t>
  </si>
  <si>
    <t>El numerador corresponde al número de actividades finalizadas en el periodo de la medición de acuerdo con lo establecido en el Plan Anual de Auditoría para el rol de Evaluación de la gestión del Riesgo.
El denominador corresponde al número de actividades programadas para finalizar en el periodo de la medición de acuerdo con lo establecido en el Plan Anual de Auditoría para el rol de Evaluación de la gestión del Riesgo.
Nota: el resultado del indicador al final de la vigencia será el promedio de los resultados de acuerdo con la periodicidad del indicador.</t>
  </si>
  <si>
    <t>Semestral</t>
  </si>
  <si>
    <t>AC-005</t>
  </si>
  <si>
    <t>Cumplimiento a las actividades de Evaluación independiente del Plan Anual de Auditoría</t>
  </si>
  <si>
    <t>Monitorear el cumplimiento de las actividades del rol de Evaluación y seguimiento  independiente del Plan Anual de Auditoría, con el fin de asegurar la ejecución de las funciones y competencias de la oficina de control interno</t>
  </si>
  <si>
    <t>(Número de actividades ejecutadas de Evaluación y seguimiento en el periodo  / Número de actividades de Evaluación y seguimiento programadas para el periodo) *100</t>
  </si>
  <si>
    <t>AC-006</t>
  </si>
  <si>
    <t>Cumplimiento a las actividades de Relación con entes externos de control del Plan Anual de Auditoría</t>
  </si>
  <si>
    <t>Monitorear el cumplimiento de las actividades del rol de Relación con entes externos de control del Plan Anual de Auditoría, con el fin de asegurar la ejecución de las funciones y competencias de la oficina de control interno</t>
  </si>
  <si>
    <t>(Número de actividades de Relación con entes externos de control ejecutadas en el periodo / Número de actividades de Relación con entes externos de control solicitadas para el periodo) *100</t>
  </si>
  <si>
    <t>*Plan Anual de Auditoría
*Registros de acompañamiento a los entes externos de control (atención a requerimientos, respuestas a informes de auditorías y visitas de control fiscal, entre otros)</t>
  </si>
  <si>
    <t xml:space="preserve">1. Plan Anual de Auditoría
2. Registros de acompañamiento a los entes externos de control </t>
  </si>
  <si>
    <t>CE-001</t>
  </si>
  <si>
    <t>Identificar el nivel de satisfacción de las dependencias de la SDIS, respecto a la gestión adelantada por la Oficina Asesora de Comunicaciones.</t>
  </si>
  <si>
    <t>Calidad y oportunidad  en la atención de solicitudes recibidas por la Oficina Asesora de Comunicaciones.</t>
  </si>
  <si>
    <t>(No. de clientes internos satisfechos en el periodo / No. de clientes internos encuestados en el periodo) * 100</t>
  </si>
  <si>
    <t>Encuestas diligenciadas por los servidores de la Secretaría Distrital de Integración Social.</t>
  </si>
  <si>
    <t>Se realiza el envío de la encuesta a los correos institucionales y/o mensajería instantánea de las áreas demandantes de servicios, invitándolos  a calificar la gestión de la Oficina Asesora de Comunicaciones. La encuesta es tabulada y analizada por el profesional a cargo del Sistema de Gestión; el nivel de satisfacción se obtendrá al calcular el numerador  el cual corresponde  al No. de clientes internos satisfechos en el periodo y denominador al No. de clientes internos encuestados en el periodo.</t>
  </si>
  <si>
    <t xml:space="preserve">Tabulación de la encuesta </t>
  </si>
  <si>
    <t xml:space="preserve">6. Sistemas de información. Contar con sistemas de información robustos y sólidos que generen datos, información y conocimiento con calidad, oportunidad y pertinencia para la toma de decisiones y que respondan oportunamente a la transformación de los servicios sociales de la Secretaría Distrital de Integración Social.. </t>
  </si>
  <si>
    <t>CE-002</t>
  </si>
  <si>
    <t xml:space="preserve">Monitoreo de medios </t>
  </si>
  <si>
    <t>CE-004</t>
  </si>
  <si>
    <t xml:space="preserve">Identificar la efectividad en la gestión de la oficina Asesora de Comunicaciones ante solicitudes de publicación en la página web institucional </t>
  </si>
  <si>
    <t>3. Transformar los servicios sociales de la SDIS con el fin de responder a los aspectos clave del Plan Distrital de Desarrollo como el Sistema Distrital de Cuidado, la Estrategia Territorial de Integración Social y el Ingreso Mínimo Garantizado.</t>
  </si>
  <si>
    <t xml:space="preserve">1. Fortalecer la territorialización de políticas, programas, proyectos y acciones en lo local a partir de la estrategia territorial integral social (ETIS) y la tropa social como herramientas de política social en el Distrito capital que reconozca y fortalezca las dinámicas de los hogares, comunidades y territorios, apuntando a la construcción de respuestas transectoriales, integradoras e innovadoras en el marco del sistema Distrital de cuidado, la garantía de derechos y la movilidad social. </t>
  </si>
  <si>
    <t>Circular No. 007 del 28/02/2022</t>
  </si>
  <si>
    <t xml:space="preserve">Gestión ambiental </t>
  </si>
  <si>
    <t>GEC-001</t>
  </si>
  <si>
    <t>(No. de solicitudes de liquidaciones tramitadas en el periodo / No. de solicitudes de liquidaciones radicadas en el período) * 100</t>
  </si>
  <si>
    <t>GEC-002</t>
  </si>
  <si>
    <t>Solicitudes de modificaciones tramitadas</t>
  </si>
  <si>
    <t>GEC-003</t>
  </si>
  <si>
    <t>Circular No. 029 del 26/09/2022</t>
  </si>
  <si>
    <t>GEC-004</t>
  </si>
  <si>
    <t>Solicitud de procesos de selección tramitados</t>
  </si>
  <si>
    <t>GIF-7565-001</t>
  </si>
  <si>
    <t>Circular No. 007 del 28/03/2022</t>
  </si>
  <si>
    <t>Determinar el número de obras construidas, reforzadas y/o restituidas en relación con los predios administrados por la Secretaría Distrital de Integración Social, para garantizar la prestación de los servicios sociales.</t>
  </si>
  <si>
    <t>Gestión predial, asignación de recursos, desarrollo de estudios y diseños completos, obtención de Licencias de construcción, Gestión precontractual (Contratos adjudicados y legalizados), cumplimiento de protocolos de bioseguridad en respuesta a situaciones de emergencia social y sanitaria, así como el seguimiento adecuado.</t>
  </si>
  <si>
    <t>(No. de proyectos construidos, reforzados y/o restituidos/ No. de proyectos programados para construir, reforzar y/o restituir) *100</t>
  </si>
  <si>
    <t>Plan de acción proyecto estratégico 7565 - Subdirección de Plantas Físicas.</t>
  </si>
  <si>
    <t>GIF-7565-002</t>
  </si>
  <si>
    <t>Nivel de cumplimiento de seguridad y salubridad de los inmuebles administrados por la SDIS.</t>
  </si>
  <si>
    <t>Determinar el nivel de cumplimiento de seguridad y salubridad de los inmuebles administrados por la Secretaría Distrital de integración Social.</t>
  </si>
  <si>
    <t>Asignación de recursos, cumplimiento de protocolos de bioseguridad en respuesta a situaciones de emergencia social y sanitaria y seguimiento adecuado.</t>
  </si>
  <si>
    <t>(No. de equipamientos con intervenciones de mantenimiento / Total de equipamientos de la Secretaría Distrital de Integración Social) *100</t>
  </si>
  <si>
    <t>Base de datos de mantenimiento.</t>
  </si>
  <si>
    <t>Gestión de soporte y mantenimiento tecnológico</t>
  </si>
  <si>
    <t>SMT-001</t>
  </si>
  <si>
    <t>Circular No. 010 del 31/03/2022</t>
  </si>
  <si>
    <t>Satisfacción de los usuarios de la mesa de servicio.</t>
  </si>
  <si>
    <t xml:space="preserve">Solución efectiva y oportuna de los casos de la mesa de servicio </t>
  </si>
  <si>
    <t>Reporte en Excel de la herramienta "Aranda" generada el  día 5 hábil de cada mes</t>
  </si>
  <si>
    <t>Reporte en Excel de la herramienta  "Aranda"</t>
  </si>
  <si>
    <t>SMT-7741-002</t>
  </si>
  <si>
    <t>Circular No. 005 del 11/02/2022</t>
  </si>
  <si>
    <t>Casos gestionados a través de la mesa de servicios tecnológicos</t>
  </si>
  <si>
    <t>Calcular el porcentaje de casos recibidos por la mesa de servicios en un periodo de tiempo que fueron atendidos por la Subdirección de Investigación e Información, respecto a la meta porcentual establecida para el periodo, con el fin de medir la efectividad en la solución de las solicitudes de servicios tecnológicos por parte de la Subdirección de Investigación e Información.</t>
  </si>
  <si>
    <t>Gestión efectiva de los casos de la mesa de servicio tecnológica</t>
  </si>
  <si>
    <t>1. Identificar en el reporte mensual de la herramienta Aranda Query Manager, la cantidad de casos abiertos en el periodo que se encuentren en estado "solucionado" o estado "cerrado" 2.  Identificar en el reporte mensual de la herramienta Aranda Query Manager, la cantidad de casos abiertos en mesa de servicio en el periodo 3. Comparar el número de casos gestionados  (en estado "solucionado" o estado "cerrado")  con el total de casos recibidos en el periodo. 4. Comparar el porcentaje anterior, con la meta porcentual de atención de casos definida para el periodo.1. Extraer  de la herramienta Aranda Query Manager, un reporte  de los casos creados en el mes anterior
2. Identificar en el reporte mensual los casos creados cuyo especialista no pertenezca a la Subdirección de Investigación e Información
3. Identificar en el reporte mensual los casos creados  que se encuentren en estado "anulado"
4. Crear un reporte depurado del número de casos del periodo, eliminando del reporte mensual extraído de la herramienta Aranda Query Manager (punto 1) los casos que no fueron asignados a la Subdirección de Investigación e Información (punto 2) así como los casos en estado "anulado" (punto 3) 
5. Identificar en el reporte mensual  depurado (punto 4)  la cantidad de casos creados que fueron gestionados (casos se encuentren en estado "solucionado" o en estado "cerrado")
 6. Dividir el número de casos gestionados  (punto 5) sobre el número depurado de casos creados en el periodo (punto 4). 
7. Dividir el porcentaje anterior (punto 6), con la meta porcentual de gestión de casos definida para el mes.</t>
  </si>
  <si>
    <t>Reporte en Excel de la herramienta  "Aranda" sobre los casos de la Mesa de servicios tecnológicos creados en el mes de medición.</t>
  </si>
  <si>
    <t>GC-001</t>
  </si>
  <si>
    <t>Implementación de la gestión del conocimiento</t>
  </si>
  <si>
    <t>Determinar el porcentaje de cumplimiento de las actividades planificadas para la implementación de la Gestión del conocimiento de acuerdo con los lineamientos definidos por la Política de Gestión del Conocimiento y la Innovación en el marco del MIPG.</t>
  </si>
  <si>
    <t>Ejecución de las actividades de implementación de la Gestión del conocimiento programadas en el periodo.</t>
  </si>
  <si>
    <t>(Porcentaje promedio de avance en las actividades ejecutadas / Porcentaje promedio programado para las actividades identificadas en el Plan de  implementación de Gestión del conocimiento planificadas) *100</t>
  </si>
  <si>
    <t>Plan de implementación de Gestión del conocimiento</t>
  </si>
  <si>
    <t>1. Para el cálculo del numerador se tomarán las actividades programadas para el periodo de reporte en el Plan de Implementación de Gestión del Conocimiento y se tomará el porcentaje promedio de avance en tales  actividades .
2. Para el Denominador se tomará el porcentaje promedio programado para el periodo.</t>
  </si>
  <si>
    <t>1. Plan de implementación de Gestión del conocimiento con reportes de seguimiento</t>
  </si>
  <si>
    <t>4.Adelantar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</si>
  <si>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TH-001</t>
  </si>
  <si>
    <t>Disminución de la brecha de conocimiento mediante las jornadas de capacitación</t>
  </si>
  <si>
    <t>Monitorear el comportamiento de la brecha generada entre el conocimiento existente y el esperado, con la implementación del plan institucional de capacitación PIC</t>
  </si>
  <si>
    <t>Aplicación oportuna del test pre y post por parte de los capacitadores</t>
  </si>
  <si>
    <t>TH-002</t>
  </si>
  <si>
    <t>Establecer el nivel de satisfacción de los funcionarios frente a las actividades del plan de bienestar</t>
  </si>
  <si>
    <t>TH-007</t>
  </si>
  <si>
    <t>Fomentar la participación de los servidores públicos de la entidad, en las actividades formuladas en el plan de bienestar e incentivos.</t>
  </si>
  <si>
    <t>Participación de los Servidores públicos de la Entidad</t>
  </si>
  <si>
    <t>Listados de Asistencia y/o Documentos que sustenten la participación en la actividad</t>
  </si>
  <si>
    <t>TH-008</t>
  </si>
  <si>
    <t>Monitorear el  comportamiento de la accidentalidad, con el fin de implementar acciones de prevención y corrección de los agentes causantes.</t>
  </si>
  <si>
    <t>Reporte oportuno de accidentes de trabajo por parte de colaboradores</t>
  </si>
  <si>
    <t>(N° accidentes de trabajo del periodo / N° total de Colaboradores activos del periodo)* 100</t>
  </si>
  <si>
    <t>*Formato único de reportes de accidentes de trabajo
*Matriz Registros de accidentalidad 
* Base de datos ARL
* Bases de datos de funcionarios de planta y contratistas</t>
  </si>
  <si>
    <t>Base de datos de accidentalidad</t>
  </si>
  <si>
    <t>TH-009</t>
  </si>
  <si>
    <t>Verificar el impacto de las actividades en promoción y prevención que se ejecutan, a través del Monitoreo del ausentismo por causa medicas.</t>
  </si>
  <si>
    <t>Reporte oportuno de incapacidades</t>
  </si>
  <si>
    <t xml:space="preserve">* Base de datos ARL
* Bases de datos de trabajadores de planta
* Información de incapacidades medicas </t>
  </si>
  <si>
    <t>Matriz de registro de incapacidades filtrada para el período</t>
  </si>
  <si>
    <t>TH-010</t>
  </si>
  <si>
    <t>(Número de empleos provistos en el periodo/Número total de cargos de planta establecidos en el Decreto vigente)*100</t>
  </si>
  <si>
    <t>* Base de datos con la Planta de empleos de la SDIS
* Nombramientos (Actos Administrativos)</t>
  </si>
  <si>
    <t>Matriz de registro donde se evidencie la cantidad de empleos provistos en el período</t>
  </si>
  <si>
    <t xml:space="preserve">TH-7748-001 </t>
  </si>
  <si>
    <t>Presupuesto ejecutado del proyecto de inversión</t>
  </si>
  <si>
    <t>Ejecución de presupuesto programado por meta.</t>
  </si>
  <si>
    <t>(∑presupuesto  acumulado ejecutado de las metas del proyecto / ∑presupuesto acumulado programado de las metas del proyecto )*100</t>
  </si>
  <si>
    <t xml:space="preserve">Plan Anual de Adquisiciones
Ejecución PAC </t>
  </si>
  <si>
    <t>TH-7748-002</t>
  </si>
  <si>
    <t>Seguimiento a la ejecución de tareas del proyecto de inversión</t>
  </si>
  <si>
    <t>Cumplimiento de tareas programadas.</t>
  </si>
  <si>
    <t>(# de tareas ejecutadas en el periodo / Total de tareas programadas en el periodo) *100%</t>
  </si>
  <si>
    <t>Plan de Acción - SPI</t>
  </si>
  <si>
    <t>Plan de Acción - SPI con seguimiento para el periodo.</t>
  </si>
  <si>
    <t xml:space="preserve">Gestión documental </t>
  </si>
  <si>
    <t>GD-001</t>
  </si>
  <si>
    <t>Circular N° 007 del 28/02/2022</t>
  </si>
  <si>
    <t>Dependencias con seguimiento de la implementación de los lineamientos archivísticos.</t>
  </si>
  <si>
    <t>Establecer el porcentaje de dependencias a las que se les realiza los seguimientos de implementación de lineamientos archivísticos.</t>
  </si>
  <si>
    <t>Aplicación oportuna de los lineamientos archivísticos  por parte de los responsables de las Subdirecciones Locales y Dependencias para el seguimiento de la implementación.</t>
  </si>
  <si>
    <t>(Número de Dependencias con seguimientos de implementación de los lineamientos archivísticos/ Número total de Dependencias de la entidad con producción documental) * 100</t>
  </si>
  <si>
    <t>*Informe de Visitas de seguimiento.
*Registros de asistencia.</t>
  </si>
  <si>
    <t>Numerador: Sumar las dependencias con seguimientos de implementación de los lineamientos archivísticos.
Denominador: Tomar el total de dependencias de la SDIS con producción documental, para las cuales aplica la implementación de lineamientos archivísticos.
Nota: El resultado del indicador de la vigencia será el del último periodo.</t>
  </si>
  <si>
    <t>GD-003</t>
  </si>
  <si>
    <t>Nivel de inventario documental</t>
  </si>
  <si>
    <t>Establecer el nivel de avance del levantamiento de inventario documental conforme a los criterios técnicos de archivo, en las dependencias con producción documental de la entidad.</t>
  </si>
  <si>
    <t>Levantamiento de inventario documental y organización conforme a los criterios técnicos de archivo en los archivos de gestión por parte de las dependencias con producción documental de la entidad.</t>
  </si>
  <si>
    <t>(Volumetría documental con FUID conforme a los criterios técnicos de archivo en las dependencias con producción documental/Volumetría total identificada en las dependencias con producción documental)*100</t>
  </si>
  <si>
    <t>*Informe de Visitas de seguimiento.
*FUID de las  Dependencias.</t>
  </si>
  <si>
    <t>Numerador: Sumatoria de la volumetría en metros lineales  con inventario documental (FUID) de las dependencias con producción documental.
Denominador: Sumatoria total de la volumetría en metros lineales, identificada en las visitas de seguimiento en las dependencias con producción documental.</t>
  </si>
  <si>
    <t>GF-001</t>
  </si>
  <si>
    <t>Circular No. 007 de 28/02/2022</t>
  </si>
  <si>
    <t>Plan Anual de Caja (PAC) ejecutado</t>
  </si>
  <si>
    <t>Determinar el porcentaje mensual de ejecución del Plan Anual de Caja (PAC)  para realizar seguimiento a la  programación y emitir alertas oportunamente</t>
  </si>
  <si>
    <t>Radicación de cuentas por parte de las dependencias de acuerdo a la programación mensual del PAC</t>
  </si>
  <si>
    <t>(Valor ejecutado del PAC mensual / Valor programado del PAC mensual) * 100)</t>
  </si>
  <si>
    <t>Ejecución del PAC: giros cargados en el aplicativo BogData de la Secretaría Distrital Hacienda, de acuerdo a la radicación de los formatos MC14 en el área financiera.
Programación del PAC: entregada por cada proyecto al área financiera de la entidad y cargada en el aplicativo BogData de la Secretaría Distrital Hacienda</t>
  </si>
  <si>
    <t xml:space="preserve">Numerador:
Corresponde a los giros del mes.
Denominador:
Corresponde al PAC programado del mes
Nota: el resultado de la vigencia corresponde a la aplicación de la fórmula con la sumatoria de todos los periodos.
</t>
  </si>
  <si>
    <t xml:space="preserve">Porcentaje </t>
  </si>
  <si>
    <t>Ejecución del PAC Sistema BogData - Secretaría Distrital de Hacienda
o
Informe CBN-1001-PROGRAMA ANUAL DE CAJA</t>
  </si>
  <si>
    <t>GF-005</t>
  </si>
  <si>
    <t>Conciliaciones elaboradas</t>
  </si>
  <si>
    <t>Medir la gestión de las conciliaciones elaboradas, para garantizar la razonabilidad en los estados financieros</t>
  </si>
  <si>
    <t>Entrega oportuna de la información financiera por parte de las dependencias al área contable de la entidad</t>
  </si>
  <si>
    <t>(Número de conciliaciones elaboradas en el periodo / Número de conciliaciones programadas en el periodo) *100</t>
  </si>
  <si>
    <t>Conciliaciones elaboradas por el área contable de la entidad</t>
  </si>
  <si>
    <t>Numerador:
conciliaciones elaboradas en el mes
Denominador:
Conciliaciones programadas para el mes
Nota: el resultado de la vigencia corresponde a la aplicación de la fórmula con la sumatoria de todos los periodos.</t>
  </si>
  <si>
    <t>Registro en Excel de conciliaciones programadas y elaboradas</t>
  </si>
  <si>
    <t>GJ-002</t>
  </si>
  <si>
    <t xml:space="preserve"> Conciliaciones extrajudiciales atendidas en audiencia de conciliación.</t>
  </si>
  <si>
    <t xml:space="preserve">Verificar la asistencia a las audiencias de conciliación notificadas a la Secretaría Distrital de Integración Social, con el fin de realizar la correspondiente representación judicial en la instancia conciliatoria judicial y extra- judicial. </t>
  </si>
  <si>
    <t xml:space="preserve">Certificado de la Secretaria Técnica del Comité de Conciliación que habilita la asistencia de representación ante la instancia conciliatoria correspondiente. </t>
  </si>
  <si>
    <t>(Número de solicitudes de conciliación extrajudicial atendidas en el periodo / Número de solicitudes de conciliación extrajudiciales recibidas en la SDIS con citación a  audiencia en el periodo) * 100%</t>
  </si>
  <si>
    <t>GJ-004</t>
  </si>
  <si>
    <t>Atender de manera oportuna los asuntos que competen al Deber de Denuncia, aportando a la protección  de los derechos de los participantes de la SDIS y previniendo el daño antijurídico de la Entidad.</t>
  </si>
  <si>
    <t>Se toma la base de datos "deber de denuncia" y se filtra la columna "fecha ingreso" y la columna "fecha de salida" Nota: los casos que llegan a finales de mes se contestan y se contabilizan dentro del siguiente mes, dando cumplimiento a los términos de respuesta.</t>
  </si>
  <si>
    <r>
      <t xml:space="preserve">Base de datos Deber de denuncia </t>
    </r>
    <r>
      <rPr>
        <strike/>
        <sz val="9"/>
        <color rgb="FFFF0000"/>
        <rFont val="Arial"/>
        <family val="2"/>
      </rPr>
      <t xml:space="preserve">
</t>
    </r>
  </si>
  <si>
    <t>GJ-005</t>
  </si>
  <si>
    <r>
      <t>Base de datos Tramite acción de tutela con la verificación mensual de cumplimiento de términos</t>
    </r>
    <r>
      <rPr>
        <strike/>
        <sz val="9"/>
        <color rgb="FFFF0000"/>
        <rFont val="Arial"/>
        <family val="2"/>
      </rPr>
      <t xml:space="preserve">
</t>
    </r>
  </si>
  <si>
    <t>GL-001</t>
  </si>
  <si>
    <t>Servicios Logísticos Satisfactorios</t>
  </si>
  <si>
    <t>Medir el porcentaje de cumplimiento de la atención a los requerimientos logísticos de la entidad presentados  en el periodo</t>
  </si>
  <si>
    <t xml:space="preserve">
(Número de servicios requeridos atendidos dentro de los 30 días calendario siguientes a su recepción / Total de servicios requeridos recibidos durante los 30 días calendario ) *100</t>
  </si>
  <si>
    <t xml:space="preserve">1. Alertas tempranas
2. Conceptos Sanitarios
3. Visitas de Supervisión en Campo
4. Informes de operadores </t>
  </si>
  <si>
    <t>Realizar el conteo de los servicios requeridos atendidos dentro de los 30 días posteriores a la fecha de recepción e Identificar la cantidad de requerimientos allegados al proceso de Gestión Logística en el mismo periodo.</t>
  </si>
  <si>
    <t>Matriz en Excel de los servicios requeridos con la descripción de las acciones realizadas para atención del servicio requerido y sus respectivos soportes</t>
  </si>
  <si>
    <t>GL-002</t>
  </si>
  <si>
    <t>Sensibilización de uso responsable de los bienes</t>
  </si>
  <si>
    <t>Promover el uso responsable de los bienes públicos de la entidad</t>
  </si>
  <si>
    <t>Buen uso de los bienes institucionales por parte de los funcionarios y contratistas de la SDIS</t>
  </si>
  <si>
    <t>(Campañas de sensibilización ejecutadas en el periodo / Campañas de sensibilización programadas en el periodo) * 100 
2 campañas de sensibilización en el año</t>
  </si>
  <si>
    <t>Normatividad y procedimientos vigentes en lo que concierne al manejo de inventarios en la SDIS</t>
  </si>
  <si>
    <t>Realizar el conteo de las campañas de sensibilización y dividirlo en la cantidad campañas de sensibilización programadas para el periodo.</t>
  </si>
  <si>
    <t>Correos electrónicos, memorandos y/o reuniones, piezas comunicativas</t>
  </si>
  <si>
    <t>GL-003</t>
  </si>
  <si>
    <t xml:space="preserve">Traslados realizados en tiempo real </t>
  </si>
  <si>
    <t>Gestionar traslados de bienes en tiempo real</t>
  </si>
  <si>
    <t xml:space="preserve">Actualizar los responsables y ubicación del inventario institucional </t>
  </si>
  <si>
    <t xml:space="preserve">
(Número de solicitudes de traslado  atendidas en el trimestre / Total de solicitudes de traslado recibidas en el trimestre) *100</t>
  </si>
  <si>
    <t>Aplicativo SEVEN</t>
  </si>
  <si>
    <t>Identificar en la base de datos consolidada de inventarios de traslados realizados en el periodo en el aplicativo SEVEN, los cuales deben compararse con el total solicitudes de traslado recibidas en el periodo</t>
  </si>
  <si>
    <t>Matriz en Excel de los traslados atendidos</t>
  </si>
  <si>
    <t>GL-005</t>
  </si>
  <si>
    <t>Seguimiento a las pruebas representativas y/o conteos selectivos</t>
  </si>
  <si>
    <t>Realizar el seguimiento a las pruebas representativas ejecutadas por las dependencias, Subdirecciones Locales y unidades operativas en general de la SDIS</t>
  </si>
  <si>
    <t>Realizar seguimientos de la ubicación y estado del inventario institucional</t>
  </si>
  <si>
    <t>(Seguimientos de las pruebas representativas realizadas por las dependencias, Subdirecciones Locales y unidades operativa de la SDIS /   Seguimientos de las pruebas representativas  programados por las dependencias, Subdirecciones Locales y unidades operativa de la SDIS) * 100
12 pruebas representativas y/o conteos selectivos en la vigencia</t>
  </si>
  <si>
    <t>Subdirecciones Locales y unidades operativas en general de la SDIS</t>
  </si>
  <si>
    <t>Identificar en la base de datos consolidada de inventarios de pruebas representativas o selectivas realizadas, los cuales deben compararse con el total de pruebas representativas o selectivas programadas</t>
  </si>
  <si>
    <t>Informe de gestión por cada seguimiento realizado</t>
  </si>
  <si>
    <t>IVC-005</t>
  </si>
  <si>
    <t>Circular No. 026 del 18/08/2022</t>
  </si>
  <si>
    <t>Visitas realizadas por primera vez de inspección a las instituciones nuevas inscritas.</t>
  </si>
  <si>
    <t>Medir el porcentaje de cumplimiento de las visitas por primera vez  de Inspección a las Instituciones prestadoras de servicios sociales de Educación Inicial desde el enfoque de Atención Integral a la Primera Infancia - AIPI y de Protección y atención integral a personas mayores en el Distrito Capital, inscritas en el Sistema de Información y Registro de Servicios Sociales - SIRSS.</t>
  </si>
  <si>
    <t>Talento humano suficiente para atender todas las visitas de inspección de primera vez.
Disposición de las instituciones para atender la visita por primera vez.</t>
  </si>
  <si>
    <t xml:space="preserve">Instrumentos Únicos de Verificación - IUV diligenciados en el período.
Base de datos de inscripción en el Sistema de Información y Registro de Servicios Sociales - SIRSS </t>
  </si>
  <si>
    <t xml:space="preserve">El numerador corresponde al número de instituciones nuevas inscritas en el SIRSS que prestan servicios sociales con visitas por primera vez de inspección, realizadas acumuladas.
El denominador corresponde al total acumulado de instituciones nuevas inscritas en el SIRSS que prestan  servicios sociales.
</t>
  </si>
  <si>
    <t>Reporte en Excel de Instituciones prestadoras de servicios sociales de educación inicial y de protección y atención integral a personas mayores en el Distrito Capital, con fecha  de inscripción en el SIRSS, fecha de verificación de la primera visita de inspección</t>
  </si>
  <si>
    <t>IVC-007</t>
  </si>
  <si>
    <t>Visitas de Inspección y Vigilancia realizadas a las instituciones no inscritas, inscritas y activas en el Sistema de Información y Registro de Servicios Sociales (SIRSS).</t>
  </si>
  <si>
    <t>Establecer el porcentaje de visitas efectivas de inspección y vigilancia realizadas a las instituciones no inscritas, inscritas y activas en el Sistema de Información y Registro de Servicios Sociales (SIRSS), en el marco de la verificación de estándares técnicos de calidad u otros lineamientos.</t>
  </si>
  <si>
    <t>Talento humano suficiente para llevar a cabo las visitas de inspección y vigilancia a las instituciones no inscritas, e inscritas y activas.
Disposición de las instituciones para atender las visitas de inspección y vigilancia de verificación de estándares técnicos de calidad u otros lineamientos</t>
  </si>
  <si>
    <t>Base de datos de Instituciones no inscritas.
Base de datos de instituciones inscritas y activas en SIRSS.
Base de datos con la información de las visitas de inspección y vigilancia  programadas y las visitas efectivas realizadas a las instituciones.</t>
  </si>
  <si>
    <t>El numerador corresponde al número visitas de inspección y vigilancia  realizadas acumuladas en el marco de la verificación de estándares técnicos de calidad u otros lineamientos a las instituciones no inscritas, inscritas y activas en el SIRSS.
El denominador corresponde al número total visitas de inspección y vigilancia programadas acumuladas en el periodo del reporte.</t>
  </si>
  <si>
    <t xml:space="preserve">
Base de datos de las visitas de inspección y vigilancia programadas con la fecha de visita y resultado obtenido.</t>
  </si>
  <si>
    <t>PE-001</t>
  </si>
  <si>
    <t>Circular N° 026 del 18/08/2022</t>
  </si>
  <si>
    <t>Gestión en la verificación de los precios de referencia</t>
  </si>
  <si>
    <t>Verificar el cumplimiento de los requisitos mínimos para establecer los precios de referencia, de acuerdo con lo establecido en el procedimiento Precios unitarios de referencia (PCD-PE-014)</t>
  </si>
  <si>
    <t>Brindar respuesta a las solicitudes de precios de referencia entre tres (3) y ocho (8) días hábiles, una vez radicada la solicitud.</t>
  </si>
  <si>
    <t>(Número de solicitudes de tramitadas oportunamente en el mes / Número de solicitudes radicadas por las dependencias en el mes ) *100</t>
  </si>
  <si>
    <t>Matriz de seguimiento al tramite de solicitudes de precios de referencia</t>
  </si>
  <si>
    <t>Registrar en la matriz de seguimiento, las solicitudes de precios de referencia e indicar el memorando y la fecha en que se dio respuesta.
Numerador: hace referencia a la cantidad de solicitudes que tramitaron oportunamente en el mes del reporte.
Denominador: corresponde a la cantidad de solicitudes radicadas en el mes (el mes se contará desde el día 23 del mes anterior del reporte hasta el día 22 de mes de reporte).
Nota: el resultado del indicar al final de la vigencia será acumulado.</t>
  </si>
  <si>
    <t>PE-7741-003</t>
  </si>
  <si>
    <t>PSS-7564-002</t>
  </si>
  <si>
    <t>Actuaciones de seguimiento a casos de violencia intrafamiliar, delito sexual y maltrato infantil que evidencian resultado en SIRBE</t>
  </si>
  <si>
    <t>Monitorear el registro de actuaciones de seguimiento en SIRBE para los casos de violencia Intrafamiliar, delito sexual y maltrato infantil atendidos por Comisarías de Familia</t>
  </si>
  <si>
    <t>Recibir el reporte de DADE de manera oportuna, contar con el talento humano idóneo y suficiente en el área de seguimiento en las Comisarias de Familia, tener computadores con conectividad y acceso al SIRBE de manera permanente</t>
  </si>
  <si>
    <t>(No. De actuaciones de seguimiento a casos de VIF, Delito sexual y MI / No. De actuaciones de seguimiento a casos de VIF, Delito sexual y MI con resultado en Comisarías de Familia en el periodo) * 100</t>
  </si>
  <si>
    <t>SIRBE Comisarías de Familia</t>
  </si>
  <si>
    <t xml:space="preserve">1. Solicitar a DADE la base de datos que contenga las órdenes administrativas por acción de violencia intrafamiliar, denuncia delito sexual y maltrato infantil en Estado de Seguimiento y el resultado de las actuaciones del periodo a medir. 
2. Numerador: Filtrar las ordenes administrativas por acción de violencia intrafamiliar, denuncia delito sexual y maltrato infantil en Estado de Seguimiento con resultado del periodo a medir. 
3. Denominador: Total de las ordenes administrativas por acción de violencia intrafamiliar, denuncia delito sexual y maltrato infantil en Estado de Seguimiento del periodo a medir. 
4. Obtener el porcentaje con los datos del numerador y el denominador. </t>
  </si>
  <si>
    <t>Base de datos suministrada por la DADE</t>
  </si>
  <si>
    <t>Prestación de servicios sociales  para la inclusión social</t>
  </si>
  <si>
    <t>PSS-7730-001</t>
  </si>
  <si>
    <t>Personas en flujos migratorios mixtos con seguimiento a la referenciación</t>
  </si>
  <si>
    <t>Monitorear el proceso de seguimiento a la referenciación de población en flujos migratorios mixtos a servicios sociales</t>
  </si>
  <si>
    <t xml:space="preserve">Diligenciamiento correcto de los Formatos: Referenciación de población (FOR-PSS-079) que alimenta con información al Formato Seguimiento a la referenciación de población (FOR-PSS-086). </t>
  </si>
  <si>
    <t>(No. de personas migrantes con seguimiento a la referenciación en el período/ No. total de personas migrantes referenciadas en el período) * 100</t>
  </si>
  <si>
    <t>El Formato Seguimiento a la referenciación de población (FOR-PSS-086)</t>
  </si>
  <si>
    <t xml:space="preserve">Numerador:
El dato de las personas con seguimiento a la referenciación se tomará de la información contenida en el formato de seguimiento a la referenciación de población (FOR-PSS-086), Sección Seguimiento 1 Columna S “Fecha” y corresponderá al número de seguimientos hechos en el mes de reporte.
Denominador:
El dato de las personas referenciadas se tomará de la información contenida en el formato de seguimiento a la referenciación de población (FOR-PSS-086), Columna A “No.” y corresponderá al total de referenciaciones hechas en el mes de reporte.
Nota: El resultado del indicador de la vigencia corresponderá a la aplicación de la fórmula con la sumatoria de los periodos reportados.  </t>
  </si>
  <si>
    <t>Formato de seguimiento a la referenciación de población (FOR-PSS-086) consolidado por las unidades operativas del periodo de reporte correspondiente.</t>
  </si>
  <si>
    <t>PSS-7735-002</t>
  </si>
  <si>
    <t>Circular N° 015 del 20/05/2022</t>
  </si>
  <si>
    <t>Personas atendidas en el servicio Centros de Desarrollo Comunitario que participan en otros servicios de la Secretaría Distrital de Integración Social.</t>
  </si>
  <si>
    <t>Medir el número de personas que se vinculan al servicio Centros de Desarrollo Comunitario-CDC,  que participan en otros servicios sociales de la Secretaría Distrital de integración Social - SDIS.</t>
  </si>
  <si>
    <t xml:space="preserve">1. Desarrollo de acciones del servicio CDC, para vincular participantes de otros servicios de la SDIS
2. Complementariedad y articulación de acciones  entre los servicios de la SDIS y el servicio CDC
</t>
  </si>
  <si>
    <t>(Número de personas vinculadas al servicio Centros de Desarrollo Comunitario en estado "atendido formado(cursos)" y estado "atendido no formado (cursos)", que participan en otros servicios de la SDIS en cualquier estado / Número total de personas vinculadas al servicio Centros de Desarrollo Comunitario en estado "atendido formado(cursos) y estado atendido no formado (cursos))*100</t>
  </si>
  <si>
    <t>SIRBE</t>
  </si>
  <si>
    <t>Del reporte SIRBE  suministrado por la Subdirección de Diseño, Evaluación y Sistematización, se toma la siguiente información: 
1. Para el numerador, la información corresponderá a la cantidad de personas atendidas en el servicio CDC en los estados “ATENDIDO FORMADO(CURSOS)" y "ATENDIDO NO FORMADO (CURSOS)", y que participan en otros servicios de la SDIS (acumulado).
2. Para el denominador, la información corresponderá al reporte del producto MGA, del periodo correspondiente (acumulado)
Nota: teniendo en cuenta que las mediciones se realizan de manera acumulada, el resultado del indicador de la vigencia será el del último mes.</t>
  </si>
  <si>
    <t>Reporte SIRBE</t>
  </si>
  <si>
    <t>36.8%</t>
  </si>
  <si>
    <t>PSS-7740-001</t>
  </si>
  <si>
    <t>Determinar el número de jóvenes informados en el marco del componente de prevención  integral: 
Prevención en Salud Mental y Orientación Socio Ocupacional-OSO; Prevención sustancias psicoactivas SPA; Prevención de paternidad y maternidad temprana PPYMT, y violencias.</t>
  </si>
  <si>
    <t xml:space="preserve">Monitorear el cumplimiento de las acciones que se encuentran a cargo de la Subdirección para la Juventud, que hacen parte del componente de Prevención Integral. </t>
  </si>
  <si>
    <t>(Número de jóvenes informados sobre prevención integral / Número de jóvenes programados para ser informados sobre prevención integral) *100</t>
  </si>
  <si>
    <t>Sistema de Información Misional.</t>
  </si>
  <si>
    <r>
      <t>Conteo de metas del Sistema de Información Misional</t>
    </r>
    <r>
      <rPr>
        <strike/>
        <sz val="9"/>
        <color rgb="FFFF0000"/>
        <rFont val="Arial"/>
        <family val="2"/>
      </rPr>
      <t xml:space="preserve"> </t>
    </r>
  </si>
  <si>
    <t>PSS-7740-002</t>
  </si>
  <si>
    <t xml:space="preserve">Determinar el número de jóvenes vinculados a la plataforma Distrito Joven con relación a la proyección de metas de registro anual. </t>
  </si>
  <si>
    <t>Implementar de manera efectiva las acciones proyectadas en materia de comunicación y gestión de oportunidades.</t>
  </si>
  <si>
    <t>(Número de jóvenes vinculados a la plataforma distrito joven / número de jóvenes programados para vincular a la plataforma distrito joven) *100</t>
  </si>
  <si>
    <t xml:space="preserve">Reportes plataforma Distrito Joven. </t>
  </si>
  <si>
    <t>Reporte de registros de la plataforma Distrito Joven</t>
  </si>
  <si>
    <t>PSS-7740-003</t>
  </si>
  <si>
    <t>Determinar el número de mujeres jóvenes beneficiadas por los servicios sociales, del total de jóvenes atendidas con vulnerabilidad social.</t>
  </si>
  <si>
    <t>Implementar estrategias con enfoque diferencial de inclusión para las mujeres jóvenes en los servicios prestados.</t>
  </si>
  <si>
    <t xml:space="preserve">(Número de mujeres jóvenes beneficiadas por los servicios sociales de la Subdirección para la Juventud / Número total de jóvenes beneficiados por los servicios sociales de la Subdirección para la Juventud)*100.  </t>
  </si>
  <si>
    <t>PSS-7740-004</t>
  </si>
  <si>
    <t xml:space="preserve">Identificar la efectividad del plan de atención integral formulado para la ejecución de la medida de restablecimiento de derechos en administración de justicia o de la sanción penal, en el servicio de atención especializada a adolescentes vinculados al Sistema de Responsabilidad Penal para adolescentes. </t>
  </si>
  <si>
    <t>Seguimiento oportuno y documentado al plan de atención individual definido para cada participante.
Actualización del estado del participante en el sistema misional SIRBE de acuerdo al seguimiento al plan de atención individual.</t>
  </si>
  <si>
    <t xml:space="preserve">(No. de adolescentes que egresan del servicio de atención especializada por cumplimiento de la medida o sanción / No. de adolescentes en estado atendido en el periodo) * 100 </t>
  </si>
  <si>
    <t>Sistema Misional.</t>
  </si>
  <si>
    <t>Numerador: reporte oficial del sistema misional de la vigencia (Estado: atendido por criterio cumplimiento de la medida o sanción, o finalización del proceso de atención)
Denominador: reporte oficial del sistema misional de la vigencia (estado: atendido).
Nota: el resultado del acumulado del periodo es la sumatoria.</t>
  </si>
  <si>
    <t>PSS-7744-001</t>
  </si>
  <si>
    <t>Niñas y niños de primera infancia con permanencia mínima de 90 días en las modalidades jardines infantiles diurnos, nocturnos, casas de pensamiento intercultural y espacios rurales.</t>
  </si>
  <si>
    <t>Monitorear la permanencia mínima de 90 días de niñas y niños de primera infancia que participan en las modalidades jardines infantiles diurnos, nocturnos, casas de pensamiento intercultural y espacios rurales.</t>
  </si>
  <si>
    <t>Diligenciamiento del Formato Ficha SIRBE y el registro oportuno de su información en el Sistema  Misional SIRBE.
Formalización del cupo asignado a niñas y niños de primera infancia en las modalidades jardines infantiles diurnos, nocturnos, casas de pensamiento intercultural y espacios rurales.</t>
  </si>
  <si>
    <t>(No. acumulado de niñas y niños de primera infancia que permanecen mínimo 90 días en jardines infantiles diurnos, nocturnos, casas de pensamiento intercultural y espacios rurales / No. acumulado de niñas y niños de primera infancia atendidos en jardines infantiles diurnos, nocturnos, casas de pensamiento intercultural y espacios rurales) * 100</t>
  </si>
  <si>
    <t>Numerador: Sistema Misional SIRBE.
Denominador: Sistema Misional SIRBE.</t>
  </si>
  <si>
    <t>Identificar en el reporte de la meta 2 remitido por la DADE el número acumulado de niñas y niños de primera infancia en estados: atendido, en atención y suspendido que hayan permanecido mínimo 90 días en las modalidades jardines infantiles diurnos, nocturnos, casas de pensamiento intercultural y espacios rurales y dividirlo entre el número acumulado de niñas y niños en estados: atendido, en atención y suspendido en jardines infantiles diurnos, nocturnos, casas de pensamiento intercultural y espacios rurales.
La permanencia de 90 días es el tiempo mínimo requerido para evidenciar efectos de la atención en el desarrollo de niñas y niños.
El denominador se registrará de manera trimestral dado que se obtiene del reporte suministrado por la DADE.</t>
  </si>
  <si>
    <t>Numerador: reporte de la meta 2 de las modalidades jardines infantiles diurnos, nocturnos, casas de pensamiento intercultural y espacios rurales. 
Denominador: reporte Sistema Misional SIRBE</t>
  </si>
  <si>
    <t>PSS-7744-002</t>
  </si>
  <si>
    <t>Gestantes, niñas y niños de primera infancia atendidos en la modalidad creciendo juntos.</t>
  </si>
  <si>
    <t xml:space="preserve">Monitorear la atención de gestantes, niñas y niños de primera infancia que participan en la modalidad creciendo juntos. </t>
  </si>
  <si>
    <t>Calidad de la información al focalizar gestantes, niñas y niños de primera infancia para el ingreso a la modalidad creciendo juntos.
Diligenciamiento del Formato Ficha SIRBE y registro oportuno de su información en el Sistema Misional SIRBE.
Formalización del ingreso de gestantes, niñas y niños de primera infancia en la modalidad creciendo juntos.</t>
  </si>
  <si>
    <t>Numerador: Sistema Misional SIRBE
Denominador: directorio servicios sociales Subdirección para la Infancia</t>
  </si>
  <si>
    <t>Numerador: reporte Sistema Misional SIRBE.
Denominador: directorio servicios sociales Subdirección para la Infancia.</t>
  </si>
  <si>
    <t>PSS-7744-003</t>
  </si>
  <si>
    <t>Gestantes, niñas y niños de primera infancia con permanencia mínima de 90 días en la modalidad creciendo juntos.</t>
  </si>
  <si>
    <t xml:space="preserve">Monitorear la permanencia mínima de 90 días de gestantes, niñas y niños de primera infancia que participan en la modalidad creciendo juntos. </t>
  </si>
  <si>
    <t>Promoción de acuerdos de corresponsabilidad con participantes de la modalidad creciendo juntos.
Seguimiento a la permanencia de gestantes, niñas y niños de la modalidad creciendo juntos.</t>
  </si>
  <si>
    <t>Numerador: sistema misional SIRBE.
Denominador: sistema misional SIRBE.</t>
  </si>
  <si>
    <t>Numerador: reporte sistema misional SIRBE. 
Denominador: reporte sistema misional SIRBE.</t>
  </si>
  <si>
    <t>PSS-7744-004</t>
  </si>
  <si>
    <t>Gestantes, niñas y niños de primera infancia atendidos en la modalidad crecemos en la ruralidad.</t>
  </si>
  <si>
    <t xml:space="preserve">Monitorear la atención de gestantes, niñas y niños de primera infancia que participan en la modalidad crecemos en la ruralidad. </t>
  </si>
  <si>
    <t>Diligenciamiento del Formato Ficha SIRBE y registro oportuno de su información en el Sistema Misional SIRBE.</t>
  </si>
  <si>
    <t>(No. de gestantes, niñas y niños de primera infancia en estados: atendido, en atención y suspendido en la modalidad crecemos en la ruralidad en el periodo / No. de cupos ofertados en la modalidad crecemos en la ruralidad) * 100</t>
  </si>
  <si>
    <t>Numerador: sistema misional SIRBE
Denominador: directorio servicios sociales Subdirección para la Infancia</t>
  </si>
  <si>
    <t>Identificar en el sistema misional SIRBE el número de gestantes, niñas y niños de primera infancia de la modalidad crecemos en la ruralidad en estados: atendido, en atención y suspendido en el periodo y dividirlo entre el número de cupos ofertados en la modalidad crecemos en la ruralidad registrado en el directorio servicios sociales Subdirección para la Infancia.</t>
  </si>
  <si>
    <t>Numerador: reporte sistema misional SIRBE.
Denominador: directorio servicios sociales Subdirección para la Infancia.</t>
  </si>
  <si>
    <t>PSS-7744-005</t>
  </si>
  <si>
    <t>Gestantes, niñas y niños de primera infancia con permanencia mínima de 90 días en la modalidad crecemos en la ruralidad.</t>
  </si>
  <si>
    <t xml:space="preserve">Monitorear la permanencia mínima de 90 días de gestantes, niñas y niños de primera infancia que participan en la modalidad crecemos en la ruralidad. </t>
  </si>
  <si>
    <t>Seguimiento a la permanencia de gestantes, niñas y niños que participan en la modalidad crecemos en la ruralidad.</t>
  </si>
  <si>
    <t>(No. acumulado de gestantes, niñas y niños de primera infancia en estados: atendido, en atención y suspendido (con motivo diferente a notificación de egreso) que permanecen mínimo 90 días en la modalidad crecemos en la ruralidad / No. acumulado de gestantes, niñas y niños de primera infancia en estados: atendido, en atención y suspendido (con motivo diferente a notificación de egreso) en la modalidad crecemos en la ruralidad) * 100</t>
  </si>
  <si>
    <t xml:space="preserve">Identificar en el sistema misional SIRBE el número acumulado de gestantes, niñas y niños de primera infancia en estados: atendido, en atención y suspendido (con motivo diferente a notificación de egreso) con mínimo 90 días de permanencia en la modalidad crecemos en la ruralidad y dividirlo entre el número acumulado de gestantes, niñas y niños de primera infancia en estados: atendido, en atención y suspendido (con motivo diferente a notificación de egreso) en la modalidad crecemos en la ruralidad identificado en el sistema misional SIRBE.
Se toma la permanencia de 90 días dado que es el tiempo mínimo en el que gestantes, niñas y niños reciben la totalidad de atenciones ofrecidas por la modalidad crecemos en la ruralidad.
El denominador se registrará de manera trimestral dado que obedece a un dato suministrado por la DADE.
</t>
  </si>
  <si>
    <t>Numerador: reporte sistema misional SIRBE 
Denominador: reporte sistema misional SIRBE</t>
  </si>
  <si>
    <t>PSS-7744-006</t>
  </si>
  <si>
    <t>Niñas, niños y adolescentes atendidos en las modalidades centros amar diurnos y nocturnos que culminan el plan de atención integral.</t>
  </si>
  <si>
    <t>Monitorear el número de niñas, niños y adolescentes atendidos en las modalidades centros amar diurnos y nocturnos que culminan el plan de atención integral.</t>
  </si>
  <si>
    <t>Estrategias oportunas de atención dirigidas a niñas, niñas, adolescentes y familias en situación de trabajo infantil vinculados a las modalidades centros amar diurnos y nocturnos.
Cambio del estado de seguimiento en el Sistema Misional SIRBE.</t>
  </si>
  <si>
    <t>Numerador: sistema misional SIRBE
Denominador: sistema misional SIRBE</t>
  </si>
  <si>
    <t>Numerador: Reporte de niñas, niños y adolescentes en estado atendido con motivo de egreso "finalización proceso de atención" del Sistema Misional SIRBE.
Denominador: Reporte de niñas, niños y adolescentes en estado atendido del Sistema Misional SIRBE.</t>
  </si>
  <si>
    <t>Bimestral</t>
  </si>
  <si>
    <t>PSS-7744-007</t>
  </si>
  <si>
    <t>Unidades operativas de la Subdirección para la Infancia cualificadas por la estrategia atrapasueños para la atención de niñas, niños y adolescentes víctimas y afectados por el conflicto armado.</t>
  </si>
  <si>
    <t>Monitorear las unidades operativas de la Subdirección para la Infancia cualificadas por la estrategia atrapasueños para la atención de niñas, niños y adolescentes víctimas y afectados por el conflicto armado.</t>
  </si>
  <si>
    <t>Información actualizada en la base de datos de cualificación y en el directorio servicios sociales Subdirección para la Infancia.</t>
  </si>
  <si>
    <t>(No. de unidades operativas de la Subdirección para la Infancia cualificadas en un ciclo de siete (7) sesiones por la estrategia atrapasueños (acumulado) / No. total de unidades operativas diurnas de la Subdirección para la Infancia que operan en el periodo de reporte) *100</t>
  </si>
  <si>
    <t>Numerador: base de datos de asistencia a las cualificaciones de la estrategia atrapasueños.
Denominador: directorio servicios sociales Subdirección para la Infancia.</t>
  </si>
  <si>
    <t>Identificar en la base de datos de cualificación de la estrategia atrapasueños, el número de unidades operativas de la Subdirección para la Infancia que participaron en un ciclo de cualificación de siete (7) sesiones (acumulado) y dividirlo entre el número de unidades operativas diurnas que operan en el periodo de reporte identificado en el directorio servicios sociales Subdirección para la Infancia.
El denominador se registrará de manera mensual dado que las unidades operativas pueden estar sujetas a cierres temporales, definitivos o nuevas aperturas.
El indicador se medirá de febrero a noviembre dadas las dinámicas de atención de las unidades operativas.</t>
  </si>
  <si>
    <t>Numerador: base de datos de cualificación de la estrategia atrapasueños.
Denominador: directorio servicios sociales Subdirección para la Infancia.</t>
  </si>
  <si>
    <t>PSS-7744-008</t>
  </si>
  <si>
    <t>Salas amigas de la familia lactante reconocidas en el Distrito.</t>
  </si>
  <si>
    <t xml:space="preserve"> Medir y monitorear el número de salas amigas de la familia lactante reconocidas en el Distrito.</t>
  </si>
  <si>
    <t>Implementación de los criterios establecidos para el reconocimiento de una sala amiga de la familia lactante en el Distrito.</t>
  </si>
  <si>
    <t>(No. de salas amigas de la familia lactante reconocidas en el Distrito durante el período / No. de salas amigas de la familia lactante programadas para evaluar en el Distrito durante el período) *100</t>
  </si>
  <si>
    <t>Actas de evaluación y reconocimiento</t>
  </si>
  <si>
    <t>Identificar en la base de datos oficial del equipo lactancia materna el número de salas amigas de la familia lactante reconocidas y dividirlo entre el número de salas amigas de la familia lactante programadas para evaluar durante el periodo.
El término salas amigas de la familia lactante reconocidas incluye salas reconocidas y con actualización del reconocimiento durante la vigencia dado que el proceso es el mismo y en ambos casos se emite un "reconocimiento".  
El denominador se registrará de manera anual pues depende de la implementación del procedimiento y el manual de la estrategia.</t>
  </si>
  <si>
    <t xml:space="preserve">Actas de verificación </t>
  </si>
  <si>
    <t>PSS-7744-010</t>
  </si>
  <si>
    <t>Jardines infantiles privados inscritos en el Sistema de Información y Registro de Servicios Sociales asesorados técnicamente.</t>
  </si>
  <si>
    <t>Monitorear el número de jardines infantiles privados inscritos en el Sistema de Información y Registro de Servicios Sociales asesorados técnicamente.</t>
  </si>
  <si>
    <t xml:space="preserve">Registro oportuno y con calidad de la información de los jardines infantiles privados asesorados en el sistema misional SIRBE.
Garantizar la oferta y divulgación del servicio de asesoría técnica a los jardines infantiles privados del Distrito. </t>
  </si>
  <si>
    <t>(No. de jardines infantiles privados inscritos en el Sistema de Información y Registro de Servicios Sociales que fueron asesorados técnicamente y registrados en el Sistema Misional SIRBE durante el mes (acumulado) / No. de jardines infantiles privados inscritos en el Sistema de Información y Registro de Servicios Sociales durante la vigencia (acumulados)) *100</t>
  </si>
  <si>
    <t>Numerador: Sistema Misional SIRBE.
Denominador: Sistema de Información y Registro de Servicios Sociales.</t>
  </si>
  <si>
    <t>Identificar en el Sistema Misional SIRBE el número de jardines infantiles privados inscritos en el Sistema de Información y Registro de Servicios Sociales que fueron asesorados técnicamente durante el mes (acumulado) y dividirlo entre el número de jardines infantiles privados inscritos en el Sistema de Información y Registro de Servicios Sociales durante la vigencia (acumulados).
El denominador se registrará de manera mensual dado que depende del número de jardines infantiles privados inscritos en el Sistema de Información y Registro de Servicios Sociales (acumulados) y los jardines infantiles privados se inscriben en la Entidad en cualquier mes del año.
Se hará seguimiento al indicador de febrero a noviembre dado que los jardines infantiles privados brindan atención a las niñas y los niños de la última semana de enero y a la primera semana de diciembre.</t>
  </si>
  <si>
    <t>Numerador: Reporte del Sistema Misional SIRBE por localidad.
Denominador: reporte del Sistema de Información y Registro de Servicios Sociales.</t>
  </si>
  <si>
    <t>PSS-7744-011</t>
  </si>
  <si>
    <t>Niñas y niños de primera infancia atendidos en las modalidades jardines infantiles diurnos, nocturnos, casas de pensamiento intercultural y espacios rurales.</t>
  </si>
  <si>
    <t>Monitorear la atención de las niñas y los niños de primera infancia atendidos en las modalidades jardines infantiles diurnos, nocturnos, casa de pensamiento intercultural y espacios rurales.</t>
  </si>
  <si>
    <t>Diligenciamiento del Formato Ficha SIRBE y registro oportuno de su información en el Sistema Misional SIRBE.
Formalización del cupo asignado a niñas y niños de primera infancia en las modalidades jardines infantiles diurnos, nocturnos, casas de pensamiento intercultural y espacios rurales.</t>
  </si>
  <si>
    <t>Numerador: Sistema Misional SIRBE.
Denominador: directorio de servicios sociales Subdirección para la Infancia.</t>
  </si>
  <si>
    <t>Numerador: reporte de la meta 2 de las modalidades jardines infantiles diurnos, nocturnos, casas de pensamiento intercultural y espacios rurales, remitido por la DADE.
Denominador: directorio de servicios sociales Subdirección para la Infancia.</t>
  </si>
  <si>
    <t>PSS-7745-001</t>
  </si>
  <si>
    <t>Población participante de los servicios sociales y apoyos alimentarios con clasificación de su estado nutricional.</t>
  </si>
  <si>
    <t>Analizar la eficacia de la vigilancia nutricional en la Secretaría Distrital de Integración Social al medir el porcentaje de población participante (con estado en atención en el SIRBE) de los servicios y apoyos alimentarios que cuenta con clasificación del estado nutricional.</t>
  </si>
  <si>
    <t>Calidad y oportunidad del dato de antropometría registrado</t>
  </si>
  <si>
    <t>(Número de participantes en atención en servicios sociales o apoyos alimentarios con clasificación del estado nutricional / Total de participantes en atención en servicios sociales o apoyos alimentarios con tamizaje nutricional)*100%</t>
  </si>
  <si>
    <t>Sistema SIRBE base de nutrición</t>
  </si>
  <si>
    <t>"Denominador:
Total de participantes en atención con apoyo alimentario en los servicios sociales de la Secretaria Distrital de Integración Social con información del tamizaje nutricional en la base de Nutrición del SIRBE.
Numerador: 
Total de participantes en atención con apoyo alimentario en los servicios sociales de la Secretaria Distrital de Integración Social con clasificación nutricional mediante indicadores antropométricos definidos para cada grupo etáreo.
Nota: 
No todos los participantes en atención pueden ser clasificados en su estado nutricional debido a datos incompletos o erróneos del tamizaje o del registro.
Participantes en servicios donde no hay apoyo alimentario o este no hace parte de los objetivos del servicio no son objeto de la vigilancia nutricional"
EL RESULTADO ACOMULADO DE LA VIGENCIA SERA EL PROMEDIO DE LOS CUATRO TRIMESTRES</t>
  </si>
  <si>
    <t xml:space="preserve">Base de datos del Total de participantes en atención en servicios sociales o apoyos de complementación alimentaria con clasificación del estado nutricional en la SDIS.           </t>
  </si>
  <si>
    <t>PSS-7749-001</t>
  </si>
  <si>
    <t xml:space="preserve">Personas atendidas en emergencia social, referenciadas a servicios sociales </t>
  </si>
  <si>
    <t>Monitorear la referenciación de población a servicios sociales</t>
  </si>
  <si>
    <t>Diligenciamiento correcto del formato Seguimiento a la referenciación de población (FOR-PSS-086),  por parte de los equipos locales</t>
  </si>
  <si>
    <t>(Número de personas atendidas en emergencia social, referenciadas a los servicios sociales en el periodo / Número de personas atendidas en emergencia social en el periodo) *100</t>
  </si>
  <si>
    <t>Formato seguimiento a la referenciación de población (FOR-PSS-086)
Reporte SIRBE personas atendidas en emergencia social</t>
  </si>
  <si>
    <t>Para calcular el numerador, se debe:
* Solicitar a los equipos locales la información registrada en el formato seguimiento a la referenciación de población (FOR-PSS-086) con corte mensual.
* Sumar y totalizar los reportes de cada equipo local.
* El dato se extrae del total de registros de la columna A de la base consolidada del formato de seguimiento a la referenciación de población (FOR-PSS-086)
Para calcular el denominador, se debe solicitar a la Dirección de Análisis y Diseño Estratégico (DADE) el reporte del número de personas atendidas en la modalidad de emergencia social del período a medir.
Finalmente, dividir el número de personas referenciadas entre el número de personas atendidas en la modalidad de emergencia social en el período y multiplicar por 100.
Nota: el cálculo del indicador para la vigencia (tanto el numerador como el denominador), corresponderá a la sumatoria de los períodos.</t>
  </si>
  <si>
    <t>Base consolidada del formato de Seguimiento a la referenciación de población (FOR-PSS-086)
Reporte SIRBE personas atendidas en emergencia social</t>
  </si>
  <si>
    <t>PSS-7749-002</t>
  </si>
  <si>
    <t xml:space="preserve">Familias atendidas en EDRAN social con registro de población afectada (F05), orientadas a servicios sociales </t>
  </si>
  <si>
    <t>Monitorear las orientaciones de familias atendidas en EDRAN social con registro de población afectada (F05) a servicios sociales</t>
  </si>
  <si>
    <t>Diligenciamiento correcto del formato de registro de población afectada (F05) por parte del equipo de Gestión del Riesgo</t>
  </si>
  <si>
    <t>(Número de familias atendidas en EDRAN Social con registro de población afectada (F05), orientadas a los servicios sociales en el periodo / Número de familias atendidas en EDRAN Social con registro de población afectada (F05) en el periodo) *100</t>
  </si>
  <si>
    <t>Formato de reporte de las orientaciones realizadas a las Familias atendidas en EDRAN social con registro de población afectada (F05). (Formato No controlado)
Reporte SIRBE de EDRAN Social con registro de población afectada (F05.)</t>
  </si>
  <si>
    <t>Numerador:
1. Solicitar al equipo de Gestión de Riesgo los formatos  de registro de población afectada (F05), diligenciados durante el mes.
2. Consolidar los formatos de registro de población afectada (F05) que contengan observaciones de orientación, en el Formato de reporte de las orientaciones realizadas a las Familias atendidas en EDRAN social con registro de población afectada (F05). (Formato No controlado) diligenciados durante el mes.
3. El dato se extrae del total de registros de la columna A (# FAMILIAS 
ORIENTADAS) de la base consolidada del Formato de reporte de las orientaciones realizadas a las Familias atendidas en EDRAN social con registro de población afectada (F05). (Formato No controlado).
Denominador:
4. Solicitar a la Dirección de Análisis y Diseño Estratégico -DADE- el reporte del número de familias (núcleos) atendidas en EDRAN social con registro de población afectada (F05).
Dividir el número de familias orientadas entre el número de familias atendidas en EDRAN social con registro de población afectada (F05) y multiplicar por 100.
Nota: Para el cálculo del indicador de la vigencia tanto el numerador como el denominador corresponderá a la sumatoria de los períodos.</t>
  </si>
  <si>
    <t>Base consolidada del Formato de reporte de las orientaciones realizadas a las Familias atendidas en EDRAN social con registro de población afectada (F05). (Formato No controlado)
Reporte SIRBE familias atendidas en EDRAN social con registro de población afectada (F05)</t>
  </si>
  <si>
    <t>Casos atendidos oportunamente en los Centros Proteger</t>
  </si>
  <si>
    <t xml:space="preserve">Medir la oportunidad de la atención a casos en los Centros Proteger, de acuerdo a la normatividad vigente aplicable, con el fin de garantizar la protección de los Niños, Niñas y adolescentes. </t>
  </si>
  <si>
    <t>Registro oportuno de datos en el sistema de información.</t>
  </si>
  <si>
    <t xml:space="preserve">(Número de casos atendidos oportunamente en Centros Proteger / Número total de casos recibidos en Centros Proteger) * 100 </t>
  </si>
  <si>
    <t>Herramienta para registro y seguimiento de los niños y niñas en los Centros Proteger</t>
  </si>
  <si>
    <t>PSS-7753-001</t>
  </si>
  <si>
    <t>Circular Nº 29 del 26/09/2022</t>
  </si>
  <si>
    <t>Asistencia de jóvenes a sesiones grupales e individuales de las Salas de Escucha-Siente tu sexualidad.</t>
  </si>
  <si>
    <t>Crear una convocatoria y atención que atraiga a las y los jóvenes a participar, para que una vez programados, asistan a las sesiones grupales e individuales de las Salas de Escucha-Siente tu sexualidad.</t>
  </si>
  <si>
    <t>(Número de jóvenes  atendidos en sesiones  de las Salas de Escucha-Siente tu sexualidad/ Número de jóvenes programados para ser atendidos en las Salas de Escucha-Siente tu sexualidad) *100</t>
  </si>
  <si>
    <t xml:space="preserve">
1. Listado de asistencia (donde los jóvenes participan en toda la jornada) con información básica 
</t>
  </si>
  <si>
    <r>
      <t>El numerador corresponde al número de jóvenes atendidos</t>
    </r>
    <r>
      <rPr>
        <sz val="9"/>
        <color rgb="FF7030A0"/>
        <rFont val="Arial"/>
        <family val="2"/>
      </rPr>
      <t xml:space="preserve">,  </t>
    </r>
    <r>
      <rPr>
        <sz val="9"/>
        <rFont val="Arial"/>
        <family val="2"/>
      </rPr>
      <t xml:space="preserve">entendiendo como las y los jóvenes que asisten al menos a una sesión </t>
    </r>
    <r>
      <rPr>
        <sz val="9"/>
        <color rgb="FF7030A0"/>
        <rFont val="Arial"/>
        <family val="2"/>
      </rPr>
      <t>a</t>
    </r>
    <r>
      <rPr>
        <sz val="9"/>
        <rFont val="Arial"/>
        <family val="2"/>
      </rPr>
      <t xml:space="preserve"> las Salas de Escucha-Siente tu sexualidad, a través del dato que aporta el listado de asistencia con la información básica de las y los jóvenes
El denominador corresponde a la totalidad de jóvenes que se programaron para ser atendidas/os en las Salas de Escucha-Siente tu sexualidad durante la vigencia.</t>
    </r>
  </si>
  <si>
    <t>1. Listados de asistencia con información básica 
2. Matriz Excel con información
3. Memoria de la sala de escucha</t>
  </si>
  <si>
    <t>NA</t>
  </si>
  <si>
    <t>7756 - Compromiso Social por la Diversidad en Bogotá</t>
  </si>
  <si>
    <t>PSS-7756-003</t>
  </si>
  <si>
    <t>Nivel de atenciones en el componente de orientación psicosocial individual del servicio social Casas LGBTI</t>
  </si>
  <si>
    <t>Monitorear el nivel de atenciones realizadas en el componente de orientación psicosocial individual del servicio social Casas LGBTI, en el marco del Plan de Atención Integral del servicio, con la finalidad de evidenciar la gestión del equipo psicosocial.</t>
  </si>
  <si>
    <t xml:space="preserve">Registro del Seguimiento psicosocial (FOR-PSS-424) que soportan las atenciones realizadas en el componente de orientación psicosocial individual del servicio Casas LGBTI.
</t>
  </si>
  <si>
    <t>PSS-7757-001</t>
  </si>
  <si>
    <t>Circular N° 010 del 31/03/2022</t>
  </si>
  <si>
    <r>
      <t xml:space="preserve">Personas en riesgo de habitar la calle atendidas mediante la </t>
    </r>
    <r>
      <rPr>
        <sz val="9"/>
        <color theme="1"/>
        <rFont val="Arial"/>
        <family val="2"/>
      </rPr>
      <t>estrategia de prevención de la habitabilidad en calle</t>
    </r>
  </si>
  <si>
    <t>Medir el número de personas en riesgo de habitar calle identificadas y atendidas mediante la estrategia de prevención de la habitabilidad en calle, a fin de generar insumos con miras a optimizar la ruta para su abordaje.</t>
  </si>
  <si>
    <t>Identificación del nivel de riesgo de las personas vinculadas en la estrategia de prevención
Gestión de los recursos necesarios para la atención de las personas identificadas.</t>
  </si>
  <si>
    <t>(Número de personas en riesgo de habitar la calle atendidas mediante la estrategia / Número de personas  en riesgo de habitar la calle identificadas para ser atendidas mediante la estrategia) * 100</t>
  </si>
  <si>
    <t xml:space="preserve">
Base de datos de personas en riesgo atendidas  
Base de datos instrumento de tamizaje</t>
  </si>
  <si>
    <t>El valor del numerador corresponde al número de personas en riesgo de habitar la calle atendidas mediante la estrategia de prevención de la habitabilidad en calle. Este valor se encuentra registrado en la base de datos que administra la Subdirección para la Adultez.
El denominador hace referencia al número de personas en riesgo de habitar la calle identificadas para ser atendidas mediante la estrategia de prevención de la habitabilidad en calle. Este valor se encuentra detallado en la base de datos del instrumento de tamizaje.
Nota: el reporte acumulado corresponde al resultado obtenido al final de la vigencia, que reúne los datos recopilados a lo largo de la misma.</t>
  </si>
  <si>
    <t>Reporte de las personas atendidas en el periodo vs las personas identificadas mediante la herramienta de tamizaje.</t>
  </si>
  <si>
    <t>7757 - Implementación de estrategias y servicios integrales para el abordaje del fenómeno de habitabilidad en calle en Bogotá</t>
  </si>
  <si>
    <t>PSS-7757-002</t>
  </si>
  <si>
    <t xml:space="preserve">Ciudadanas y ciudadanos habitantes de calle atendidos mediante Planes de Atención Individual para el Desarrollo de Capacidades </t>
  </si>
  <si>
    <t>Medir el número de personas habitantes de calle atendidas mediante Planes de Atención Individual para el Desarrollo de Capacidades, a fin de generar insumos con miras a la optimización de la estrategia de abordaje en calle.</t>
  </si>
  <si>
    <t>Identificación de las ciudadanas y ciudadanos habitantes de calle para su atención mediante los planes de atención.</t>
  </si>
  <si>
    <t>(Número de personas atendidas mediante los planes de atención individual para el desarrollo de capacidades / Número de personas identificadas como potenciales para ser atendidas mediante los planes de atención individual para el desarrollo de capacidades) * 100</t>
  </si>
  <si>
    <t>Registro Ruta Individual de Derechos en SIRBE
Base de datos instrumento de identificación para planes de atención individual para el desarrollo de capacidades de la Subdirección para la Adultez</t>
  </si>
  <si>
    <t>Para el cálculo del número de ciudadanas y ciudadanos habitantes de calle atendidos en la Ruta Individual de Derechos (numerador) se deben consultar las personas únicas atendidas teniendo en cuenta el tipo de actuación de estado "2 INTERVENCION" durante el periodo de consulta, realizando la misma de la siguiente manera: 1. Ingresar a la herramienta SIRBE, pestaña superior "consulta" seleccionar "estado y actuaciones", luego seleccionar "consulta de actuaciones" 2. Definir el proyecto, modalidad Contacto y atención en calle- submodalidad Ruta Individual de derechos-RID, 3. Los campos siguientes de SLIS, CDS, localidad donde vive el beneficiario y filtro por actuaciones se dejan en blanco y solo se diligenciará la fecha inicial y la fecha final. 4. Se seleccionan las variables básicas necesarias, teniendo en cuenta nombre corto CDS para definir localidad y actuación. Sin embargo, para este conteo solo se filtrarán las actuaciones de Acompañamiento al proceso, Compromiso a derechos, Seguimiento a derechos. 5. Seleccionar Generar y exportar, comparado con el número de ciudadanas y ciudadanos habitantes de calle registrados en la base de datos del instrumento de identificación de la subdirección.
Esta información se divide entre la información suministrada por la Subdirección para la Adultez en la base de datos de identificación de posibles Planes de Atención Individual para el Desarrollo de Capacidades (denominador), la cual se recopila mediante la aplicación del formato Plan de Atención individual (FOR-PSS-128). A través de este instrumento se identifican las y los potenciales participantes en Planes de atención Individual para el Desarrollo de Capacidades (PIDC).
Nota: el reporte acumulado corresponde al resultado obtenido al final de la vigencia, que reúne los datos recopilados a lo largo de la misma.</t>
  </si>
  <si>
    <t>Reporte de las personas atendidas mediante los planes de atención individual para el desarrollo de capacidades vs personas identificadas como potenciales.</t>
  </si>
  <si>
    <t>PSS-7757-003</t>
  </si>
  <si>
    <t xml:space="preserve">
Personas que participan en las acciones propuestas por la estrategia de abordaje comunitario</t>
  </si>
  <si>
    <t xml:space="preserve">
Medir el número de personas que participan en las acciones propuestas por la estrategia de abordaje comunitario, a fin de generar insumos para optimizar la intervención de conflictos en torno al fenómeno de habitabilidad en calle.</t>
  </si>
  <si>
    <t>Identificación de actores sociales para la vinculación del desarrollo de capacidades colectivas para la transformación de imaginarios.</t>
  </si>
  <si>
    <t>(Número de personas que participan en educación en calle como parte de la estrategia de abordaje comunitario / Número de personas identificadas en los territorios mediante el mapeo de actores sociales) * 100</t>
  </si>
  <si>
    <t>Contacto y atención en calle - Educación en calle del SIRBE
Base de datos instrumento de mapa de actores sociales de la Subdirección para la Adultez</t>
  </si>
  <si>
    <t>El valor del numerador corresponde con el número de personas que participan en educación en calle como parte de la estrategia de abordaje comunitario (1. Ubicar y seleccionar en la parte superior de la pantalla la opción "Consultas". 2. Seleccionar la opción "Consulta información cursos" y luego "Cursos registrados" 3. Seleccionar el proyecto.  4. Desplegar la modalidad de "Contacto y atención en calle" y seleccionar la submodalidad "Educación en calle". 5. En actuación seleccionar "Educación en calle".  6. En la pestaña de "Información de cursos" se debe de diligenciar, en los espacios de filtros de fechas, en la opción que "Cuya fecha de inicio este entre" se debe diligenciar la fecha inicial de consulta. Y en el filtro "Cuya fecha de fin este entre" se debe diligenciar la fecha final de la consulta, los demás espacios de fecha no se deben de seleccionar. Las variables de consulta para esta pestaña son: actividad, código del curso, fecha fin, fecha inicio, nombre corto del CDS, nombre del curso, asistentes asignados e instructor. 7. Para conocer los asistentes a estos cursos se debe de seleccionar la pestaña de "Información de beneficiarios inscritos en curso y seleccionar las variables básicas de consulta como nombre, apellidos etc.).
El denominador hace referencia al número total de personas registradas en la base de datos de mapa de actores sociales de la Subdirección para la Adultez.
Nota: el reporte acumulado corresponde al resultado obtenido al final de la vigencia, que reúne los datos recopilados a lo largo de la misma.</t>
  </si>
  <si>
    <t>Reporte de las personas que participan en las acciones de la estrategia de abordaje comunitario vs personas identificadas en el territorio mediante el mapa de actores sociales.</t>
  </si>
  <si>
    <t>PSS-7757-004</t>
  </si>
  <si>
    <t>Servicios adaptados desde los enfoques diferencial, de género y territorial para la atención de ciudadanas y ciudadanos habitantes de calle o en riesgo de estarlo</t>
  </si>
  <si>
    <t>Medir el número de servicios adaptados bajo enfoque diferencial, de género y territorial para la atención de personas habitantes de calle o en riesgo de estarlo, a fin de generar insumos con miras a optimizar la oferta del proyecto 7757.</t>
  </si>
  <si>
    <t>Adaptar la prestación de los servicios, brindando una atención diferencial con enfoque de género y territorial.</t>
  </si>
  <si>
    <t>(Número de servicios adaptados desde los enfoques diferencial, de género y territorial / Número de servicios en funcionamiento) * 100</t>
  </si>
  <si>
    <t>Herramienta de valoración y seguimiento de la implementación de los enfoques diferencial, de género y territorial de la Subdirección para la Adultez</t>
  </si>
  <si>
    <t>El valor del numerador corresponde al número de servicios adaptados con enfoque diferencial, de género y territorial verificados a partir de la implementación de la herramienta de valoración y seguimiento.
El denominador hace referencia al número de servicios que presta la entidad y que están en funcionamiento para la vigencia.</t>
  </si>
  <si>
    <t>Reporte del avance en la adaptación de los enfoques en los servicios en funcionamiento.</t>
  </si>
  <si>
    <t>Prestación de servicios sociales para la inclusión social</t>
  </si>
  <si>
    <t>PSS-7757-005</t>
  </si>
  <si>
    <t>Ciudadanos y ciudadanas habitantes de calle y en riesgo de estarlo con avances en procesos de inclusión social</t>
  </si>
  <si>
    <t>Medir el número de ciudadanas y ciudadanos habitantes de calle y en riesgo de estarlo con avances en procesos de inclusión social, a fin de generar insumos para optimizar su abordaje integralmente.</t>
  </si>
  <si>
    <t xml:space="preserve"> 
Acciones promovidas desde las estrategias y modalidades frente a los procesos de inclusión social de los participantes.</t>
  </si>
  <si>
    <t>(Número de personas habitantes de calle y en riesgo de estarlo que participan en estrategias y modalidades y logran avances en sus planes de atención individual / Número de personas habitantes de calle y en riesgo de estarlo que participan en estrategias y modalidades y cuentan con planes de atención individual activos) * 100</t>
  </si>
  <si>
    <t>Base de datos de personas registradas a partir de la herramienta de monitoreo y seguimiento a los procesos de inclusión social de la Subdirección para la Adultez</t>
  </si>
  <si>
    <t>El valor del numerador corresponde al número de personas con avances en sus planes de atención individual, según la herramienta de monitoreo y seguimiento de la Subdirección para Adultez.
El denominador se refiere al número de personas vinculadas a las estrategias y modalidades del proyecto con planes de atención individual activos.</t>
  </si>
  <si>
    <t>Informe del monitoreo y seguimiento a los procesos de inclusión social de personas atendidas en servicios y estrategias del proyecto.</t>
  </si>
  <si>
    <t>PSS-7768-001</t>
  </si>
  <si>
    <t>Cumplimiento de las Tareas del plan de acción de la vigencia del proyecto de inversión</t>
  </si>
  <si>
    <t>Monitorear el cumplimiento de las tareas programadas en el plan de acción del proyecto de inversión 7768</t>
  </si>
  <si>
    <t xml:space="preserve">Imprevistos en la contratación del Talento humano
Cuarentenas estrictas que impidan la circulación y visitas a hogares
Por restricciones
normativas no entregar los Bonos de Oportunidad </t>
  </si>
  <si>
    <t xml:space="preserve">
(Número de tareas realizadas del plan de acción a la fecha del corte del período reportado / Número de tareas  programadas del plan de acción al período reportado)*100
</t>
  </si>
  <si>
    <t>Plan de Acción Proyecto 7768 corresponde a los soportes relacionados en el Plan de Acción:
Matriz de Seguimiento, Documentos Técnicos,
Informes de proceso y  tablero de Control</t>
  </si>
  <si>
    <t xml:space="preserve">
El numerador corresponderá al número total de tareas realizadas del plan de acción a la fecha del corte del período reportado y el denominador corresponderá al número total de tareas programadas al periodo de reporte.
Nota: el resultado del indicador de gestión corresponderá al total tareas realizadas en la vigencia
La cantidad de tareas programadas puede variar según las dinámicas propias del proyecto las cuales se verán reflejadas en plan de acción actualizado.</t>
  </si>
  <si>
    <t xml:space="preserve">Reporte en Excel de los soportes programados para cada periodo. Este contendrá el listado de tareas con: fecha de creación de la tarea, fecha programada de ejecución, fecha de ejecución y observaciones
</t>
  </si>
  <si>
    <t>PSS-7770-001</t>
  </si>
  <si>
    <t>PSS-7770-002</t>
  </si>
  <si>
    <t>PSS-7770-003</t>
  </si>
  <si>
    <t>PSS-7770-004</t>
  </si>
  <si>
    <t>Circular No. 023 del 25/07/2022</t>
  </si>
  <si>
    <t>PSS-7770-008</t>
  </si>
  <si>
    <t>PSS-7770-009</t>
  </si>
  <si>
    <t>Número de localidades con Redes de Cuidado Comunitario dinamizadas</t>
  </si>
  <si>
    <t>Determinar cuántas localidades de Bogotá cuentan con Redes de Cuidado Comunitario</t>
  </si>
  <si>
    <t>Desarrollo de estrategias y acciones por parte de los gestores territoriales, para la identificación y vinculación de personas en las Redes de Cuidado Comunitario</t>
  </si>
  <si>
    <t>(Número de localidades implementadas las Redes de Cuidado Comunitario / Número de localidades programadas para implementar las Redes de Cuidado Comunitario) *  100</t>
  </si>
  <si>
    <t>Informe de dinamización de redes de cuidado comunitario</t>
  </si>
  <si>
    <t>El cálculo del indicador se obtiene del seguimiento de los planes de acción local que cada localidad formula e implementa.
Se entiende como cumplido cuando se ha implementado mínimo 3 de las 4 de las líneas de acción establecidas en las localidades determinadas. Esta información se documenta en el Informe de dinamización de redes de cuidado comunitario.
El avance será progresivo a lo largo de la vigencia, contando a final del año con las localidades dinamizadas.</t>
  </si>
  <si>
    <t xml:space="preserve">
*Informe de Resultados y Balance (Numerador)
*Plan Distrital de Desarrollo (Propósito 1 -Programa 6 - Meta 49) - Denominador</t>
  </si>
  <si>
    <t xml:space="preserve">Creciente </t>
  </si>
  <si>
    <t>PSS-7771-001</t>
  </si>
  <si>
    <t>Personas con discapacidad, sus familias, cuidadores(as) y otros actores presentes en los territorios que participan en ejercicios de sensibilización y toma de conciencia para la disminución de barreras frente a la discapacidad</t>
  </si>
  <si>
    <t>Medir el porcentaje de participación de las personas con discapacidad, sus familias, cuidadores - as  y otros actores presentes en los territorios en los ejercicios de sensibilización y toma de conciencia para la disminución de barreras frente a la discapacidad que desarrolle el proyecto</t>
  </si>
  <si>
    <t>Disponibilidad de las personas con discapacidad, sus familias, cuidadores(as)  y otros actores presentes en los territorios para participar en los ejercicios de sensibilización y toma de conciencia para la disminución de barreras frente a la discapacidad </t>
  </si>
  <si>
    <t xml:space="preserve">(Número de personas con discapacidad, sus familias, cuidadores(as) y otros actores presentes en los territorios  que participan en ejercicios de sensibilización y toma de conciencia para la disminución de barreras frente a la discapacidad / Número de personas con discapacidad, sus familias, cuidadores(as) y otros actores presentes en los territorios programadas para participar en ejercicios de sensibilización para la disminución de barreras frente a la discapacidad) * 100 </t>
  </si>
  <si>
    <t>Reporte de personas con discapacidad, sus familias, cuidadores(as) y otros actores presentes en los territorios que participan en ejercicios de sensibilización y toma de conciencia para la disminución de barreras frente a la discapacidad </t>
  </si>
  <si>
    <t>Este indicador se calcula tomando la cantidad de personas con discapacidad, sus familias, cuidadores(as) y otros actores presentes en los territorios que participan en ejercicios de sensibilización y toma de conciencia que son reportadas por los servicios,  estrategias y equipo de política en la matriz que consolida el equipo de la Estrategia de Fortalecimiento a la Inclusión y se cruza con la cantidad de personas programadas por los servicios,  estrategias y equipo de política en el período  para determinar el porcentaje de participantes en los ejercicios de sensibilización mencionados.  
Nota: el reporte acumulado corresponde a la suma de los valores reportados en el trimestre.</t>
  </si>
  <si>
    <t>Matriz de registro de ejercicios de sensibilización y toma de conciencia</t>
  </si>
  <si>
    <t>PSS-7771-002</t>
  </si>
  <si>
    <t>Entidades privadas o públicas que realizan procesos de inclusión de personas con discapacidad, sus familias, cuidadores - as.</t>
  </si>
  <si>
    <t>Reportar las entidades, organizaciones, instituciones, empresas privadas o públicas que realizan procesos de inclusión de personas con discapacidad, sus familias y cuidadores(as), gracias a la gestión que adelanta el proyecto</t>
  </si>
  <si>
    <t>Compromiso de las entidades organizaciones, instituciones, empresas privadas o públicas, para incluir a personas con discapacidad, sus familias y cuidadores(as) en entornos productivos y educativos</t>
  </si>
  <si>
    <t>(Número de entidades privadas o públicas que incluyen personas con discapacidad, sus familias, cuidadores(as) / Número de entidades privadas o públicas gestionadas para la inclusión de personas con discapacidad, sus familias, cuidadores(as)) *100</t>
  </si>
  <si>
    <t xml:space="preserve">Reporte de entidades privadas o públicas que incluyen personas con discapacidad, sus familias, cuidadores(as) </t>
  </si>
  <si>
    <t>Para determinar el valor de indicador se calcula a partir del registro de entidades públicas o privadas, que incluyen personas con discapacidad, sus familias, cuidadores(as) en entornos educativo y productivo, que se encuentran registradas en formato de gestión y articulación  y la matriz consolidada la cual es diligenciada por el equipo de la estrategia de Fortalecimiento a la inclusión  a partir de la información reportada por los servicios y estrategias del proyecto sobre el total de entidades que fueron contactadas por los servicios y estrategias del proyecto para la inclusión de personas con discapacidad en entornos productivo y educativo durante el periodo.   
Nota: el reporte acumulado corresponde a la suma de los valores reportados en el semestre.</t>
  </si>
  <si>
    <t>Matriz de registro de gestión y articulación. </t>
  </si>
  <si>
    <t>PSS-7771-003</t>
  </si>
  <si>
    <t>Acciones de articulación transectorial concertadas para promover oportunidades de inclusión de las personas con discapacidad, sus familias y cuidadores(as) en diferentes entornos.</t>
  </si>
  <si>
    <t>Medir la cantidad de acciones de articulación transectorial concertadas por Centro Renacer, Centros Crecer, Centros Avanzar y Centros Integrarte Atención Interna y Atención Externa, para promover la inclusión de personas con discapacidad, sus familias y cuidadores(as) en diferentes entornos.</t>
  </si>
  <si>
    <t>Respuesta oportuna de los sectores con los que se articule la acción</t>
  </si>
  <si>
    <t>(Número de acciones de articulación transectorial concertadas / Número de acciones de articulación transectorial gestionadas) * 100</t>
  </si>
  <si>
    <t>Reporte generado por Centro Renacer, Centros Crecer, Centros Avanzar y Centros Integrarte Atención Interna y Atención Externa, del número de acciones de articulación transectorial gestionadas y finalmente concertadas, para promover oportunidades de  inclusión de personas con discapacidad , sus familias y cuidadores(as) en diferentes entornos</t>
  </si>
  <si>
    <t>Este indicador se calcula tomando el número de acciones de articulación transectorial reportadas como concertadas por Centro Renacer, Centros Crecer, Centros Avanzar y Centros Integrarte Atención Interna y Atención Externa en la matriz de registro acciones de articulación  y se cruza con el número de acciones de articulación gestionadas por  Centro Renacer, Centros Crecer, Centros Avanzar y Centros Integrarte Atención Interna y Atención Externa
Nota: el reporte acumulado corresponde a la suma de los valores reportados en el trimestre.</t>
  </si>
  <si>
    <t>Porcentaje </t>
  </si>
  <si>
    <t>1. Matriz de registro acciones de articulación transectorial
2. Actas de reunión</t>
  </si>
  <si>
    <t>PSS-7771-004</t>
  </si>
  <si>
    <t xml:space="preserve">Actividades realizadas con familias y cuidadores(as) para promover el desarrollo de capacidades y habilidades de las personas con discapacidad </t>
  </si>
  <si>
    <t>Medir el número de actividades que realiza por Centro Renacer, Centros Crecer, Centros Avanzar y Centros Integrarte Atención Interna y Atención Externa para el desarrollo de capacidades y habilidades  para familias y cuidadores(as) de las personas con discapacidad vinculadas a las servicios de atención</t>
  </si>
  <si>
    <t>Respuesta de las familias</t>
  </si>
  <si>
    <t xml:space="preserve">(Número de actividades desarrolladas con familias y cuidadores(as) en Centro Renacer, Centros Crecer, Centros Avanzar y Centros Integrarte Atención Interna y Atención Externa / Número de actividades programadas con familias y cuidadores(as) de las personas con discapacidad de Centro Renacer, Centros Crecer, Centros Avanzar y Centros Integrarte Atención Interna y Atención Externa) * 100% </t>
  </si>
  <si>
    <t>Actas de actividades desarrolladas, formatos diligenciados de intervenciones individuales y grupales</t>
  </si>
  <si>
    <t>Informe cualitativo y cuantitativo</t>
  </si>
  <si>
    <t>Sistema de gestión</t>
  </si>
  <si>
    <t>SG-002</t>
  </si>
  <si>
    <t>Medir el grado de implementación de las actividades definidas por las dependencias frente a la adecuación del Sistema de Gestión, bajo los requisitos del Modelo Integrado de Planeación y Gestión - MIPG.</t>
  </si>
  <si>
    <t>Ejecución de las actividades del plan de ajuste y sostenibilidad por parte de las dependencias responsables en los tiempos establecidos.</t>
  </si>
  <si>
    <t>Matriz del Plan de ajuste y sostenibilidad del Modelo Integrado de Planeación y Gestión (MIPG) con seguimiento trimestral.</t>
  </si>
  <si>
    <t>TI-002</t>
  </si>
  <si>
    <t>Circular No. 029 del 26/10/2022</t>
  </si>
  <si>
    <t>Nivel de ejecución de los Proyectos y/o actividades de TI de la Subdirección de Investigación e Información.</t>
  </si>
  <si>
    <t>Mide el avance en la ejecución de los proyectos y/o actividades de TI de la entidad a cargo de la Subdirección de Investigación e Información.</t>
  </si>
  <si>
    <t>Implementación de los Proyectos y/o actividades de TI de la Subdirección de Investigación e Información.</t>
  </si>
  <si>
    <t>Número de proyectos y/o actividades ejecutados en el periodo / Número de proyectos y/o actividades programados en el periodo * 100</t>
  </si>
  <si>
    <t>Para el cálculo del indicador se toma el número de proyectos y/o actividades que se ejecutaron en el periodo trimestral y se divide con respecto al número de los proyectos y/o actividades que se programaron en ese periodo determinado.
Nota: El avance por periodo se reporta de manera acumulada y se tomará la sumatoria de los cuatro trimestres.</t>
  </si>
  <si>
    <t>PROCESO SISTEMA DE GESTIÓN
FORMATO MAPA Y PLAN DE TRATAMIENTO DE RIESGOS</t>
  </si>
  <si>
    <t>Código:</t>
  </si>
  <si>
    <t>FOR-SG-013</t>
  </si>
  <si>
    <t>Versión:</t>
  </si>
  <si>
    <t>Fecha:</t>
  </si>
  <si>
    <t>Memo I2021039704 – 24/12/2021</t>
  </si>
  <si>
    <t>Página:</t>
  </si>
  <si>
    <t>1 de 2</t>
  </si>
  <si>
    <t>Mapa de riesgos de:</t>
  </si>
  <si>
    <t>Gestión</t>
  </si>
  <si>
    <t>SECCIÓN A. Identificación y análisis</t>
  </si>
  <si>
    <t>SECCIÓN B. Valoración y tratamiento</t>
  </si>
  <si>
    <t>SECCIÓN C. Monitoreo y revisión</t>
  </si>
  <si>
    <t>Proceso</t>
  </si>
  <si>
    <t>Objetivo del proceso</t>
  </si>
  <si>
    <t>Actividad del proceso</t>
  </si>
  <si>
    <t>Circular y fecha de oficialización</t>
  </si>
  <si>
    <t>Código</t>
  </si>
  <si>
    <t>Causa raíz</t>
  </si>
  <si>
    <t>Riesgo</t>
  </si>
  <si>
    <t>Área de impacto</t>
  </si>
  <si>
    <t>Clasificación</t>
  </si>
  <si>
    <t>Riesgo Inherente</t>
  </si>
  <si>
    <t>Actividad de control</t>
  </si>
  <si>
    <t>Tipo de actividad de control</t>
  </si>
  <si>
    <t>Forma de ejecución de la actividad de control</t>
  </si>
  <si>
    <t>Riesgo Residual</t>
  </si>
  <si>
    <t>Decisión del líder de proceso</t>
  </si>
  <si>
    <t>Plan de tratamiento</t>
  </si>
  <si>
    <t>Monitoreo primer trimestre / primer cuatrimestre</t>
  </si>
  <si>
    <t>Monitoreo segundo trimestre / segundo cuatrimestre</t>
  </si>
  <si>
    <t>Monitoreo tercer trimestre / tercer cuatrimestre</t>
  </si>
  <si>
    <t>Monitoreo cuarto trimestre</t>
  </si>
  <si>
    <t>Probabilidad</t>
  </si>
  <si>
    <t>Impacto</t>
  </si>
  <si>
    <t>Nivel</t>
  </si>
  <si>
    <t>Actividades a desarrollar</t>
  </si>
  <si>
    <t>Responsable</t>
  </si>
  <si>
    <t>Indicador o criterio de medición</t>
  </si>
  <si>
    <t>Fecha de inicio</t>
  </si>
  <si>
    <t>Fecha de terminación</t>
  </si>
  <si>
    <t>Fecha</t>
  </si>
  <si>
    <t>Nivel de avance del periodo</t>
  </si>
  <si>
    <t>Descripción de avances y evidencias</t>
  </si>
  <si>
    <t>Riesgo materializado</t>
  </si>
  <si>
    <t>Observaciones por parte de la segunda línea de defensa</t>
  </si>
  <si>
    <t>Nivel de avance acumulado</t>
  </si>
  <si>
    <t>El proceso planeación estratégica busca definir y direccionar los lineamientos para la formulación y seguimiento de la plataforma estratégica, planes, programas y proyectos en pro de la eficiencia en el gasto público que permitan dar cumplimiento a la misión y visión institucional.</t>
  </si>
  <si>
    <t>Recopilar, procesar y analizar la información que contribuya al cumplimiento de la misión de la entidad</t>
  </si>
  <si>
    <t>R-PE-001</t>
  </si>
  <si>
    <t>Debido a la entrega de información fuera de los tiempos establecidos por parte de las dependencias de la entidad, relacionada con el seguimiento al plan de acción de los proyectos de inversión</t>
  </si>
  <si>
    <t>Posibilidad de incumplimiento a los tiempos establecidos por el Distrito, en la entrega de los reportes de información y el seguimiento a metas SEGPLAN debido a la falta de información oportuna por parte de las dependencias</t>
  </si>
  <si>
    <t>Económica y reputacional</t>
  </si>
  <si>
    <t>De cumplimiento</t>
  </si>
  <si>
    <t>40% - Baja</t>
  </si>
  <si>
    <t>80% - Mayor</t>
  </si>
  <si>
    <t>Los profesionales del equipo de proyectos de la Subdirección de Diseño, Evaluación y Sistematización mensualmente realizan verificación del reporte oportuno al seguimiento del plan de acción de los proyectos de inversión, teniendo como referencia el comunicado interno (cronograma de entrega). Así mismo realizan acompañamiento y retroalimentación a través de reuniones con los gerentes de proyecto y/o equipo de proyecto, con el fin de informar fechas de entrega y las desviaciones en la ejecución del proyecto. 
En caso de no recibir la información dentro de los tiempos establecidos el analista que acompaña el proyecto de inversión, enviará alertas al equipo de proyecto, a través de correo electrónico, con el fin de contar con la información oportunamente.
Como evidencia se cuenta con memorando interno y acta de seguimiento o presentación a la implementación de los proyectos.</t>
  </si>
  <si>
    <t>Preventiva</t>
  </si>
  <si>
    <t>Manual</t>
  </si>
  <si>
    <t xml:space="preserve">Reducir </t>
  </si>
  <si>
    <t>Verificar la viabilidad de precios de referencia y la coherencia de los documentos adjuntos</t>
  </si>
  <si>
    <t>R-PE-003</t>
  </si>
  <si>
    <t>Debido a que las dependencias remiten información sin tener en cuenta los criterios establecidos en el procedimiento Precios unitarios de referencia (PCD-PE-014)</t>
  </si>
  <si>
    <t xml:space="preserve">Posibilidad de demoras en los procesos de contratación, debido a reprocesos en la revisión del estudio de mercado, a causa de que las dependencias remiten información que no cumple con los criterios del procedimiento </t>
  </si>
  <si>
    <t>Reputacional</t>
  </si>
  <si>
    <t>Ejecución y administración de procesos</t>
  </si>
  <si>
    <t>60% - Media</t>
  </si>
  <si>
    <t>40% - Menor</t>
  </si>
  <si>
    <t>Cada vez que se reciben solicitudes de las dependencias, los profesionales del equipo de costos de la Subdirección de Diseño, Evaluación y Sistematización, realizan el análisis sobre los estudios de mercado para la adquisición de bienes y servicios, con el propósito de verificar que los  valores remitidos por los posibles oferentes estén acordes con la realidad del mercado y la correcta implementación de los criterios establecidos en el procedimiento Precios unitarios de referencia (PCD-PE-014).
En el caso que la información presente inconsistencias se devuelve la solicitud a la dependencia solicitante para que realice el respectivo ajuste y continuar con el procedimiento. 
Como evidencia se cuenta con los radicados de las solicitudes y los memorandos de respuesta.</t>
  </si>
  <si>
    <t>Reducir</t>
  </si>
  <si>
    <t>Profesionales del equipo de costos de la Subdirección de Diseño, Evaluación y Sistematización</t>
  </si>
  <si>
    <t>(Número de solicitudes tramitadas que cumplen con los criterios establecidos / Número de solicitudes radicadas por las dependencias) *100
Nota: debido a que la actividad se ejecuta a demanda, la meta para cada trimestre es del 100%.</t>
  </si>
  <si>
    <t xml:space="preserve">Elaborar el documento técnico de focalización de la entidad, consolidar los anexos técnicos de los servicios sociales y sus modalidades, y actualizar el procedimiento de definición de criterios de focalización, priorización, ingreso, egreso, permanencia y restricciones de los servicios sociales </t>
  </si>
  <si>
    <t>R-PE-004</t>
  </si>
  <si>
    <t>Debido a errores en el diligenciamiento o no finalización  del registro de información  de potenciales beneficiarios en el aplicativo de  focalización</t>
  </si>
  <si>
    <t>Posibilidad de no validar los criterios de focalización y priorización de los ciudadanos que presentan información inconsistente, incompleta o no finalizada en la ficha dentro del aplicativo de focalización</t>
  </si>
  <si>
    <t>Usuarios, productos y prácticas</t>
  </si>
  <si>
    <t>60% - Moderado</t>
  </si>
  <si>
    <r>
      <t>Trimestralmente, los profesionales del equipo de focalización de la Dirección de Análisis y Diseño Estratégico, realizan una verificación de la consistencia de la información a partir de la replica de la base de datos del aplicativo de focalización y elaboran los memorandos  que contienen la  información de fichas no finalizadas (en edición) y fichas con errores de diligenciamiento  en dicho aplicativo, los cuales son enviados a cada una de las direcciones o subdirecciones responsables de los servicios objeto del procedimiento de focalización y priorización de potenciales beneficiarios de los servicios sociales de la SDIS (PCD-PE-016),</t>
    </r>
    <r>
      <rPr>
        <sz val="10"/>
        <rFont val="Arial"/>
        <family val="2"/>
      </rPr>
      <t xml:space="preserve"> para que se remita esta información a las subdirecciones locales y desde allí se proceda a la corrección de las inconsistencias de información reportadas. 
En caso de no recibir respuesta a los memorandos</t>
    </r>
    <r>
      <rPr>
        <sz val="10"/>
        <color rgb="FF00B050"/>
        <rFont val="Arial"/>
        <family val="2"/>
      </rPr>
      <t xml:space="preserve"> </t>
    </r>
    <r>
      <rPr>
        <sz val="10"/>
        <rFont val="Arial"/>
        <family val="2"/>
      </rPr>
      <t xml:space="preserve">se reitera la solicitud vía correo de acuerdo a los tiempos definidos en la comunicación inicial a cada una de las direcciones o subdirecciones responsables de los servicios objeto del procedimiento de focalización.
</t>
    </r>
    <r>
      <rPr>
        <sz val="10"/>
        <color rgb="FF00B050"/>
        <rFont val="Arial"/>
        <family val="2"/>
      </rPr>
      <t xml:space="preserve">
</t>
    </r>
    <r>
      <rPr>
        <sz val="10"/>
        <rFont val="Arial"/>
        <family val="2"/>
      </rPr>
      <t>Como evidencia se cuenta con los memorandos, correos si se requieren y con las bases de datos adjuntas de las inconsistencias reportadas.</t>
    </r>
  </si>
  <si>
    <t>Detectiva</t>
  </si>
  <si>
    <t>Automática</t>
  </si>
  <si>
    <r>
      <t>Trimestralmente, los profesionales del equipo de focalización de la Dirección de Análisis y Diseño Estratégico, realizan una verificación de la consistencia de la información a partir de la replica de la base de datos del aplicativo de focalización y elaboran los memorandos  que contienen la  información de fichas no finalizadas (en edición) y fichas con errores de diligenciamiento  en dicho aplicativo, los cuales son enviados a cada una de las direcciones o subdirecciones responsables de los servicios objeto del procedimiento de focalización y priorización de potenciales beneficiarios de los servicios sociales de la SDIS (PCD-PE-016)</t>
    </r>
    <r>
      <rPr>
        <b/>
        <sz val="10"/>
        <rFont val="Arial"/>
        <family val="2"/>
      </rPr>
      <t>,</t>
    </r>
    <r>
      <rPr>
        <sz val="10"/>
        <rFont val="Arial"/>
        <family val="2"/>
      </rPr>
      <t xml:space="preserve"> para que se remita esta información a las subdirecciones locales y desde allí se proceda a la corrección de las inconsistencias de información reportadas. 
En caso de no recibir respuesta a los memorandos se reitera la solicitud vía correo de acuerdo a los tiempos definidos en la comunicación inicial a cada una de las direcciones o subdirecciones responsables de los servicios objeto del procedimiento de focalización.
Como evidencia se cuenta con los memorandos, correos si se requieren y con las bases de datos adjuntas de las inconsistencias reportadas.</t>
    </r>
  </si>
  <si>
    <t>Profesionales del equipo de focalización de la Dirección de Análisis y Diseño Estratégico</t>
  </si>
  <si>
    <t>(Numero de dependencias con memorando con los errores identificados enviado / Total de dependencias responsables para las cuales se identifican errores)*100
Nota: debido a que la actividad se ejecuta a demanda, la meta para cada trimestre es del 100%.</t>
  </si>
  <si>
    <t>R-PE-005</t>
  </si>
  <si>
    <t>Daños a activos fijos/eventos externos / interrupción.</t>
  </si>
  <si>
    <t>Comunicación Estratégica</t>
  </si>
  <si>
    <t>R-CE-003</t>
  </si>
  <si>
    <t>Profesional Designado por el jefe de la Oficina Asesora de Comunicaciones</t>
  </si>
  <si>
    <t>R-CE-004</t>
  </si>
  <si>
    <t>Posibilidad de generar información imprecisa o negativa por desviaciones en el manejo de las comunicaciones oficiales durante situaciones de crisis, debido a la falta de conocimiento o la falta de aplicación de los lineamientos oficiales para abordar  medios de comunicación y grupos de interés.</t>
  </si>
  <si>
    <t>20% - Muy baja</t>
  </si>
  <si>
    <r>
      <t xml:space="preserve">Profesional designado </t>
    </r>
    <r>
      <rPr>
        <sz val="10"/>
        <rFont val="Arial"/>
        <family val="2"/>
      </rPr>
      <t>por el jefe de la Oficina Asesora de Comunicaciones</t>
    </r>
  </si>
  <si>
    <t>El reporte inoportuno o el no reporte  de alertas a la Oficina Asesora de Comunicaciones, frente a sucesos institucionales que puedan afectar la imagen positiva de la entidad.</t>
  </si>
  <si>
    <r>
      <t>Profesional</t>
    </r>
    <r>
      <rPr>
        <strike/>
        <sz val="10"/>
        <color rgb="FFFF0000"/>
        <rFont val="Arial"/>
        <family val="2"/>
      </rPr>
      <t xml:space="preserve"> </t>
    </r>
    <r>
      <rPr>
        <sz val="10"/>
        <rFont val="Arial"/>
        <family val="2"/>
      </rPr>
      <t>designado por el jefe de la Oficina Asesora de Comunicaciones</t>
    </r>
  </si>
  <si>
    <r>
      <t xml:space="preserve">(Número de informes de monitoreo de medios presentados al Equipo directivo </t>
    </r>
    <r>
      <rPr>
        <sz val="10"/>
        <rFont val="Arial"/>
        <family val="2"/>
      </rPr>
      <t xml:space="preserve">/ 11 informes de monitoreo de medios presentados al Equipo directivo </t>
    </r>
    <r>
      <rPr>
        <sz val="10"/>
        <rFont val="Arial"/>
        <family val="2"/>
      </rPr>
      <t>) 100</t>
    </r>
  </si>
  <si>
    <t>Identificar, diseñar e implementar soluciones estratégicas, misionales y de apoyo, a través de Tecnologías de la Información y las Comunicaciones, acogiendo las mejores prácticas de TIC y la normatividad vigente, con el fin de coadyuvar al cumplimiento de los objetivos institucionales para la optimización de la operación, la consolidación de sistemas de información, la gestión del conocimiento y la toma de decisiones</t>
  </si>
  <si>
    <t xml:space="preserve">Gestionar los proyectos de Tecnologías de la Información y las Comunicaciones estipulados en el PETI. </t>
  </si>
  <si>
    <t>R-TI-001</t>
  </si>
  <si>
    <t xml:space="preserve"> 1.Debilidades en la planeación institucional en los requerimientos relacionados con tecnologías de la información.
</t>
  </si>
  <si>
    <t xml:space="preserve">Posibilidad de desarrollar y ejecutar proyectos que no estén asociados a las actividades y/o proyectos priorizados dentro del plan de trabajo de la Subdirección de Investigación e Información, debido a solicitudes o requerimientos inmediatos que responden a cambios coyunturales en las diferentes dependencias.
</t>
  </si>
  <si>
    <t>El profesional encargado de Gobierno Digital realiza planeación anual al PETI donde se consolida la información de los requerimientos de las dependencias, los cuales son contemplados en el cronograma realizado para el desarrollo y la ejecución de los Proyectos y/o actividades de TI priorizados a cargo de la Subdirección de Investigación e Información, al cual se le realizará seguimiento trimestral con el fin de presentar el avance o cambios realizados al mismo. En caso tal no sea realizado el seguimiento, el líder de soluciones tecnológicas programará mesa de trabajo para presentar los avances o cambios realizados en el PETI.
EVIDENCIA: Informe de seguimiento trimestral del PETI.</t>
  </si>
  <si>
    <t>Profesional de Gobierno Digital.</t>
  </si>
  <si>
    <t>Implementar acciones que permitan la identificación, producción, el almacenamiento y la transferencia del conocimiento y la innovación, para fortalecer  la toma de decisiones, la mejora continua y la protección de la memoria institucional en la Secretaría Distrital de Integración Social.</t>
  </si>
  <si>
    <t>Realizar seguimiento y autocontrol al desempeño del proceso (Políticas de gestión y desempeño, planes, proyectos,  procedimientos, documentos asociados, indicadores y riesgos).</t>
  </si>
  <si>
    <t>Diseño e innovación de los servicios sociales</t>
  </si>
  <si>
    <t>Establecer las acciones que llevan  a crear o transformar  los servicios sociales de la Secretaría Distrital de Integración Social, en respuesta a los desafíos de las políticas públicas, las necesidades actuales y emergentes de las personas, familias y  comunidades, así como las realidades territoriales,  encaminadas a la garantía y protección de los derechos.</t>
  </si>
  <si>
    <t>R-DIS-001</t>
  </si>
  <si>
    <t>80% - Alta</t>
  </si>
  <si>
    <t>Prestación de Servicios Sociales para la Inclusión Social</t>
  </si>
  <si>
    <t>R-PSS-002</t>
  </si>
  <si>
    <t>Gestor(a) del proceso Prestación de servicios sociales para la inclusión social</t>
  </si>
  <si>
    <t>Realizar seguimiento a la operación de los servicios sociales</t>
  </si>
  <si>
    <t>R-PSS-003</t>
  </si>
  <si>
    <t>100% - Muy alta</t>
  </si>
  <si>
    <t>Gestores(as) del sistema de gestión de las dependencias misionales</t>
  </si>
  <si>
    <t>R-PSS-004</t>
  </si>
  <si>
    <t>Atención a la Ciudadanía</t>
  </si>
  <si>
    <t>Establecer las directrices de interacción entre la entidad y la ciudadanía a través de canales efectivos de comunicación para la mejora continua en la atención brindada por los servidores, servidoras y contratistas de la Secretaría de Integración Social.</t>
  </si>
  <si>
    <t>Monitorear el trámite de los requerimientos ciudadanos y los criterios de calidad de las respuestas mediante revisión aleatoria en el Sistema distrital de quejas y soluciones</t>
  </si>
  <si>
    <t>R-ATC-001</t>
  </si>
  <si>
    <t>Posibilidad de que la atención a la ciudadanía no se brinde bajo los criterios de calidez, amabilidad, oportunidad, efectividad, rapidez y confiabilidad, generando perdida de la confianza y disminución del nivel de satisfacción de la ciudadanía, debido al desconocimiento y falta de apropiación de la normativa vigente.</t>
  </si>
  <si>
    <t>Profesional del componente de Atención a la Ciudadanía del Equipo del Servicio Integral de Atención a la Ciudadanía - SIAC</t>
  </si>
  <si>
    <t>Gestión de Talento Humano</t>
  </si>
  <si>
    <t>Liderar y administrar el desarrollo integral del talento humano vinculado a la Secretaría Distrital de Integración Social - SDIS, propendiendo por el bienestar, salud y seguridad de los funcionarios, para el fortalecimiento institucional y el cumplimiento misional de la Entidad.</t>
  </si>
  <si>
    <t>Económica</t>
  </si>
  <si>
    <t>Gestionar las diferentes situaciones administrativas derivadas de la vinculación, permanencia y desvinculación del talento humano".</t>
  </si>
  <si>
    <t>Debido a que no se sigan los lineamientos, procedimientos e instructivos establecidos en el proceso de gestión documental, relacionados con las historias laborales</t>
  </si>
  <si>
    <t>(Número de Validaciones realizadas /4 Validaciones programadas)100</t>
  </si>
  <si>
    <t>Hacer seguimiento y evaluación a la implementación y desarrollo de los planes y programas del proceso</t>
  </si>
  <si>
    <t>R-TH-004</t>
  </si>
  <si>
    <t>R-TH-005</t>
  </si>
  <si>
    <t>1. El colaborador designado por el(la) Subdirector(a) de Gestión y Desarrollo de Talento Humano, una vez al mes verifica  el listado de personas posesionadas y/o desvinculadas enviado desde el área funcional de Administración de Personal, para determinar que  las personas hayan sido afiliadas y/o desafiliadas a la EPS, AFP y CCF según corresponda, de igual manera se debe adelantar una revisión específica frente a la afiliación a la Caja de Compensación Familiar de los Servidores Públicos que se encuentran en periodo de prueba y que vienen del nivel central de la administración distrital.
En caso  que se detecte que no se realizó la  afiliación y/o desafiliación, se realiza el envío de correo electrónico del listado de personal activo  a cada una de las empresas administradoras para verificar el estado de afiliación y si es el caso realizar los ajustes correspondientes.
Como evidencia se presenta una base de datos cruzada, que corresponde al listado de servidores que ingresan o se retiran de la entidad, versus las afiliaciones o desafiliaciones realizadas en el periodo.</t>
  </si>
  <si>
    <t>2. El colaborador designado por el(la) Subdirector(a) de Gestión y Desarrollo de Talento Humano, recibe el listado de las personas que se van a posesionar, por parte del área funcional de Administración de personal y se realiza la afiliación a la ARL el día antes a la posesión.  
En caso de que no se realice la afiliación no podría posesionarse en el cargo.  
En caso  que se detecte que no se realizó la  afiliación y/o desafiliación, se realiza el envío de correo electrónico del listado de personal activo a la empresa administradora para verificar el estado de afiliación y si es el caso realizar los ajustes correspondientes.
Como evidencia se presenta una base de datos cruzada, que corresponde al listado de servidores que ingresan o se retiran de la entidad, versus las afiliaciones o desafiliaciones realizadas en el periodo.</t>
  </si>
  <si>
    <t>(No de verificaciones realizadas a la afiliación o desvinculación a la ARL / 11 verificaciones programadas) * 100</t>
  </si>
  <si>
    <t>Gestión de Soporte y Mantenimiento Tecnológico</t>
  </si>
  <si>
    <t>Gestionar la continuidad del negocio mediante el soporte y mantenimiento  de las Tecnologías de la Información y las Comunicaciones, acogiendo las mejores prácticas de TIC, los lineamientos y directrices internos y la normativa vigente con el fin de coadyuvar el cumplimiento de objeticos y requerimientos institucionales asociados a los sistemas de información.</t>
  </si>
  <si>
    <t>Gestionar los cambios, incidentes y problemas asociados a los servicios de las tecnologías de la información.</t>
  </si>
  <si>
    <t>R-SMT-002</t>
  </si>
  <si>
    <t>1. Debido a deficiencias en la implementación de planes de mantenimiento preventivo de la infraestructura y servicios tecnológicos.</t>
  </si>
  <si>
    <t>Posibilidad de que existan deficiencias en la gestión de los incidentes o requerimientos tecnológicos.</t>
  </si>
  <si>
    <t>Fallas tecnológicas</t>
  </si>
  <si>
    <t>Líder de Infraestructura</t>
  </si>
  <si>
    <t xml:space="preserve">2. Debido a debilidades en la apropiación del punto único de contacto para la atención de la mesa de servicio. </t>
  </si>
  <si>
    <t>Líder de mesa de servicios</t>
  </si>
  <si>
    <t>Definir e implementar las actividades de mejora, de conformidad con el estado del proceso.</t>
  </si>
  <si>
    <t>1. Incremento generalizado en los casos de crímenes, vandalismo o ataques cibernéticos a la Entidad.</t>
  </si>
  <si>
    <t>El proceso de Gestión contractual adelanta las actividades de contratación requeridas por la entidad previstas en el plan de adquisiciones, que permitan contar con bienes, servicios y obras de manera efectiva, oportuna y cumpliendo la normatividad vigente de cada modalidad contractual, para  el cumplimiento de la misión de la entidad.</t>
  </si>
  <si>
    <t>R-GEC-001</t>
  </si>
  <si>
    <t>R-GEC-002</t>
  </si>
  <si>
    <t>R-GEC-004</t>
  </si>
  <si>
    <t>Gestión Financiera</t>
  </si>
  <si>
    <t xml:space="preserve">Gestionar las acciones presupuestales, financieras y contables, garantizando el suministro de bienes y servicios necesarios para dar cumplimiento al objeto social de la entidad. </t>
  </si>
  <si>
    <t>Realizar los tramites relacionados con los certificados de disponibilidad y registro presupuestal</t>
  </si>
  <si>
    <t>R-GF-003</t>
  </si>
  <si>
    <t>Incorporación de manera individual o masiva de las transacciones presupuestales en dos sistemas de información (Secretaría Distrital de Integración Social - Secretaría Distrital de Hacienda).</t>
  </si>
  <si>
    <t>Posibilidad de afectación incorrecta del presupuesto de la SDIS por un mal registro o ausencia de registro de las transacciones presupuestales en los diferentes sistemas de información, generando diferencia en la información presupuestal reportada.</t>
  </si>
  <si>
    <t>Financiero</t>
  </si>
  <si>
    <r>
      <t>Cuando se requiere realizar un cargue masivo de información de CDP´s y CRP´s en el sistema SEVEN debido a la demanda de información a registrar, el profesional del grupo de presupuesto</t>
    </r>
    <r>
      <rPr>
        <sz val="10"/>
        <color theme="4"/>
        <rFont val="Arial"/>
        <family val="2"/>
      </rPr>
      <t xml:space="preserve"> </t>
    </r>
    <r>
      <rPr>
        <sz val="10"/>
        <rFont val="Arial"/>
        <family val="2"/>
      </rPr>
      <t>designado por el Subdirector Administrativo y Financiero, descarga reportes de CDP´s y CRP´s del sistema BogDATA y reportes de solicitudes de CDP´s y de CRP´s del sistema SEVEN, además de verificar la información de los documentos (CDP´s: se valida N° radicado, valor, proyecto, concepto de gasto y fuente de financiación y para los CRP´s: valor, concepto de gasto y fuente de financiación) con el propósito de identificar posibles errores. En caso que se identifiquen errores, se realiza la corrección inmediata con el fin de tener la misma información presupuestal en los aplicativos BogDATA y SEVEN.
Como evidencia se cuenta con los reportes de BogDATA y SEVEN, el archivo en excel final para cargue masivo en SEVEN, y el archivo en excel (el cual es diligenciado en el drive) con la trazabilidad de las correcciones.</t>
    </r>
  </si>
  <si>
    <t>Profesional del grupo de presupuesto designado por el Subdirector Administrativo y Financiero</t>
  </si>
  <si>
    <t>(# de cargues masivos verificados acumulados / # total de cargues masivos realizados acumulados)*100</t>
  </si>
  <si>
    <t>Registro incorrecto o ausencia de registro de las transacciones presupuestales en los diferentes sistemas de información.</t>
  </si>
  <si>
    <t>Diariamente, el profesional del grupo de financiera designado por el Subdirector Administrativo y Financiero confronta la información cargada en los aplicativos SEVEN y BogDATA con la documentación de CDP´s y CRP´s (solicitudes, CDP´s y CRP´s del sistema BogDATA, documentación contractual) con el propósito de identificar posibles errores. En caso que se identifiquen errores, se realiza la corrección inmediata con el fin de tener la misma información presupuestal en los aplicativos BogDATA y SEVEN. 
Como evidencia se cuenta con un archivo en excel (el cual es diligenciado en el drive) donde se registra la trazabilidad de los resultados de las revisiones de cada día.</t>
  </si>
  <si>
    <t>Profesional del grupo de financiera designado por el Subdirector Administrativo y Financiero</t>
  </si>
  <si>
    <t xml:space="preserve">(# de documentos (CDP´s y CRP´s) revisados en el trimestre / # de documentos (CDP´s y CRP´s) tramitados de forma manual en el trimestre) * 100 </t>
  </si>
  <si>
    <t>Mensualmente, el profesional del grupo de Financiera designado por el Subdirector Administrativo y Financiero, realiza conciliación entre los sistemas de información SEVEN y BOGDATA, con el fin de identificar diferencias presupuestales. En caso que se encuentren diferencias se realiza la corrección en el aplicativo a que haya lugar. 
Como evidencia se cuenta con un archivo en excel donde se registran las conciliaciones realizadas y los resultados de estas.</t>
  </si>
  <si>
    <t>(# de conciliaciones elaboradas en el trimestre / # de conciliaciones programadas, en el trimestre) * 100</t>
  </si>
  <si>
    <t>Conciliar saldos de estados financieros con las áreas generadoras de información</t>
  </si>
  <si>
    <t>R-GF-004</t>
  </si>
  <si>
    <t>Reportes de información extemporáneos o inconsistentes por parte de las dependencias generadoras de información contable</t>
  </si>
  <si>
    <t xml:space="preserve">Posibilidad de presentación de Estados Financieros de la entidad no razonables y/o inoportunos debido al registro incorrecto o ausencia de registro de los hechos económicos, transacciones y operaciones en los estados financieros, generando así información errada frente a los hechos reales de la entidad. </t>
  </si>
  <si>
    <t xml:space="preserve">
Contador(a) de la SDIS</t>
  </si>
  <si>
    <t>(# de conciliaciones elaboradas en el trimestre / # de conciliaciones programadas para el trimestre) * 100</t>
  </si>
  <si>
    <t>Formular plan acción institucional del proceso y proyecto de inversión</t>
  </si>
  <si>
    <t>R-GIF-001</t>
  </si>
  <si>
    <t>Posible incumplimiento en la ejecución de reservas constituidas para la vigencia.</t>
  </si>
  <si>
    <t>Posibilidad de afectación económica del proyecto de inversión, debido al castigo presupuestal por incumplimiento de la ejecución de las reservas constituidas en la vigencia fiscal y aumento de los pasivos exigibles con respecto al periodo fiscal inmediatamente anterior.</t>
  </si>
  <si>
    <t>Coordinación Administrativa y Financiera de la Subdirección de Plantas Físicas</t>
  </si>
  <si>
    <t>Realizar la priorización y programación de las intervenciones de mantenimiento, que requieran los equipamientos administrados por la SDIS.</t>
  </si>
  <si>
    <t>R-GIF-002</t>
  </si>
  <si>
    <t>Recursos insuficientes para la realización de mantenimiento preventivos y correctivos a los equipamientos administrados por la SDIS.</t>
  </si>
  <si>
    <t>Posibilidad de afectación económica y reputacional por el incumplimiento de los estándares de infraestructura, debido a baja asignación de recursos para la intervención en modalidad de mantenimiento preventivo y correctivo de los equipamientos administrados por la SDIS.</t>
  </si>
  <si>
    <t>La coordinación del área de optimización de infraestructura/mantenimiento de la Subdirección de Plantas Físicas adelanta la priorización de intervenciones de mantenimiento para las unidades operativas administradas por la SDIS según necesidad presentada por las áreas misionales o técnicas de la Entidad y los recursos asignados para cada vigencia. Para organizar las intervenciones, elabora un cronograma con el fin de no generar afectaciones en la prestación del servicio en la unidad operativa a intervenir, ésta actividad se realiza hasta cubrir todas las unidades operativas.
Evidencia: un cronograma.
En caso de presentarse desviaciones o incumplimientos para la realización de intervenciones se debe realizar la actualización de dicho cronograma e informar a la Subdirección Local de la unidad operativa a través de correo electrónico de la nueva fecha de intervención, dejando como evidencia cronograma ajustado y/o correo electrónico enviado.</t>
  </si>
  <si>
    <t>Coordinación de Optimización de Infraestructura de la Subdirección de Plantas Físicas</t>
  </si>
  <si>
    <t>1 cronograma</t>
  </si>
  <si>
    <t>Realizar seguimiento de la ejecución de contratos de obras y mantenimiento (obras nuevas, reforzamiento estructural, modificación o ampliación, intervenciones de mantenimiento a la infraestructura).</t>
  </si>
  <si>
    <t>R-GIF-003</t>
  </si>
  <si>
    <t>Gestión Ambiental</t>
  </si>
  <si>
    <t>Promover la protección y conservación del ambiente, brindando las herramientas y el apoyo necesario para la planificación, implementación, seguimiento, control y reporte de la gestión ambiental institucional, aportando al mejoramiento continuo del desempeño ambiental de los procesos y servicios sociales de la Secretaria Distrital de Integración Social - SDIS, en cumplimiento de la normativa ambiental vigente.</t>
  </si>
  <si>
    <t>Realizar la verificación del cumplimiento de los lineamientos ambientales en cada unidad operativa bajo el plan de intervención ambiental.</t>
  </si>
  <si>
    <t>R-GA-001</t>
  </si>
  <si>
    <t>Falta de conocimiento y apropiación en la gestión y manejo de los residuos aprovechables en la SDIS.</t>
  </si>
  <si>
    <t>Posibilidad de que no se reciclen los residuos aprovechables en el desarrollo misional de la entidad por la mala disposición de los mismos en los contenedores dispuestos para la separación en la fuente.</t>
  </si>
  <si>
    <t>Ambiental</t>
  </si>
  <si>
    <t>Gestores ambientales locales - Referentes ambientales técnicos.</t>
  </si>
  <si>
    <t>(Número de unidades operativas con seguimiento a la implementación del PAIPAERS bajo intervención ambiental / Número de unidades operativas de la entidad programadas por año) * 100</t>
  </si>
  <si>
    <t>100% de unidades operativas intervenidas de acuerdo con la programación por año</t>
  </si>
  <si>
    <t>Líder del programa de consumo sostenible del PIGA.</t>
  </si>
  <si>
    <t>(Número de contratos con cláusulas ambientales / Número de contratos remitidos al área de gestión ambiental) * 100</t>
  </si>
  <si>
    <t>100% de contratos con cláusulas ambientales remitidos al área ambiental</t>
  </si>
  <si>
    <t>R-GA-002</t>
  </si>
  <si>
    <t>No se remiten al equipo de gestión ambiental las solicitudes de inclusión de cláusulas ambientales.</t>
  </si>
  <si>
    <t>Posibilidad de que se aumente la generación de residuos no aprovechables en el desarrollo misional de la entidad por la no inclusión e implementación de cláusulas ambientales.</t>
  </si>
  <si>
    <t>20% - Leve</t>
  </si>
  <si>
    <t>100% de contratos con cláusulas ambientales, remitidos al área ambiental</t>
  </si>
  <si>
    <t>Comunicación enviada</t>
  </si>
  <si>
    <t>Una (1) comunicación enviada</t>
  </si>
  <si>
    <t>R-GA-003</t>
  </si>
  <si>
    <t>Falta de conocimiento y apropiación en la gestión y manejo de los residuos peligrosos, hospitalarios, especiales (colchones, llantas y/o escombros) en la SDIS.</t>
  </si>
  <si>
    <t>Posibilidad de que se lleve a cabo una inadecuada disposición de los residuos peligrosos, hospitalarios, especiales (colchones, llantas y/o escombros) por la no implementación de los lineamientos ambientales institucionales.</t>
  </si>
  <si>
    <t>(Número de unidades operativas con seguimiento a la implementación del PGIRP, PGIRH y residuos especiales bajo intervención ambiental / Número de unidades operativas de la entidad programadas por año) * 100</t>
  </si>
  <si>
    <t>(Número de contratos con cláusulas ambientales / Número de contratos remitidos al área de gestión ambiental que aplique) * 100</t>
  </si>
  <si>
    <t>100% de contratos con cláusulas ambientales, remitidos al área ambiental que aplique</t>
  </si>
  <si>
    <t>Líder del programa de Gestión Integral Residuos del PIGA.</t>
  </si>
  <si>
    <t>Seguimientos realizados a la implementación de los Instructivos de RCD, colchones y colchonetas</t>
  </si>
  <si>
    <t>Dos (2) seguimientos realizados</t>
  </si>
  <si>
    <t>R-GA-004</t>
  </si>
  <si>
    <t>Falta de conocimiento e implementación de los lineamientos ambientales en materia de emisiones atmosféricas, ruido y vertimientos en la SDIS.</t>
  </si>
  <si>
    <t>Posibilidad de que se generen emisiones atmosféricas, ruido y vertimientos contaminantes que superen los límites permisibles por norma, por la falta de mantenimiento preventivo o correctivo a fuentes de generación fijas y móviles y por la no implementación de los lineamientos ambientales institucionales.</t>
  </si>
  <si>
    <t>Líder del programa de gestión integral de residuos del PIGA.</t>
  </si>
  <si>
    <t>(Número de unidades operativas con seguimiento a la implementación del Plan de Gestión Integral de aceite vegetal usado (AVU) y grasas y el Instructivo para Mejorar los Vertimientos bajo intervención ambiental / Número de unidades operativas de la entidad programadas por año) * 100</t>
  </si>
  <si>
    <t>R-GA-005</t>
  </si>
  <si>
    <t>Falta de conocimiento y apropiación en la gestión, manejo y uso de Publicidad Exterior Visual (PEV) en la SDIS.</t>
  </si>
  <si>
    <t>Posibilidad de que se realice el diseño, uso y/o ubicación inadecuado de la Publicidad Exterior Visual (PEV) por la no implementación de los lineamientos ambientales institucionales.</t>
  </si>
  <si>
    <t>Líder del programa de practicas sostenibles del PIGA.</t>
  </si>
  <si>
    <t>Seguimientos realizados a la implementación, control y manejo de PEV de la SDIS.</t>
  </si>
  <si>
    <t>R-GA-006</t>
  </si>
  <si>
    <t>Falta de conocimiento e implementación de los lineamientos ambientales en la gestión, manejo y uso del agua y la energía en la SDIS.</t>
  </si>
  <si>
    <t>Posibilidad de que se desperdicie o se haga mal uso del agua y la energía por la no implementación de los lineamientos ambientales institucionales.</t>
  </si>
  <si>
    <t>(Número de unidades operativas con seguimiento a la implementación de las políticas, programas y metodologías de agua y energía bajo intervención ambiental / Número de unidades operativas de la entidad programadas por año) * 100</t>
  </si>
  <si>
    <t>100% de contratos con cláusulas ambientales remitidos al área ambiental que aplique</t>
  </si>
  <si>
    <t>Gestión Documental</t>
  </si>
  <si>
    <t>Liderar, gestionar y administrar la producción documental de la entidad, mediante la definición de herramientas para la planificación, implementación, seguimiento y control, con el fin de conservar la memoria institucional facilitando la consulta, recuperación y trámite conforme a lo ordenado por la normativa nacional y distrital vigente en materia de gestión documental y archivos.</t>
  </si>
  <si>
    <t>Diagnosticar y planear las actividades del proceso de Gestión Documental en la Secretaria Distrital de Integración Social, de acuerdo a la normativa vigente.</t>
  </si>
  <si>
    <t>R-GD-001</t>
  </si>
  <si>
    <t>Posibilidad de afectar negativamente la imagen de la entidad dada la pérdida y fuga de la información institucional registrada en los archivos de la entidad por falta de aplicación de los lineamientos de gestión documental, debido a su desconocimiento.</t>
  </si>
  <si>
    <t>Gestión Logística</t>
  </si>
  <si>
    <t>Administrar, gestionar y supervisar los bienes de apoyo a la operación y servicios logísticos para el normal funcionamiento de la entidad, dando cumplimiento a lo establecido en la normativa vigente.</t>
  </si>
  <si>
    <t>R-GL-002</t>
  </si>
  <si>
    <t>Inadecuada administración de los bienes en  diferentes unidades operativas de la entidad.</t>
  </si>
  <si>
    <t>Los bienes asignados a un responsable se transfieren a otro responsable sin autorización y sin enviar información al grupo de inventarios de la Subdirección Administrativa y Financiera</t>
  </si>
  <si>
    <t>Registrar  las cuentas clientes de los servicios públicos de las Unidades Operativas  y de nuevos predios sobre los que la Secretaría Distrital de Integración Social debe asumir el pago de los Servicios Públicos</t>
  </si>
  <si>
    <t>R-GL-003</t>
  </si>
  <si>
    <t>Falta de oportunidad en el suministro de información en tiempo real del inicio y/o terminación de contratos de arrendamiento y apertura de  Unidades Operativas</t>
  </si>
  <si>
    <t>Gestión Jurídica</t>
  </si>
  <si>
    <t>Establecer los lineamientos jurídicos de la Secretaría Distrital de Integración Social, a través de la asesoría y conceptualización, la prevención del daño antijurídico y la gestión de la defensa judicial y administrativa con el fin de dar cumplimiento a las actuaciones de la Entidad en el marco de la normatividad vigente</t>
  </si>
  <si>
    <t>R-GJ-001</t>
  </si>
  <si>
    <t xml:space="preserve">En el primer y tercer trimestre de la vigencia, el administrador del procedimiento de Requisitos legales solicita a las dependencias de la Entidad, mediante correo electrónico, la actualización de la matriz de requisitos legales, conforme a lo establecido en el Procedimiento identificación y seguimiento de requisitos legales y otros aplicables, Código PCD-GJ-001.  Con base en esta información, el administrador del procedimiento analiza y evalúa la matriz de requisitos legales de la Entidad en el segundo y cuarto trimestre de la vigencia.
En caso de no recibir la información de las dependencias, en el tiempo establecido, el administrador de procedimiento procede a remitir memorando interno a los directivos de las dependencias correspondientes, solicitando la identificación de requisitos legales aplicables a través de la matriz.
Como evidencia se cuenta con 2 matrices evaluadas(junio y diciembre que contienen los requisitos legales de la entidad.
Adicional, correos de solicitud (marzo y septiembre) y/o de recepción de insumos .  </t>
  </si>
  <si>
    <t xml:space="preserve">100% 
que equivale a 2 evaluaciones publicadas de las matrices de  requisitos legales aplicables de la Entidad </t>
  </si>
  <si>
    <t xml:space="preserve">Recepcionar, analizar, procesar, proyectar y dar respuesta a los diferentes requerimientos que se allegan a la Oficina Asesora Jurídica. </t>
  </si>
  <si>
    <t>R-GJ-002</t>
  </si>
  <si>
    <t xml:space="preserve">No se reporta con calidad y oportunamente la información necesaria para dar respuesta a los  requerimientos judiciales de la Entidad, por parte de las dependencias misionales </t>
  </si>
  <si>
    <t>Posibilidad de afectación en la defensa jurídica de la entidad frente a  los pronunciamientos  judiciales y administrativos en contra de los intereses institucionales, debido a desviaciones en la información suministrada por las dependencias misionales para responder oportunamente los requerimientos judiciales.</t>
  </si>
  <si>
    <t>100% que corresponde a 4 memorandos de comunicación remitidos</t>
  </si>
  <si>
    <t>Coordinar la implementación y mantenimiento del sistema de gestión, mediante la definición de las directrices institucionales aplicables en el marco de la normativa y requisitos identificados, con el fin de consolidar la operación de la entidad y promover su mejora.</t>
  </si>
  <si>
    <t>Establecer las directrices para la creación, actualización o derogación de los documentos; la formulación, actualización y seguimiento de los indicadores de gestión; la administración de riesgos; y el autocontrol, el seguimiento y aseguramiento de los procesos.</t>
  </si>
  <si>
    <t>R-SG-001</t>
  </si>
  <si>
    <t>1. Algunos gestores de proceso y dependencia no cuentan con los conocimientos específicos que son necesarios para promover la apropiación de las directrices del Sistema de Gestión.</t>
  </si>
  <si>
    <t>Posibilidad de que se generen desviaciones en la gestión institucional por la falta de implementación de los lineamientos del Sistema de Gestión, derivada de una falta de conocimiento y apropiación del modelo de operación por procesos.</t>
  </si>
  <si>
    <t>Profesionales del Equipo de Gestores de la Subdirección de Diseño, Evaluación y Sistematización para el Sistema de Gestión</t>
  </si>
  <si>
    <t>Director(a) de Análisis y Diseño Estratégico o Subdirector(a) de Diseño, Evaluación y Sistematización</t>
  </si>
  <si>
    <t>(N° de memorandos o comunicaciones enviadas / N° de memorandos o comunicaciones programados para envío) * 100
Meta: 1 memorando o comunicación.</t>
  </si>
  <si>
    <t>Evaluar de manera independiente la gestión institucional, desarrollando los roles asignados a la Oficina de Control Interno de acuerdo con la normativa vigente, aportando las recomendaciones correspondientes, para el mejoramiento continuo de la gestión institucional.</t>
  </si>
  <si>
    <t>Realizar seguimiento al estado del plan de mejoramiento</t>
  </si>
  <si>
    <t xml:space="preserve">Debido a la ausencia de puntos de control previo a la solicitud de publicación del plan de mejoramiento (de origen interno) institucional </t>
  </si>
  <si>
    <t>Posibilidad de que se afecte la calidad y la seguridad de la información del plan de mejoramiento (de origen interno) institucional, al momento de su diligenciamiento debido a la ausencia de controles por tratarse de una hoja de cálculo (Archivo Excel).</t>
  </si>
  <si>
    <t xml:space="preserve">Profesional de la OCI responsable de solicitar la publicación del plan de mejoramiento institucional </t>
  </si>
  <si>
    <t>Inspección, Vigilancia y Control</t>
  </si>
  <si>
    <t>Realizar actividades de asesoría técnica, verificación y seguimiento al cumplimiento de estándares de calidad, con el fin de promover la mejora en la calidad de la prestación de los servicios sociales del Distrito Capital de acuerdo a la normativa vigente y a la competencia otorgada a la Secretaría Distrital de Integración Social.</t>
  </si>
  <si>
    <t>Realizar visitas de Inspección y vigilancia a los diferentes servicios sociales, aplicando el IUV para la verificación del cumplimiento de los estándares técnicos de calidad</t>
  </si>
  <si>
    <t>R-IVC-001</t>
  </si>
  <si>
    <t>Posibilidad que el resultado de las visitas no refleje el estado real de cumplimiento de los estándares, ocasionando pérdida de interés por cumplir con los estándares de calidad, disminución de calidad del servicio, pérdida de credibilidad institucional, posibles sanciones por parte de un ente de control o regulador, lo que ocurre porque el equipo de verificación no cuenta con unidad de criterio para la evaluación del cumplimiento de los estándares de calidad.</t>
  </si>
  <si>
    <t>Líder del equipo de Inspección y Vigilancia de la Subsecretaría</t>
  </si>
  <si>
    <t>Revisar los instrumentos que contienen los resultados de las visitas y generar informes de resultados del cumplimiento de los estándares de calidad y otros lineamientos para cada institución visitada</t>
  </si>
  <si>
    <t>R-IVC-002</t>
  </si>
  <si>
    <t xml:space="preserve">El proceso no cuenta con un sistema de información que permita procesar o administrar la información que se genera en el desarrollo de las actividades establecidas. </t>
  </si>
  <si>
    <t>Profesional administrativo del equipo de Inspección y Vigilancia</t>
  </si>
  <si>
    <r>
      <t xml:space="preserve">Desde la revisión de la segunda línea se verifica que los documentos aportados cumplan con los siguientes criterios, de acuerdo con su programación respectiva:
Entregable respecto a la evidencia programada: no cumple
Firmas: cumple
Periodo de reporte de la evidencia: cumple
Indicador: cumple
</t>
    </r>
    <r>
      <rPr>
        <b/>
        <sz val="9"/>
        <color rgb="FF000000"/>
        <rFont val="Arial"/>
        <family val="2"/>
      </rPr>
      <t xml:space="preserve">Recomendación: 17/04/2023: se solicita ajustar el nombre del entregable con respecto a la evidencia programada. Fecha: 17/04/2023 la dependencia atiende la recomendación
</t>
    </r>
    <r>
      <rPr>
        <sz val="9"/>
        <color rgb="FF000000"/>
        <rFont val="Arial"/>
        <family val="2"/>
      </rPr>
      <t>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</si>
  <si>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Desde la revisión de la segunda línea se verifica que los documentos aportados cumplan con los siguientes criterios, de acuerdo con su programación respectiva:
Entregable respecto a la evidencia programada: no cumple
Firmas: cumple
Periodo de reporte de la evidencia: cumple
Indicador: no cumple
Recomendación: 17/04/2023: se recomienda presentar los listados de priorización de manera independiente dado que la evidencia programada corresponde a 3 listados y se adjuntó uno con el consolidado de eneo a marzo. Fecha: 17/04/2023 la dependencia atiende la recomendación.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</si>
  <si>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r>
      <t xml:space="preserve">Desde la revisión de la segunda línea se verifica que los documentos aportados cumplan con los siguientes criterios, de acuerdo con su programación respectiva:
Entregable respecto a la evidencia programada: cumple
Firmas: N/A
Periodo de reporte de la evidencia: cumple
Indicador: cumple
</t>
    </r>
    <r>
      <rPr>
        <b/>
        <sz val="9"/>
        <color rgb="FF000000"/>
        <rFont val="Arial"/>
        <family val="2"/>
      </rPr>
      <t>Recomendación: 17/04/2023 se recomienda incluir en el avance cualitativo el plan de igualdad de oportunidades para la Equidad de Género y la matriz de logros de género. 17/04/2023 la dependencia atendió la recomendación.</t>
    </r>
    <r>
      <rPr>
        <sz val="9"/>
        <color rgb="FF000000"/>
        <rFont val="Arial"/>
      </rPr>
      <t xml:space="preserve">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</si>
  <si>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Durante el periodo se formuló el Plan Estratégico de Talento Humano, el cual a su vez incluye el Plan Institucional de Capacitación para la vigencia 2023. Este plan fue adoptado oficialmente a través de la Resolución N°0124 de 27 de enero de 2023. Lo anterior se puede verificar en los siguientes links: 
1. "Durante el periodo se formuló el Plan Estratégico de Talento Humano, el cual a su vez incluye el Plan Institucional de Capacitación para la vigencia 2023. Este plan fue adoptado oficialmente a través de la Resolución N°0124 de 27 de enero de 2023. Lo anterior se puede verificar en los siguientes links: 
1. https://www.integracionsocial.gov.co/images/_docs/2023/transparencia/publicacion/0124_de_2023_Plan_Estrategico_de_Talento_Humano.pdf
2. https://www.integracionsocial.gov.co/images/_docs/2023/gestion/Plan_Institucional_de_Capacitacion_2023.pdf
 A la fecha del presente reporte, la SGDTH se encuentra adelantando el proceso contractual para la ejecución del Plan de Capacitación, sin embargo:
Para el primer trimeste se encontraba programada una (1) actividad en el cronograma del Plan Institucional de Capacitación para la vigencia 2023; la cual correspondia a la Inducción Institucional a los servidores y servidoras que ingresaron a la entidad, esta se llevo a cabo durante los días febrero 21, 22 y 23, cumpliendo de esta manera con el 100% de las actividades planeadas para el periodo.
Por otra parte, se adelantaron las siguientes siete (7) acciones formativas que estaban pendientes de ejecución y se relacionan a continuación, correspondientes al Plan Institucional de Capacitación 2023, de las cuales participaron un total de 286 servidores y servidores:
Flexibilidad y adaptación al cambio
Transparencia en la gestión pública y servicio al ciudadano
Técnicas de negociación colectiva (Texto y discurso del pliego de solicitudes)
Seguridad informática
Elementos de Clasificación Documental
Empatía y solidaridad
Ética de lo público
EVIDENCIA APORTADA:
Plan Institucional de Capacitación vigencia 2023
Listados de Asistencia Inducción Institucional
Agenda Inducción Institucional
Listados asistencia actividades Plan Institucional de Capacitación 2023"</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</si>
  <si>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parcialmente
Recomendación: 19/04/2023 se recomienda registrar en el avance cualitativo, el total de actividades programadas y el total de actividades ejecutadas para calcular el indicador de acuerdo con lo ejecutado. 24/04/2023 la dependencia atiende la recomendación.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</si>
  <si>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r>
      <t xml:space="preserve">Desde la revisión de la segunda línea se verifica que los documentos aportados cumplan con los siguientes criterios, de acuerdo con su programación respectiva:
</t>
    </r>
    <r>
      <rPr>
        <b/>
        <sz val="9"/>
        <color rgb="FF000000"/>
        <rFont val="Arial"/>
        <family val="2"/>
      </rPr>
      <t>Entregable respecto a la evidencia programada: parcialmente</t>
    </r>
    <r>
      <rPr>
        <sz val="9"/>
        <color rgb="FF000000"/>
        <rFont val="Arial"/>
        <family val="2"/>
      </rPr>
      <t xml:space="preserve">
Firmas: N/A
Periodo de reporte de la evidencia: cumple
Indicador: cumple
Recomendación: 17/04/2023 se recomienda cargar las evidencias en pdf en la carpeta compartida, con el fin de permitir el acceso directo a las mismas. 17/04/2023 la dependencia atendió la recomendación.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</si>
  <si>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11/04/2023 No se generan observaciones y/o recomendaciones respecto al análisis presentado en el seguimiento al indicador de gestión.</t>
  </si>
  <si>
    <t>Se presenta avance cualitativo y cuantitativo de la ejecución del indicador. Durante el mes de marzo se planeó la implementación de 3 requerimientos los cuales finalizaron y se desplegaron en producción de acuerdo a lo planeado.
Listado de Temas:
1) Focalización: Se añade validación de los campos UPZ y Barrios.
2 ) Focalización: Modificación de formulario. de personas para corregir un error en guardado.
3) Seven: actualización de service pack.</t>
  </si>
  <si>
    <t>13/03/2023 No se generan observaciones respecto al análisis presentado en el seguimiento al indicador de gestión. Se deja la siguiente recomendación: se debe adelantar todas las acciones pertinentes para dar cumplimiento a la meta propuesta.</t>
  </si>
  <si>
    <t>Se presenta avance cualitativo de la ejecución del indicador. Durante el mes de febrero se planeó la implementación de 8 requerimientos los cuales finalizaron y se desplegaron en producción de acuerdo a lo planeado.
Listado de Temas
1 y 2) RAJ: Restauración de contraseñas de acceso
3) Focalización: Modificación de información de BD producción
4) Kactus: Actualización programa KNmCaumt y Base de Datos
5) RAD: instalación de certificado digital SSL
6) Focalización: Modificación de información de BD producción
7) SIRBE: Modificación masiva de bonos anulados
8) SIRBE: Modificación de los JOB´s de Oracle para que en el cierre del sistema se den permisos extemporáneos.</t>
  </si>
  <si>
    <t>Se presenta avance cualitativo de la ejecución del indicador. Durante el mes de Enero se planeó la implementación de 2 requerimientos los cuales finalizaron y se desplegaron en producción de acuerdo a lo planeado.
Listado de Temas
1 y 2) Focalización: Modificación de información de BD producción Focalización.</t>
  </si>
  <si>
    <t>Informes mensuales de solicitudes de desarrollo.</t>
  </si>
  <si>
    <t xml:space="preserve">Matriz de seguimiento a las solicitudes de desarrollo o modificaciones de software. </t>
  </si>
  <si>
    <t>17/04/2023 No se generan observaciones y/o recomendaciones respecto al análisis presentado en el seguimiento al indicador de gestión.</t>
  </si>
  <si>
    <r>
      <t>En el mes de marzo, se envió la matriz de seguimiento al Plan de Ajuste y Sostenibilidad MIPG para diligenciamiento del reporte con corte a 31 de marzo de 2023. Posteriormente, se recibieron los reportes de las dependencias líderes de las políticas de gestión y desempeño, los cuales fueron revisados y como resultado de este seguimiento, se logró un cumplimiento del 100% de los 21 productos programados para el primer trimestre. De esta manera, respecto a lo programado para la vigencia, el av</t>
    </r>
    <r>
      <rPr>
        <sz val="9"/>
        <rFont val="Arial"/>
        <family val="2"/>
      </rPr>
      <t>ance promedio acumulado en las actividades ejecutadas por las dependencias con programación es del 32%,</t>
    </r>
    <r>
      <rPr>
        <sz val="9"/>
        <color theme="1"/>
        <rFont val="Arial"/>
        <family val="2"/>
      </rPr>
      <t xml:space="preserve"> con lo cual se cumple con lo esperado para el periodo.
No obstante, se identifica la necesidad de realizar un ajuste en la programación trimestral del indicador, teniendo en cuenta su naturaleza creciente, por lo cual se procederá a solicitar el ajuste en la formulación del método de cálculo.
Adicionalmente, en el mes de marzo, en la jornada de inducción, se presentó a los gestores de dependencia y de proceso, la institucionalidad, operación y evaluación del Modelo Integrado de Planeación y Gestión- MIPG, teniendo en cuenta que para esta vigencia fueron asignados nuevos delegados.
Igualmente,  se envió el primer instrumento de socialización denominado "entérate", como estrategia de divulgación del Modelo Integrado de Planeación y Gestión MIPG para la vigencia 2023, y mecanismo de fortalecimiento técnico para apoyar la implementación del modelo en la SDIS.</t>
    </r>
  </si>
  <si>
    <t>15/03/2023 No se generan observaciones respecto al análisis presentado en el seguimiento al indicador de gestión. Se deja la siguiente recomendación: se debe adelantar todas las acciones pertinentes para dar cumplimiento a la meta propuesta en el siguiente periodo.</t>
  </si>
  <si>
    <t>En el mes de febrero, en el marco del Comité de Gestores del Sistema de Gestión, se presentaron los resultados del seguimiento al Plan de Ajuste y Sostenibilidad MIPG 2022 correspondientes al IV trimestre; además de las fechas para el seguimiento al Plan de Ajuste y Sostenibilidad MIPG 2023.
Adicionalmente, se avanzó en la definición de la estrategia para la divulgación del Modelo Integrado de Planeación y Gestión - MIPG, durante la vigencia 2023, como un mecanismo de fortalecimiento técnico para apoyar la implementación del modelo en la SDIS.</t>
  </si>
  <si>
    <t>En el mes de enero y en el marco del Comité Institucional de Gestión y Desempeño, se presentó para aprobación, la versión final del Plan de Ajuste y Sostenibilidad MIPG 2023, como consta en el Acta No. 03 del 20 de enero de 2023.</t>
  </si>
  <si>
    <t>Para el cálculo del indicador se toma el avance promedio acumulado en las actividades ejecutadas por las dependencias (numerador) con programación, y se divide en el valor porcentual programado en el periodo de seguimiento (denominador). Se define que el cumplimiento programado para todos los trimestres es el 100%.
Para definir los avances acumulados se tiene en cuenta que: para las actividades con meta creciente se toma el ultimo valor; para las actividades con meta constante se promedian los valores con programación; y para las actividades con meta tipo suma, se suman los periodos con programación.
Por ser una meta creciente, el cumplimiento anual corresponderá al resultado del último trimestre.</t>
  </si>
  <si>
    <t>(Avance promedio acumulado de las actividades ejecutadas con programación para el periodo / Cumplimiento programado para el periodo)*100</t>
  </si>
  <si>
    <t>Plan de ajuste y sostenibilidad del Modelo Integrado de Planeación y Gestión (MIPG), implementado.</t>
  </si>
  <si>
    <t>Circular 009 del 28/02/2023</t>
  </si>
  <si>
    <t>Debido a que el indicador es anual, para el reporte con corte a marzo no se genera gráfica.</t>
  </si>
  <si>
    <t>11/04/2023 No se generan observaciones respecto al análisis reportado para el seguimiento del indicador.</t>
  </si>
  <si>
    <t>Al corte del mes de marzo, se adelantó un ejercicio de análisis para el ajuste de la programación del indicador. Este ejercicio tomó en consideración los resultados de las mediciones del indicador correspondientes a vigencias anteriores.</t>
  </si>
  <si>
    <t>16/03/2023 No se generan observaciones respecto al análisis reportado para el seguimiento del indicador.</t>
  </si>
  <si>
    <t>El equipo dio inicio a la planeación de actividades del indicador sobre avances individuales en procesos de inclusión social, considerando las necesidades identificadas durante el ejercicio en 2022.</t>
  </si>
  <si>
    <t>Se socializaron los resultados de la medición del indicador para el año 2022, en aras del fortalecimiento de las estrategias de atención desarrolladas por los servicios vinculados al proyecto.</t>
  </si>
  <si>
    <t xml:space="preserve">13/04/2023:
La formula del indicador está en términos de cantidad no de porcentaje, ajustar las cifras reportadas. De igual forma hace falta dentro de las evidencias el reporte de personas atendidas Sistema de Información misional  (SIRBE), para poder identificar el numerador.
17/04/2023:
No se generan observaciones respecto al análisis y evidencias reportados para el seguimiento del indicador. </t>
  </si>
  <si>
    <t>Para el periodo reportado (mes de marzo), se atendieron 68 personas mayores en el servicio Bogotá Te Acompaña en la Vejez; las cuales corresponden al 100 % de las personas mayores en riesgo y vulneración de derechos, víctimas de violencia o en habitabilidad en calle de las 20 localidades de Bogotá, que fueron reportadas al servicio. Los reportes se reciben a través de la red social WhatsApp, o mediante derechos de petición; posteriormente se activan rutas de acceso a la justicia y salud, brindando asesoría jurídica en los casos de violencia, abandono y negligencia familiar, acompañando la vinculación a la oferta de servicios institucionales de la Secretaría Distrital de Integración Social o de otros sectores y el restablecimiento de redes de apoyo familiar y social.</t>
  </si>
  <si>
    <t>No aplica. Indicador de gestión oficializado el 29/03/2023</t>
  </si>
  <si>
    <t>*Reporte de personas atendidas Sistema de Información misional  (SIRBE).
(Numerador)
*Reporte generado de la consolidación del Formato Registro y seguimiento de casos (FOR-PSS-546) diligenciado.
(Denominador)</t>
  </si>
  <si>
    <t>La información se obtiene del Sistema de Información misional  (SIRBE), la cual es remitida por parte de la SDES. Del reporte suministrado se tiene en cuenta el número de personas mayores atendidas por parte del Servicio  Bogotá Te Acompaña en la Vejez durante el periodo a reportar obteniendo el numerador.
De igual manera la información que se obtiene del total de registro de solicitudes de atención de personas mayores para el periodo de reporte, conforme el Formato Registro y seguimiento de casos (FOR-PSS-546) se obtiene el denominador. Esta información es suministrada por parte del Servicio Bogotá Te Acompaña en la Vejez. 
Para reportar el avance cuantitativo acumulado, se tomará la suma de cada uno de los periodos reportados.</t>
  </si>
  <si>
    <t>*Sistema de Información misional (SIRBE).
*Formato Registro y seguimiento de casos  (FOR-PSS-546).</t>
  </si>
  <si>
    <t>(Número de personas mayores atendidas por parte del Servicio  Bogotá Te Acompaña en la Vejez / Número de personas mayores que solicitan el servicio en Bogotá Te Acompaña en la Vejez) * 100</t>
  </si>
  <si>
    <t xml:space="preserve">Generar las acciones necesarias para atender a las personas mayores, en el marco de la  implementación del Servicio Social Bogotá Te Acompaña en la Vejez </t>
  </si>
  <si>
    <t xml:space="preserve">Determinar el porcentaje de personas mayores  atendidas por parte del Servicio  Bogotá Te Acompaña en la Vejez </t>
  </si>
  <si>
    <t>Personas mayores atendidas por parte del Servicio Bogotá Te Acompaña en la Vejez</t>
  </si>
  <si>
    <t>Circular 014 del 29/03/2023</t>
  </si>
  <si>
    <t>PSS-7770-010</t>
  </si>
  <si>
    <t>Debido a que el indicador es semestral para el reporte con corte a marzo no se genera gráfica.</t>
  </si>
  <si>
    <t xml:space="preserve">13/04/2023:
No se generan observaciones respecto al análisis reportado para el seguimiento del indicador. </t>
  </si>
  <si>
    <t xml:space="preserve">Para el periodo reportado (mes de marzo), se estableció un ejercicio de identificación de cooperantes que promuevan su interlocución de saberes y conocimientos que permitan fortalecer la participación y vincular personas mayores a procesos de vinculación donde se cumplan el 75% de participación. Estas actividades se concentraron en las localidades de Ciudad Bolívar, Usme, Santafé - Candelaria y Usaquén, vinculando 129 personas mayores.
Así mismo se realizaron actividades con comunidades y pueblos étnicos, lo cual da respuesta al proceso de inclusión con personas mayores desde un enfoque diferencial, de estas acciones afirmativas se destacan: 
* Pueblo Rrom Casa Gaitana - Localidad Puente Aranda: Vinculando a siete (7) personas mayores.
*Pueblo Indígena: Agentes y Autoridades Indígenas con quienes se adelantó identificación de gustos e intereses).
Pueblo Raizal: Se adelantó proceso de cartografía social con personas mayores del Pueblo Raizal ubicadas en la Localidad de Engativá.
</t>
  </si>
  <si>
    <t xml:space="preserve">09/03/2023:
No se generan observaciones respecto al análisis reportado para el seguimiento del indicador. </t>
  </si>
  <si>
    <t>Para el periodo reportado (mes de febrero), se estableció un ejercicio de identificación de cooperantes que promuevan su interlocución de saberes y conocimientos que permitan fortalecer la participación y vincular personas mayores a procesos de vinculación, donde se cumplan el 75% de participación. Estas actividades se concentraron en las localidades de Ciudad Bolívar y Antonio Nariño.</t>
  </si>
  <si>
    <t xml:space="preserve">Para el periodo reportado (mes de enero), se retomaron las acciones de identificación a redes que permitan la participación de personas mayores y su articulación con cooperantes generacionales e intergeneracionales. En este periodo se focalizaron acciones, a partir de lo anterior, se registró un cumplimiento de meta para enero de 2023 en las localidades de Fontibón, Engativá, y Kennedy. </t>
  </si>
  <si>
    <t xml:space="preserve">Para el periodo reportado (mes de marzo), se presentó la vinculación de 40 personas mayores en la Estrategia de Redes de Cuidado Comunitario, participantes que cumplieron con el 75% de participación en de las líneas de acción determinadas por la Estrategia de Redes de Cuidado Comunitario.
Por lo tanto, el dar continuidad con la identificación de espacios para la interlocución con las personas mayores y cooperantes, permite ofertar las diferentes actividades dirigidas a personas mayores desde la estrategia y así lograr un mayor cumplimiento. </t>
  </si>
  <si>
    <t>Para el periodo reportado (mes de febrero), se presentó la vinculación de 38 personas mayores en la Estrategia de Redes de Cuidado Comunitario, participantes que cumplimiento con 75% de participación en de las líneas de acción determinadas por la Estrategia de Redes de Cuidado Comunitario.
Para este periodo se trabajó puntualmente en la cartografía local que permita la identificación de espacios de interlocución para las personas mayores, permitiendo ofertar estos espacios a personas mayores que egresan del servicio Centro Día Casa de la Sabiduría.</t>
  </si>
  <si>
    <t>Para el periodo reportado (mes de enero), se presentó la vinculación de 61 personas mayores en la Estrategia de Redes de Cuidado Comunitario, participantes que cumplimiento con 75% de participación en las líneas de acción determinadas por la Estrategia de Redes de Cuidado Comunitario.
De este modo, se continúa con el acompañamiento y consolidación de grupos que favorezcan  la participación e integración de personas mayores del territorio, logrando atender sus intereses y gustos desde un escenario generacional e intergeneracional.</t>
  </si>
  <si>
    <t>*Reporte de personas mayores vinculadas - Sistema de Información misional (SIRBE). (Numerador)
*Reporte de personas inscritas en las Redes de Cuidado Comunitario - Sistema de Información misional (SIRBE). (Denominador)</t>
  </si>
  <si>
    <t>Se entiende como persona mayor vinculada en Redes de Cuidado Comunitario, aquella que participa en mínimo el 75% del total de las actividades programadas en los módulos de la estrategia.
La información se obtiene del Sistema Misional SIRBE exportando el registro de personas mayores inscritas a cursos, establecidos para cada uno de los módulos programados para la estrategia. Con esta información, se verifica la participación de cada una de las personas a las sesiones programadas, las cuales deben ser del 75% o más para que cuente como persona vinculada en las Redes de Cuidado para el cálculo del numerador. 
Por otro lado, la información que se obtiene del Sistema Misional SIRBE exportando el registro de personas mayores inscritas mediante ficha genérica de cursos establecida para cada uno de los módulos programados para la estrategia es el insumo para el denominador.
El avance acumulado del indicador se toma con base en el último dato reportado.</t>
  </si>
  <si>
    <t xml:space="preserve">
*Sistema de Información y misional (SIRBE). </t>
  </si>
  <si>
    <t>(Número de personas mayores vinculadas a las redes de cuidado comunitario / Número de personas inscritas en las Redes de Cuidado Comunitario) * 100</t>
  </si>
  <si>
    <t>Realizar acciones de acompañamiento  y seguimiento a las personas mayores para su permanencia en las actividades que se desarrollen en las redes de cuidado.</t>
  </si>
  <si>
    <t>Establecer el porcentaje de personas mayores que participan como mínimo en el 75% de las actividades establecidas   en las Redes de Cuidado Comunitario.</t>
  </si>
  <si>
    <t xml:space="preserve">Porcentaje  de Personas mayores vinculadas en Redes de Cuidado Comunitario 
</t>
  </si>
  <si>
    <t xml:space="preserve">13/04/2023:
Este indicador es de medición trimestral, por lo tanto el análisis debe ir redactado en este sentido, revisar que las cifras correspondan al trimestre (enero - marzo). De igual manera en las evidencias para el numerador, se adjunta la base solo con fecha de marzo y hay un total de 4184 registros, revisar.
14/04/2023:
No se generan observaciones respecto al análisis y evidencias reportados para el seguimiento del indicador. </t>
  </si>
  <si>
    <t xml:space="preserve">Para el periodo reportado trimestre (enero-febrero-marzo), se tomó como referencia el seguimiento a la participación de las personas mayores en los encuentros y actividades del Plan de Atención Institucional PAI. Estos encuentros buscan promover el autocuidado y la dignificación de la persona mayor. En los encuentros se abordaron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555 participantes atendidos en la modalidad de Cuidado Transitorio durante el trimestre (enero-febrero-marzo), 469 participaron en los encuentros anteriormente mencionados; registrándose una participación del 85 % de las personas mayores atendidas en los encuentros señalados.  Se recuerda que la participación en cada uno de los encuentros es voluntaria, respetando siempre la autonomía y toma de decisiones de las personas mayores participantes. 
</t>
  </si>
  <si>
    <t xml:space="preserve">Para el periodo reportado (mes de febrero, se tomó como referencia el seguimiento a la participación de las personas mayores en los encuentros y actividades del Plan de Atención Institucional PAI. Estos encuentros buscan promover el autocuidado y la dignificación de la persona mayor. En los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471 participantes atendidos en la modalidad de Cuidado Transitorio durante el mes de febrero, 391 participaron en estos encuentros; registrándose una participación del 84% de las personas mayores atendidas en los encuentros señalados.  Se recuerda que la participación en cada uno de los encuentros es voluntaria, respetando siempre la autonomía y toma de decisiones de las personas mayores participantes. Sin embargo, se continuará realizando sensibilización a las personas mayores para que participen en las diferentes actividades ofertadas en los Centros de Cuidado Transitorio. </t>
  </si>
  <si>
    <t xml:space="preserve">Para el periodo reportado (mes de enero), se tomó como referencia el seguimiento a la participación de las personas mayores en los encuentros y actividades del Plan de Atención Institucional PAI. Estos encuentros buscan promover el autocuidado y la dignificación de la persona mayor. En los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469 participantes atendidos en la modalidad de Cuidado Transitorio durante el mes de enero, 398 participaron en estos encuentros; registrándose una participación del 84% de las personas mayores atendidas en los encuentros señalados.  Cabe recordar que la participación en cada uno de los encuentros es voluntaria, respetando siempre la autonomía y toma de decisiones de las personas mayores participantes. Sin embargo, se realizará sensibilización a las personas mayores para que participen en las diferentes actividades ofertadas en los Centros de Cuidado Transitorio. </t>
  </si>
  <si>
    <t>*Registro de personas con actuación de seguimiento PAI en el SIRBE reportado por el SDES (Numerador).
*Reporte de conteo de metas dado por SDES (Denominador).</t>
  </si>
  <si>
    <r>
      <t xml:space="preserve">Del reporte enviado por la SDES con el número de personas mayores participantes en las actividades formuladas en el Plan de Atención Institucional en los centros de Cuidado Transitorio para el periodo a reportar tanto en la jornada diurna como nocturna, cantidades que se sumaran para obtener el numerador.
Para obtener el denominador se toma el </t>
    </r>
    <r>
      <rPr>
        <strike/>
        <sz val="9"/>
        <rFont val="Arial"/>
        <family val="2"/>
      </rPr>
      <t xml:space="preserve"> </t>
    </r>
    <r>
      <rPr>
        <sz val="9"/>
        <rFont val="Arial"/>
        <family val="2"/>
      </rPr>
      <t>reporte remitido por la SDES referente al total de personas participantes que se encuentran en los centros de Cuidado Transitorio en la jornada diurna y nocturna, cantidades que se sumaran para obtener el denominador, este resultado se multiplicará por 100% obteniendo el resultado final. 
El avance acumulado del indicador se toma con base en el último dato reportado.</t>
    </r>
  </si>
  <si>
    <t>*Sistema de Información misional (SIRBE).</t>
  </si>
  <si>
    <t>(Número de personas mayores participantes en actividades formuladas en el Plan de Atención Institucional  de los centros de Cuidado Transitorio / Total personas participantes que se encuentran en los centros de Cuidado Transitorio) * 100</t>
  </si>
  <si>
    <t>Efectuar estrategias para promover la participación de las personas mayores en las actividades formuladas en el Plan de Atención Institucional sobre los centros de cuidado transitorio.</t>
  </si>
  <si>
    <t>Determinar el porcentaje de personas que participan en las actividades de los centros de cuidado transitorio (Día - Noche) definidas en el Plan de Atención Institucional.</t>
  </si>
  <si>
    <t xml:space="preserve">Personas mayores en el Servicio Cuidado Transitorio Día - Noche que participan en las actividades de los centros de cuidado transitorio definidas en el Plan de Atención Institucional </t>
  </si>
  <si>
    <t xml:space="preserve">13/04/2023:
En las evidencias hace falta el reporte SIRBE de asistencias mensuales del Servicio Centro Día  Casa de la Sabiduría para poder identificar el numerador.
17/04/2023:
No se generan observaciones respecto al análisis y evidencias reportados para el seguimiento del indicador. </t>
  </si>
  <si>
    <t>Para el periodo reportado (marzo), las unidades operativas del servicio Centro Día Casa de la Sabiduría presentan una participación de las personas mayores reflejada en 53,445 asistencias mensuales de las 109,890 programadas para el marzo, lo que representa un 49% de asistencia programada. Estos datos reflejan la necesidad de fortalecer inmediatamente los ejercicios de seguimiento a las personas mayores en atención y así mismo, incrementar los escenarios de socialización, sensibilización e identificación de personas mayores en los territorios, dando a conocer la oferta y horarios de participación al servicio.</t>
  </si>
  <si>
    <t>Para el periodo reportado (mes de febrero), se presentaron en Atención 41.067 personas mayores como beneficiarios del servicio social Centro Día, modalidad Casa de la Sabiduría y estrategia Centro Día al Barrio (personas mayores con 75% de participación).
Para el mes, se presentó una atención de 2.767 personas mayores acorde con lo programado, debido a que las unidades operativas realizaron actividades de identificación de nuevos participantes en diferentes territorios como respuesta al ejercicio de egreso (por cumplimiento de proceso/ retiro voluntario / inasistencia) que se adelantan periódicamente en cada unidad operativa.
Así mismo, se tuvieron en operación, los 13 convenios de asociación con los cuales presta atención la Estrategia Centro Día al Barrio, esta metodología de atención tercerizada favorece la participación de las personas mayores en espacios comunales y barriales donde las personas mayores no cuentan con la posibilidad de asistir a las unidades operativas. El reporte des mes de febrero, es igual al del mes de enero, puesto que los reportes arrojan que en estos meses se atendió a las mismas personas mayores.</t>
  </si>
  <si>
    <t xml:space="preserve">Para el periodo reportado (mes de enero), se presentaron en Atención 41.067 personas mayores como beneficiarios del servicio social Centro Día, modalidad Casa de la Sabiduría y estrategia Centro Día al Barrio (personas mayores con 75% de participación).
Para el mes, se presentó una atención de 2.767 personas mayores acorde con lo programado, debido a que las unidades operativas realizaron actividades de identificación de nuevos participantes en diferentes territorios como respuesta al ejercicio de egreso (por cumplimiento de proceso/ retiro voluntario / inasistencia) que se adelantan periódicamente en cada unidad operativa.
Así mismo, se tuvieron en operación, los 13 convenios de asociación con los cuales se presta atención la Estrategia Centro Día al Barrio, esta metodología de atención tercerizada favorece la participación de las personas mayores en espacios comunales y barriales donde las personas mayores no cuentan con la posibilidad de asistir a las unidades operativas. </t>
  </si>
  <si>
    <t>*Reporte SIRBE de asistencias mensuales del Servicio Centro Día  Casa de la Sabiduría (Numerador)
*Matriz de programación de asistencia en unidades operativas (Denominador)</t>
  </si>
  <si>
    <t>Para el cálculo del numerador la información se obtiene del Sistema de Información misional (SIRBE), con base en las personas mayores en atención con registro de asistencia para el periodo programado. La información suministrada, se debe tomar de los registros de actuaciones de intervención.
En el denominador se incluye el dato del número de asistencias programadas para el mes lo cual se obtiene de la matriz de programación de asistencia en unidades operativas.
El avance acumulado del indicador se toma con base en el último dato reportado.</t>
  </si>
  <si>
    <t>*Sistema de Información y Registro misional (SIRBE), registro de asistencia por actuaciones de intervención. 
*Matriz de programación de asistencia en unidades operativas.</t>
  </si>
  <si>
    <t>(Número de asistencias registradas en las actividades  de desarrollo humano del Servicio Centro Día Casa de la Sabiduría  /Número de asistencias programadas de las personas mayores en las actividades  de desarrollo humano en el Servicio Centro Día Casa de la Sabiduría  )*100</t>
  </si>
  <si>
    <t xml:space="preserve">Implementar acciones de seguimiento que promuevan el acompañamiento interdisciplinario por parte de los equipos locales, a fin de garantizar la continuidad de las estrategias de participación de las personas mayores en el servicio. </t>
  </si>
  <si>
    <t>Realizar seguimiento a la participación en las actividades  de desarrollo humano por parte de las personas mayores en el Servicio Centro Día  Casa de la Sabiduría.</t>
  </si>
  <si>
    <t xml:space="preserve">Porcentaje de Participación en las actividades de las personas mayores en el Servicio  Centro Día  Casa de la Sabiduría </t>
  </si>
  <si>
    <t xml:space="preserve">13/04/2023:
Revisar las cifras reportadas, porque en la evidencia adjunta se cuentan 37.898 abonos autorizados en cuanto a lo ejecutado, y para lo programado aparece un total de 144.464, no lo que se está reportando cuantitativamente.
17/04/2023:
No se generan observaciones respecto al análisis y evidencias reportados para el seguimiento del indicador. </t>
  </si>
  <si>
    <t>Para el periodo reportado (marzo), el indicador logró un cumplimiento del 99% Teniendo en cuenta que en este periodo se realizó el giro de los apoyos económico Cofinanciado D - Programa Colombia Mayor de los meses de enero y febrero de 2023.
En los adjuntos se entrega la nomina del mes de enero y febrero de 2023, que fueron entregadas a las personas mayores del 16 al 31 de marzo de 2023.</t>
  </si>
  <si>
    <t xml:space="preserve">09/03/2023:
No se generan observaciones respecto al análisis y evidencias reportados para el seguimiento del indicador. </t>
  </si>
  <si>
    <t>Para el periodo reportado (mes de febrero), el indicador logra un cumplimiento del 42%, teniendo en cuenta que en el mes febrero de 2023, no se realizó el giro del apoyo económico cofinanciado D- programa Colombia .
El no cumplimiento del indicador obedece al proceso de contratación que esta realizando el Departamento Administrativo de prosperidad Social para el operador que realiza la entrega del apoyo económico a nivel nacional.
En las evidencias no se adjunta matriz de Colombia Mayor, dado que no se presentaron giros.</t>
  </si>
  <si>
    <t>Para el periodo reportado (mes de enero), el indicador logró un cumplimiento del 42%, teniendo en cuenta que en el mes enero de 2023, no se realizó el giro del apoyo económico cofinanciado D- programa Colombia .
El no cumplimiento del indicador obedece al proceso de contratación que esta realizando el Departamento Administrativo de prosperidad Social del operador que realiza la entrega del apoyo económico a nivel nacional. 
En las evidencias no se adjunta matriz de Colombia Mayor, dado que no se presentaron giros.</t>
  </si>
  <si>
    <t>*Listados de Nómina del Programa Colombia Mayor (Apoyos Cofinanciados).
 *Base de abonos autorizados SDIS y no autorizados SDIS.        
(Numerador).
*Reporte de cupos programados para giro en el periodo.
(Denominador).</t>
  </si>
  <si>
    <t>Exportar  la información del Sistema Misional SIRBE, se toma el total de personas mayores que se encuentran en atención en los Apoyos Tipo A, B y B Desplazados, en específico a las personas que se les realizó el abono efectivo. Para los tipo Cofinanciado, se toma la cantidad de personas que están en atención y cuyo pago fue programado en nómina, de acuerdo con el balance referenciado por el programa Colombia Mayor (O quien haga sus veces). Los anteriores valores deben sumarse para obtener el numerador.
Exportar la información del Sistema Misional SIRBE, tomando el total de personas mayores que se encuentran en atención en los Apoyos Tipo A, B y B Desplazados, el cual se debe sumar con el total de personas reportadas en Balance del programa Colombia Mayor Apoyo Económico cofinanciado tipo D para obtener el denominador. Es importante aclarar, que los datos que se toman para el denominador, obedecen a la información del mes anterior de las personas que quedaron en atención. 
El avance acumulado del indicador se toma con base en el último dato reportado.</t>
  </si>
  <si>
    <t xml:space="preserve">
* Informes de Nómina al Corte (Cofinanciado) proveniente del Departamento Administrativo para la Prosperidad Social.          
*Base en Excel Sistema de Información  misional de los abonos autorizados en el mes.
* Sistema de Información  misional  (SIRBE) (A, B y B Desplazados). 
*Balance del programa Colombia Mayor Apoyo Económico cofinanciado tipo D.</t>
  </si>
  <si>
    <t>(Número de Abonos Efectivos en el periodo / Total de Cupos programados para giro en el periodo) * 100</t>
  </si>
  <si>
    <t>Realizar la gestión de desbloqueo a personas mayores, o efectuar el egreso del servicio de acuerdo con el procedimiento específico.</t>
  </si>
  <si>
    <r>
      <t xml:space="preserve">Identificar el porcentaje total de Abonos Efectivos realizados a las personas </t>
    </r>
    <r>
      <rPr>
        <strike/>
        <sz val="9"/>
        <rFont val="Arial"/>
        <family val="2"/>
      </rPr>
      <t xml:space="preserve"> </t>
    </r>
    <r>
      <rPr>
        <sz val="9"/>
        <rFont val="Arial"/>
        <family val="2"/>
      </rPr>
      <t>participantes del servicio de Apoyos Económicos para Persona Mayor, respecto al total de cupos programados para giro en el servicio.</t>
    </r>
  </si>
  <si>
    <t xml:space="preserve">
Nivel de cumplimiento en la entrega de Apoyos económicos con relación a los cupos programados para giro</t>
  </si>
  <si>
    <t xml:space="preserve">13/04/2023:
No se generan observaciones respecto al análisis y evidencias reportados para el seguimiento del indicador. </t>
  </si>
  <si>
    <t>Para el periodo reportado (mes de marzo), el indicador logró un cumplimiento del 97%, de acuerdo con lo programado para el mes de marzo de 2023, teniendo en cuenta la rotación que se presenta de cupos en el servicio de apoyos económicos.
En el mes de marzo de 2023 ingresaron al servicio 1.042 personas mayores, teniendo en cuenta la validación y verificación del cumplimiento de criterios de ingreso de las personas que se encontraban en lista de espera, para así garantizar que cuente con un ingreso económico que aporta a sus necesidades básicas.</t>
  </si>
  <si>
    <t>Para el periodo reportado (mes de febrero), el indicador logró un cumplimiento del 100%, de acuerdo con lo programado para el mes de febrero de 2023, teniendo en cuenta la rotación de cupos en el servicio de apoyos económicos.
En el mes de febrero de 2023 ingresaron al servicio 265 personas mayores, teniendo en cuenta la validación y verificación del cumplimiento de criterios de ingreso de las personas que se encontraban en lista de espera, para así garantizar que cuente con un ingreso económico que aporta a sus necesidades básicas.</t>
  </si>
  <si>
    <t>Para el periodo reportado (mes de enero), se logró un cumplimiento del 101%, de acuerdo con lo programado para el mes de enero de 2023, teniendo en cuenta la rotación de cupos en el servicio de apoyos económicos.
En el mes de enero de 2023 ingresaron al servicio 227 personas mayores, teniendo en cuenta la validación y verificación del cumplimiento de criterios de ingreso de las personas que se encontraban en lista de espera, para así garantizar que cuente con un ingreso económico que aporta a sus necesidades básicas.</t>
  </si>
  <si>
    <t>*Apoyos Económicos - Conteo de Meta suministrado por SDES.
*Plan de Acción del proyecto 7770.</t>
  </si>
  <si>
    <t>La SDES remite a la subdirección para la Vejez el reporte del conteo de la meta 1  del proyecto de inversión 7770, en éste, se debe tomar el total de personas de la hoja denominada vigencia. (Numerador)
Del plan de acción del proyecto de inversión 7770 se toma la programación de personas para la vigencia de la meta 1 (Denominador).
Para el avance del indicador,  se tomará el acumulado del reporte de conteo de meta 1 suministrado por la SDES al corte a reportar, conforme a los cupos programados en el plan de acción. 
El avance acumulado del indicador se toma con base en el último dato reportado.</t>
  </si>
  <si>
    <t>* Sistema de Información  misional  (SIRBE) (A, B y B Desplazados y D) conteo de meta.
* Programación conteo de meta del plan de acción del proyecto de inversión 7770.</t>
  </si>
  <si>
    <t>(Número de personas (en atención) en el servicio de Apoyos Económicos para persona mayor para la vigencia / Número de Personas programadas para la vigencia en el servicio de Apoyos Económicos para persona mayor) *100</t>
  </si>
  <si>
    <t>Implementar los procedimientos establecidos para garantizar los ingresos de personas mayores, en el marco de la rotación de cupos del servicio.</t>
  </si>
  <si>
    <r>
      <t xml:space="preserve">Identificar y evaluar el porcentaje de personas mayores que se encuentran en atención en el servicio de Apoyos Económicos, a partir de </t>
    </r>
    <r>
      <rPr>
        <sz val="9"/>
        <color rgb="FF00B050"/>
        <rFont val="Arial"/>
        <family val="2"/>
      </rPr>
      <t xml:space="preserve"> </t>
    </r>
    <r>
      <rPr>
        <sz val="9"/>
        <rFont val="Arial"/>
        <family val="2"/>
      </rPr>
      <t>las personas programadas para la vigencia.</t>
    </r>
  </si>
  <si>
    <t xml:space="preserve"> Porcentaje de Personas Mayores que se encuentran activas (en atención) en el servicio de Apoyos Económicos para persona mayor</t>
  </si>
  <si>
    <t>07/03/2023 Se recomienda verificar las cifras reportadas, ya que en el análisis se indican 5, en el avance cuantitativo 9 y en la evidencia 8. Así mismo, para los siguientes reportes se recomienda tener en cuenta la estructura sugerida para redactar el análisis del indicador. 
18/04/2023 No se generan más observaciones respecto al análisis reportado para el seguimiento del indicador.</t>
  </si>
  <si>
    <t>Para el mes de marzo se encuentran programadas 5 tareas según el plan de acción del proyecto aprobado en el mes de enero del 2023 las cuales registran su avance mediante 5 soportes, así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2 Matrices de planeación, caracterización y seguimiento de recorridos territoriales de la Tropa Social
Tarea 2. Construir un (1) documento sobre el reconocimiento de las dinámicas de segregación socioespacial, que permita profundizar en la lectura del contexto territorial de los hogares caracterizados por la Tropa Social
Soporte 1. 1 Documento técnico de reconocimiento de las dinámicas de segregación socioespacial resultado del proceso de caracterización de la Tropa Social  
META 2
Tarea 1. Vincular al servicio Tropa Social a tu Hogar a hogares, para su atención y el fortalecimiento de proyectos de vida de personas identificadas en pobreza, vulnerabilidad y fragilidad social
Soporte 1. Informe de la vinculación de hogares al servicio Tropa Social a tu Hogar, para el fortalecimiento de proyectos de vida de personas identificadas en pobreza, vulnerabilidad y fragilidad social
META 3
Tarea 1. Elaborar un (1) tablero de control con el monitoreo de logros, avances y dificultades de los compromisos concertados en los contratos sociales familiares suscritos por los hogares acompañados por el servicio de Acompañamiento a Hogares Pobres
Soporte 1. 2 Tableros de control y monitoreo de logros, avances y dificultades de los compromisos concertados en los contratos sociales familiares suscritos por los hogares acompañados por el servicio Acompañamiento a Hogares Pobres
META 4
Tarea 1. Desarrollar un (1) informe de las acciones de identificación, caracterización y priorización a la población en situación de pobreza oculta.
Soporte 1. Informe del proceso de identificación, caracterización, priorización y oferta de servicios del distrito a la población en situación de pobreza oculta.
Durante el primer trimestre de la vigencia se registra un avance en el indicador de gestión del proyecto de inversión 7768, mediante la programación de 9 tareas según el plan de acción del proyecto, las cuales registran su avance acumulado mediante 9 soportes, logrando un cumplimiento del 100%.</t>
  </si>
  <si>
    <t>07/03/2023 No se generan observaciones respecto al análisis reportado para el seguimiento del indicador.</t>
  </si>
  <si>
    <t>A la fecha del reporte se encuentran programadas 4 tareas según el plan de acción del proyecto aprobado en el mes de enero del 2023 las cuales registran su avance mediante 4 soportes
Actualmente se avanza para la medición del indicador en el desarrollo de las siguientes tareas por cada meta: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Matriz de planeación, caracterización y seguimiento de recorridos territoriales de la Tropa Social
META 2. Tarea 1. Desarrollar un (1) informe de las acciones de acompañamiento y enrutamiento a la oferta público social del Distrito, en el marco del Servicio de Acompañamiento a Hogares Pobres
Soporte 1. Informe de las acciones de acompañamiento y enrutamiento a la oferta público social y privada del Distrito, en el marco del servicio de Acompañamiento a Hogares Pobres
META 3. Tarea 1. Elaborar un (1) tablero de control con el monitoreo de logros, avances y dificultades de los compromisos concertados en los contratos sociales familiares suscritos por los hogares acompañados por el servicio de Acompañamiento a Hogares Pobres
Soporte 1. Tablero de control y monitoreo de logros, avances y dificultades de los compromisos concertados en los contratos sociales familiares suscritos por los hogares acompañados por el servicio Acompañamiento a Hogares Pobres
META 4. Tarea 2. Reactivar los proyectos de vida de personas identificadas en pobreza oculta y priorizadas para su atención en el servicio Tropa social a tu hogar y su modalidad Redes de soporte social para la reactivación de proyectos de vida de personas adultas y sus familias en pobreza oculta.
Soporte 1. Informe del proceso de alistamiento, acompañamiento y enrutamiento a las redes de soporte para la reactivación de proyectos de vida, de personas identificadas en pobreza oculta y priorizadas para su atención.</t>
  </si>
  <si>
    <t>En el mes de enero no se tienen programadas tareas y soportes que den cuenta del avance del indicador.</t>
  </si>
  <si>
    <t xml:space="preserve">10/04/2023:
No se generan observaciones respecto al análisis y evidencias reportados para el seguimiento del indicador. </t>
  </si>
  <si>
    <t>Para el mes de marzo de 2023 se realizó orientación e información a diferentes servicios sociales internos y externos a la Secretaría Distrital de Integración Social (SDIS), a 47 hogares afectados por emergencias de origen natural o antrópico, para los cuales se realizó la evaluación de daños, riesgo asociado y análisis de necesidades en el ámbito social - EDRAN Social, con el diligenciamiento del formato de registro de población afectada (F05).
Se observa que el equipo de Gestión del Riesgo ha ido incrementando relativamente la cantidad de procesos de orientación e información a la comunidad con respecto al último reporte del 2022. 
Para el primer trimestre del 2023, se orientaron e informaron a diferentes servicios sociales internos y externos a 123 familias, de un total de 173 familias atendidas en EDRAN SOCIAL en el mismo periodo, obteniendo así un 71% de avance de la meta del indicador de gestión del servicio.
Como se puede evidenciar hay un rezago en el cumplimiento de la meta del indicador, esto esta asociado al reciente ajuste en la meta del indicador. Sin embargo, el equipo de Gestión del Riesgo tiene una mejor adaptación al proceso de orientación e información a la comunidad afectada, lo cual posibilitará que en las mediciones posteriores se cumpla la meta programada.
Por último es importante señalar que mediante circular 014 del 29/03/2023 se actualizó la meta de este indicador, durante el segundo trimestre se evaluará el comportamiento de este frente al ajuste a la meta propuesta.</t>
  </si>
  <si>
    <t xml:space="preserve">08/03/2023:
No se generan observaciones respecto al análisis reportado para el seguimiento del indicador. </t>
  </si>
  <si>
    <t>Para el mes de febrero de 2023 se realizó orientación e información a diferentes servicios sociales internos y externos a la Secretaría Distrital de Integración Social (SDIS), a 15 hogares afectados por emergencias de origen natural o antrópico, para los cuales se realizó la evaluación de daños, riesgo asociado y análisis de necesidades en el ámbito social - EDRAN Social, con el diligenciamiento del formato de registro de población afectada (F05).
Se observa que el equipo de Gestión del Riesgo ha ido incrementando relativamente la cantidad de procesos de orientación e información a la comunidad con respecto al último reporte del 2022. 
Debido a esto, y teniendo en cuenta que el año anterior se tuvo un sobrecumplimiento en la meta del indicador, se solicitó un aumento en la meta y cambio en la línea base, esta actualización se tramitará para el mes de marzo del 2023.</t>
  </si>
  <si>
    <t>Para el mes de enero de 2023 se realizó orientación y se brindó información a diferentes servicios sociales internos y externos a la Secretaría Distrital de Integración Social (SDIS) a 61 hogares afectados por emergencias de origen natural o antrópico, para los cuales se realizó la evaluación de daños, riesgo asociado y análisis de necesidades en el ámbito social - EDRAN Social, con el diligenciamiento del formato de registro de población afectada (F05).
Se puede observar que el equipo de Gestión del Riesgo ha ido incrementando relativamente la cantidad de procesos de orientación e información a la comunidad con respecto al último reporte del 2022.
Debido a esto, y teniendo en cuenta que el año anterior se tuvo un sobrecumplimiento en la meta del indicador, lo cual indicaba el empoderamiento del equipo de Gestión del Riesgo en la realización de las orientaciones y como resultado también del proceso de desarrollo de capacidades del equipo del servicio en todas las reuniones mensuales, se tramitará para el mes de marzo una actualización del indicador ajustando la meta del mismo.</t>
  </si>
  <si>
    <t>17/04/2023:
No se generan observaciones respecto al análisis y evidencias reportados para el seguimiento del indicador.</t>
  </si>
  <si>
    <t>Se realizaron orientaciones en los Centros Forjar de manera presencial y consultas telefónicas y presenciales en temas de derecho penal y familia en los asuntos y situaciones que se presenten en relación con las ejecuciones de las sanciones impuestas por los Jueces de la ciudad de Bogotá SRPA, libertad asistida/vigilada y prestación de servicios a la comunidad y los derivados del restablecimiento de derechos.</t>
  </si>
  <si>
    <t xml:space="preserve">10/03/2023:
No se generan observaciones respecto al análisis reportado para el seguimiento del indicador. </t>
  </si>
  <si>
    <t>En el marco del programa de Justicia restaurativa de los centros forjar, se realizaron las publicaciones en las redes sociales de Distrito joven de las diferentes actividades desarrolladas en el mes de noviembre, lo anterior teniendo en cuenta que los centros forjar tienen por objetivo de contribuir a la resocialización de los a jóvenes de Bogotá de 14 a 18 años que hacen parte del Sistema de Responsabilidad Penal para adolescentes.</t>
  </si>
  <si>
    <t>Se realizaron orientaciones en los Centros Forjar de manera presencial y consultas telefónicas y presenciales en temas de derecho penal y familia en los asuntos y situaciones que se presenten en relación con las ejecuciones de las sanciones impuestas por los Jueces de la ciudad de Bogotá SRPA, Libertad Asistida/Vigilada y Prestación de servicios a la Comunidad y los derivados del Restablecimiento de derechos.</t>
  </si>
  <si>
    <t>Conteo de metas del Sistema de Información Misional.
Jóvenes en estado atendido en la vigencia en el sistema misional SIRBE.</t>
  </si>
  <si>
    <t>Adolescentes y jóvenes vinculados al Sistema de Responsabilidad Penal para adolescentes que cumplen la medida o sanción</t>
  </si>
  <si>
    <t>17/04/2023:
No se generan observaciones respecto al análisis y evidencias reportados para el seguimiento del indicador. Sin embargo, se recomienda que en la actualización a los indicadores que está pendiente, revisen las evidencias que se entregan, toda vez que no se está evidenciando totalmente la cifra del denominador, de acuerdo a lo que mencionan en la casilla de Descripción del método de cálculo.</t>
  </si>
  <si>
    <t>Para el primer trimestre se atendieron un total de 8.763 jóvenes, de los cuales 4.955 son mujeres, lo que representa una atención del 57% con enfoque de género en los diferentes servicios de la subdirección, de igual manera se hicieron actividades como la conmemoración del 8M y se realizó articulación con la Alcaldía para  el posicionamiento de un stand para hablar sobre educación en sexualidad con apoyos pedagógicos creados por el equipo de PMYPT como la ruleta y modulares para el uso del preservativo.</t>
  </si>
  <si>
    <t>En el marco de las atenciones en los servicios sociales se han formulado estrategias territoriales que prioricen la oferta de  los servicios sociales de la Subdirección para la Juventud a mujeres en condiciones de vulnerabilidad social y económica, es así como la dependencia pretende beneficiar a esta población.</t>
  </si>
  <si>
    <t>Las actividades que se realizaron para el mes de enero referente a las actividades del enfoque diferencial fueron: ajustar el plan de trabajo y actualizar el cronograma de fechas conmemorativas.</t>
  </si>
  <si>
    <t>Conteo de metas del Sistema de Información Misional.</t>
  </si>
  <si>
    <t>El numerador corresponde al dato tomado del conteo de metas de la ficha sirbe específica para los servicios sociales de la Subdirección para la Juventud de las variables clasificación por grupo etario y sexo femenino.
El denominador corresponde al dato tomado del conteo de metas de la ficha sirbe específica para los servicios sociales de la Subdirección para la Juventud de las variables grupo etario y sexo en su totalidad.
Nota: el resultado del acumulado del periodo es la sumatoria.</t>
  </si>
  <si>
    <t>Mujeres jóvenes vinculadas y beneficiadas de los servicios sociales</t>
  </si>
  <si>
    <t>Para el primer trimestre (enero, febrero y marzo) se inscribieron un total de 5.801 jóvenes entre los 14 y 28 años. Las acciones realizadas durante el transcurso del mes de marzo de 2023, se encuentran orientadas a la búsqueda activa de oportunidades tanto del ámbito público como privado, con el objetivo de que los jóvenes accedan a ofertas de: educación, emprendimiento, empleo y aprovechamiento del tiempo libre. El cargue de oportunidades se está realizando todos los lunes de cada semana, en el que también se aprovecha para depurar oportunidades vencidas.</t>
  </si>
  <si>
    <t>Con el objetivo de realizar mejoras operativas y de funcionamiento de la App Distrito Joven, desde el equipo de comunicaciones de la Subdirección para la Juventud se han venido realizando reuniones con el equipo de Informática de la Secretaría Distrital de Integración Social con el fin de revisar ajustes y modificaciones a cada una de las secciones y módulos de la aplicación web y móvil a través de mesas de trabajo virtual.</t>
  </si>
  <si>
    <t>Se realiza la consolidación de los reportes de usuarios inscritos y oportunidades cargadas en la plataforma web y App distrito joven del mes de enero del año 2023.</t>
  </si>
  <si>
    <r>
      <t xml:space="preserve">El numerador corresponde al dato obtenido de los reportes de la plataforma Distrito Joven.
El denominador corresponde al totalidad de jóvenes programados para vincular a la plataforma Distrito Joven de acuerdo con lo definido en el perfil del proyecto de inversión.
</t>
    </r>
    <r>
      <rPr>
        <b/>
        <sz val="9"/>
        <rFont val="Arial"/>
        <family val="2"/>
      </rPr>
      <t xml:space="preserve">
</t>
    </r>
    <r>
      <rPr>
        <sz val="9"/>
        <rFont val="Arial"/>
        <family val="2"/>
      </rPr>
      <t>Nota: el resultado del acumulado del periodo es la sumatoria.</t>
    </r>
  </si>
  <si>
    <t>Jóvenes vinculados a la plataforma Distrito Joven</t>
  </si>
  <si>
    <t>Desde el equipo de prevención de la Subdirección para la Juventud se aporta para el primer trimestre con la atención de 772 jóvenes en temas de prevención integral, así mismo se aporta con la creación de contenidos informativos en piezas que permitan brindar información sobre la prevención del consumo de sustancias psicoactivas, para este caso el tema de VAPEADORES, brindando información sobre efectos y consecuencias del uso de los mismos.</t>
  </si>
  <si>
    <t>Desde el equipo de prevención de la Subdirección para la Juventud se siguen ampliando los espacios de participación de prevención integral en busca de un mayor acercamiento a los Jóvenes de Bogotá con juegos, dinámicas y estrategias pedagógicas que permitan ese acercamiento para romper los esquemas de desconocimiento conceptual y de acciones propias a tomar en cada situación, es por eso que se siguen fortaleciendo las líneas de intervención dirigidas e implementadas por un equipo psicosocial de psicólogos(as) y trabajadores sociales que, desde la salud mental y prevención del suicidio, prevención de sustancias psicoactivas, prevención de violencias, y la estrategia de orientación socio ocupacional-oso, propiciamos asistencia y comunicación profesional y adecuada con los jóvenes, desde la ética y el consentimiento de los mismos para participar de sus derechos en la Sociedad.</t>
  </si>
  <si>
    <t>Para el componente de prevención integral se realizaron diferentes actividades, campañas comunicativas,  jornadas, conferencias, ferias, entre otros, en torno a temas de prevención en Salud Mental y Orientación; Prevención sustancias psicoactivas SPA. Desarrollado de forma articulada en los servicios territoriales de la Subdirección para la Juventud.</t>
  </si>
  <si>
    <t>El numerador corresponde al número de jóvenes informados en prevención integral de acuerdo con el  conteo de datos del Sistema misional.
El denominador corresponde a la totalidad de jóvenes que se programaron para ser informados en prevención integral para la vigencia 2020-2024. de acuerdo con el plan de acción del proyecto 7740.
Nota: el resultado del acumulado del periodo es la sumatoria.</t>
  </si>
  <si>
    <t>Jóvenes informados sobre Prevención Integral en el marco del componente de prevención integral</t>
  </si>
  <si>
    <t>12/04/2023. No se generan observaciones respecto al análisis reportado y evidencias presentadas para el seguimiento del indicador.</t>
  </si>
  <si>
    <r>
      <t xml:space="preserve">El servicio Centros Integrarte Atención Interna adelantó en el mes de marzo </t>
    </r>
    <r>
      <rPr>
        <b/>
        <sz val="9"/>
        <color rgb="FF000000"/>
        <rFont val="Arial"/>
        <family val="2"/>
      </rPr>
      <t>235</t>
    </r>
    <r>
      <rPr>
        <sz val="9"/>
        <color rgb="FF000000"/>
        <rFont val="Arial"/>
        <family val="2"/>
      </rPr>
      <t xml:space="preserve"> actividades con referentes familiares de los beneficiarios vinculados en las 13 unidades operativas, que han permitido entre otros aspectos el fortalecimiento de la dinámica del cuidado de la persona con discapacidad por medio del establecimiento de acuerdos generados en el marco del acta de corresponsabilidad con los referentes familiares, el establecimiento de redes de apoyo secundarias para favorecer la calidad de vida y dinámica familiar, la generación en relación con procesos en salud de las personas con discapacidad, lo que permite la visualización de factores de apoyo y la prevención del abandono.
Centros Integrarte Atención Externa reporta </t>
    </r>
    <r>
      <rPr>
        <b/>
        <sz val="9"/>
        <color rgb="FF000000"/>
        <rFont val="Arial"/>
        <family val="2"/>
      </rPr>
      <t>103</t>
    </r>
    <r>
      <rPr>
        <sz val="9"/>
        <color rgb="FF000000"/>
        <rFont val="Arial"/>
        <family val="2"/>
      </rPr>
      <t xml:space="preserve"> intervenciones con familia en el período, logrando entre otros aspectos brindar elementos para la atención y manejo de las personas con discapacidad, mejorar el nivel de condición física mediante la práctica de ejercicios al aire libre, favoreciendo coordinación y flexibilidad, además prevenir la aparición de enfermedades degenerativas y de lesiones ocasionadas por el sedentarismo, desarrollar habilidades sociales para hacer un adecuado manejo frente al estrés.
Centros Avanzar realizó </t>
    </r>
    <r>
      <rPr>
        <b/>
        <sz val="9"/>
        <color rgb="FF000000"/>
        <rFont val="Arial"/>
        <family val="2"/>
      </rPr>
      <t>54</t>
    </r>
    <r>
      <rPr>
        <sz val="9"/>
        <color rgb="FF000000"/>
        <rFont val="Arial"/>
        <family val="2"/>
      </rPr>
      <t xml:space="preserve"> actividades con familia en función de fortalecer los procesos de corresponsabilidad, frente a la adherencia a controles médicos, tratamiento farmacológico y prácticas de higiene de los NNA. De igual manera se generan herramientas para el manejo de crisis, acorde a novedades presentadas durante la atención. 
El Centro Renacer adelanta </t>
    </r>
    <r>
      <rPr>
        <b/>
        <sz val="9"/>
        <color rgb="FF000000"/>
        <rFont val="Arial"/>
        <family val="2"/>
      </rPr>
      <t>42</t>
    </r>
    <r>
      <rPr>
        <sz val="9"/>
        <color rgb="FF000000"/>
        <rFont val="Arial"/>
        <family val="2"/>
      </rPr>
      <t xml:space="preserve"> intervenciones con referentes familiares, referentes afectivos “padrinos de corazón” y “familia amiga” como parte de la estrategia de acompañamiento emocional y afectivo de los niños, niñas y adolescentes con medida de vulneración y  de adopción. 
En Centros Crecer se llevaron a cabo </t>
    </r>
    <r>
      <rPr>
        <b/>
        <sz val="9"/>
        <color rgb="FF000000"/>
        <rFont val="Arial"/>
        <family val="2"/>
      </rPr>
      <t>269</t>
    </r>
    <r>
      <rPr>
        <sz val="9"/>
        <color rgb="FF000000"/>
        <rFont val="Arial"/>
        <family val="2"/>
      </rPr>
      <t xml:space="preserve"> intervenciones con familia encaminadas a abordar comportamientos inadecuados, conductas agresivas de difícil manejo, Orientación y remisión a servicios de salud,  empoderamiento de procesos de corresponsabilidad familiar, acciones de independencia y autocuidado, garantía a los derechos de salud y educación, además del seguimiento e  identificación de condiciones socioeconómicas, habitacionales y dinámicas familiares, riesgos del entorno y consolidación de redes de apoyo. 
Es así como para el mes de marzo se logra un total de 703 actividades con referentes familiares que han permitido  lograr mayores niveles de corresponsabilidad en los procesos de atención de las personas con discapacidad vinculadas a los servicios que brinda la Subdirección para la Discapacidad en Centros Crecer, Avanzar, Renacer e Integrarte, lo que equivale a un cumplimiento del 70% respecto a la meta programada para el período, lo anterior en razón a la vinculación paulatina del talento humano y la adjudicación de los procesos competitivos, se espera que en los meses siguientes se estabilice el cumplimiento del porcentaje programado.</t>
    </r>
  </si>
  <si>
    <t>13/03/2023. No se generan observaciones respecto al análisis y evidencias reportadas para el seguimiento del indicador.</t>
  </si>
  <si>
    <r>
      <t xml:space="preserve">En el mes de febrero se adelantaron </t>
    </r>
    <r>
      <rPr>
        <b/>
        <sz val="9"/>
        <rFont val="Arial"/>
        <family val="2"/>
      </rPr>
      <t>189</t>
    </r>
    <r>
      <rPr>
        <sz val="9"/>
        <rFont val="Arial"/>
        <family val="2"/>
      </rPr>
      <t xml:space="preserve"> actividades con familia en Centros Crecer, relacionadas con corresponsabilidad familiar, empoderamiento frente a los procesos que se manejan en el servicio, derecho a atención en salud y suministros de medicamentos y derecho a una vivienda digna mediante la identificación de condiciones socioeconómicas, habitacionales y riesgos del entorno, redes de apoyo e identificación de dinámicas familiares y orientación en el marco del seguimiento al egreso, se abordó el tema de seguimiento a los procesos de inclusión en los que participa el NNA que egresan del servicio.
En el marco de los procesos de atención para el fortalecimiento de habilidades familiares, se llevó a cabo intervención con familia, como parte del proceso de restablecimiento de derechos, para la superación del evento que generó el ingreso a protección. De igual manera se lleva a cabo intervención con referentes afectivos, en función de promover estrategias que favorezcan el vínculo afectivo, por parte del equipo de Centro Renacer para un total de </t>
    </r>
    <r>
      <rPr>
        <b/>
        <sz val="9"/>
        <rFont val="Arial"/>
        <family val="2"/>
      </rPr>
      <t>32</t>
    </r>
    <r>
      <rPr>
        <sz val="9"/>
        <rFont val="Arial"/>
        <family val="2"/>
      </rPr>
      <t xml:space="preserve"> actividades con familia. 
Se implementaron </t>
    </r>
    <r>
      <rPr>
        <b/>
        <sz val="9"/>
        <rFont val="Arial"/>
        <family val="2"/>
      </rPr>
      <t>40</t>
    </r>
    <r>
      <rPr>
        <sz val="9"/>
        <rFont val="Arial"/>
        <family val="2"/>
      </rPr>
      <t xml:space="preserve"> intervenciones individuales con familia, desde Centros Avanzar en función de fortalecer los procesos de corresponsabilidad, frente a la adherencia a controles médicos, tratamiento farmacológico y prácticas de higiene de los NNA. De igual manera se generan herramientas para el manejo de crisis, acorde a novedades presentadas durante la atención y espacios de bienestar para los cuidadores mediante actividad de yoga, favoreciendo el descanso desde la dimensión espiritual, construcción de relaciones de solidaridad y apoyo en el territorio, mediante encuentro en cuadra, minimizando los imaginarios sociales y culturales negativos en relación a la discapacidad.
En Centros Integrarte Atención Interna para el periodo reportado en las trece unidades operativas se realizaron </t>
    </r>
    <r>
      <rPr>
        <b/>
        <sz val="9"/>
        <rFont val="Arial"/>
        <family val="2"/>
      </rPr>
      <t xml:space="preserve">205 </t>
    </r>
    <r>
      <rPr>
        <sz val="9"/>
        <rFont val="Arial"/>
        <family val="2"/>
      </rPr>
      <t xml:space="preserve">intervenciones con referentes familiares de las personas con discapacidad atendida, mediante el fortalecimiento de la corresponsabilidad familiar en el proceso institucional  sobre su rol en el desarrollo integral y la calidad de vida de sus familiares con discapacidad. 
Durante el mes se efectuaron </t>
    </r>
    <r>
      <rPr>
        <b/>
        <sz val="9"/>
        <rFont val="Arial"/>
        <family val="2"/>
      </rPr>
      <t>114</t>
    </r>
    <r>
      <rPr>
        <sz val="9"/>
        <rFont val="Arial"/>
        <family val="2"/>
      </rPr>
      <t xml:space="preserve"> intervenciones con familia en l os CIAE, sin embargo, los grupos 7 y 10 no reportaron actividades con familias pues la atención se tuvo que suspender la mayor parte del tiempo por finalización de los contratos de la mayoría del talento humano. 
En total se adelantaron 580 actividades con familia con un cumplimiento del 58% respecto a la meta programada para el periodo, al respecto es importante mencionar que al igual que en el mes de enero,  la finalización de los contratos de prestación de servicios de parte del equipo interdisciplinario en los servicios a cargo de la Subdirección para la Discapacidad, dieron como resultado una disminución en las actividades desarrolladas con familias.</t>
    </r>
  </si>
  <si>
    <r>
      <t xml:space="preserve">De acuerdo con lo reportado por el equipo técnico de Centros Crecer en el mes de enero se adelantaron un total de </t>
    </r>
    <r>
      <rPr>
        <b/>
        <sz val="9"/>
        <color theme="1"/>
        <rFont val="Arial"/>
        <family val="2"/>
      </rPr>
      <t xml:space="preserve">189 </t>
    </r>
    <r>
      <rPr>
        <sz val="9"/>
        <color theme="1"/>
        <rFont val="Arial"/>
        <family val="2"/>
      </rPr>
      <t xml:space="preserve">actividades con familias de los beneficiarios-as del servicio, en las que abordaron temáticas relacionadas con la corresponsabilidad, trabajo en casa con cada participante, refuerzo de actividades de manejo del comportamiento y se realizaron acciones de sensibilización relacionadas con los egresos por cumplimiento de mayoría de edad. 
En Centros Avanzar se implementaron </t>
    </r>
    <r>
      <rPr>
        <b/>
        <sz val="9"/>
        <color theme="1"/>
        <rFont val="Arial"/>
        <family val="2"/>
      </rPr>
      <t>55</t>
    </r>
    <r>
      <rPr>
        <sz val="9"/>
        <color theme="1"/>
        <rFont val="Arial"/>
        <family val="2"/>
      </rPr>
      <t xml:space="preserve"> intervenciones individuales con familia, en función de fortalecer los procesos de corresponsabilidad, frente a la adherencia a controles médicos, tratamiento farmacológico y prácticas de higiene de los NNA. De igual manera se generan herramientas para el manejo de crisis, acorde a novedades presentadas durante la atención. 
En Centros Integrarte Atención Interna se adelantaron </t>
    </r>
    <r>
      <rPr>
        <b/>
        <sz val="9"/>
        <color theme="1"/>
        <rFont val="Arial"/>
        <family val="2"/>
      </rPr>
      <t>186</t>
    </r>
    <r>
      <rPr>
        <sz val="9"/>
        <color theme="1"/>
        <rFont val="Arial"/>
        <family val="2"/>
      </rPr>
      <t xml:space="preserve"> actividades con familia, mediante la promoción y el fortalecimiento de los vínculos afectivos familiares a través de salidas parciales y salidas a medio familiar, visitas programadas, consensuar las actividades que se implementaran en el Programa de Estilos de Vida Saludable (PEVS), entre otras. 
En cuanto al Centro Renacer se reporta un total de </t>
    </r>
    <r>
      <rPr>
        <b/>
        <sz val="9"/>
        <color theme="1"/>
        <rFont val="Arial"/>
        <family val="2"/>
      </rPr>
      <t>41</t>
    </r>
    <r>
      <rPr>
        <sz val="9"/>
        <color theme="1"/>
        <rFont val="Arial"/>
        <family val="2"/>
      </rPr>
      <t xml:space="preserve"> actividades con familia, para el fortalecimiento de vínculos afectivos de los padrinos de corazón y los niños, niñas y adolescentes con medida de adopción que se encuentran en esta estrategia, seguimiento a la corresponsabilidad y cumplimiento de compromisos en el marco de la garantía de derechos de los niños, niñas y adolescentes reintegrados a medio familiar.
Centros Integrarte Atención Externa realizó </t>
    </r>
    <r>
      <rPr>
        <b/>
        <sz val="9"/>
        <color theme="1"/>
        <rFont val="Arial"/>
        <family val="2"/>
      </rPr>
      <t>158</t>
    </r>
    <r>
      <rPr>
        <sz val="9"/>
        <color theme="1"/>
        <rFont val="Arial"/>
        <family val="2"/>
      </rPr>
      <t xml:space="preserve"> actividades con familia, se promueve la identificación del rol adulto de las personas con discapacidad, el reconocimiento de derechos sexuales y reproductivos de las personas con discapacidad, la gestión de espacios seguros y protectores, logrando entre otros aspecto que las familias reconozcan la importancia de priorizar el bienestar emocional para cuidar la salud mental propia y de los miembros que conforman el núcleo parental, así como  mayor participación y vinculación a los espacios generados para fortalecer la vinculación familiar con los proyectos de vida de los participantes. 
A partir de la información reportada se realizan un total de 629 actividades con familias en el mes, lo que equivale a un 63% respecto a la meta programada, lo anterior teniendo en cuenta la finalización de los contratos de prestación de servicios de parte del equipo interdisciplinario en parte de los servicios a cargo de la Subdirección para la Discapacidad y la suspensión de la atención en la primera quincena del mes en Centros Crecer por vacaciones, dieron como resultado una disminución en las actividades desarrolladas con familias. </t>
    </r>
  </si>
  <si>
    <t>Este indicador se calcula tomando el número de actividades reportadas en el informe cualitativo y cuantitativo como realizadas con las familias y cuidadores(as) de las personas con discapacidad en Centro Renacer, Centros Crecer, Centros Avanzar y Centros Integrarte Atención Interna y Atención Externa dividido entre la cantidad de actividades programadas con familias y cuidadores(as) de las personas con discapacidad en Centro Renacer, Centros Crecer, Centros Avanzar y Centros Integrarte Atención Interna y Atención Externa, de acuerdo con lo establecido en su plan de acción.</t>
  </si>
  <si>
    <t>Circular N° 014 del 29/03/2023</t>
  </si>
  <si>
    <r>
      <t xml:space="preserve">En el período de reporte, el servicio Centros Integrarte Atención Interna realizó </t>
    </r>
    <r>
      <rPr>
        <b/>
        <sz val="9"/>
        <color theme="1"/>
        <rFont val="Arial"/>
        <family val="2"/>
      </rPr>
      <t>73</t>
    </r>
    <r>
      <rPr>
        <sz val="9"/>
        <color theme="1"/>
        <rFont val="Arial"/>
        <family val="2"/>
      </rPr>
      <t xml:space="preserve"> acciones de articulación que han permitido la participación social de las personas con discapacidad en diferentes escenarios deportivos, educativos y laborales, es de destacar las articulaciones con entidades como IDARTES, Jardín Botánico, Oficina de Desarrollo Social del municipio de San Francisco, Biblioteca Virgilio, FIDES Olimpiadas, Biblioteca Eduardo Palacios, Estadio El Campin, Fundación teatral Goyenechus, Escuela Arrayan Alto y Universidad pedagógica Nacional. 
En cuanto a los Centros Integrarte de Atención Externa se adelantaron </t>
    </r>
    <r>
      <rPr>
        <b/>
        <sz val="9"/>
        <color theme="1"/>
        <rFont val="Arial"/>
        <family val="2"/>
      </rPr>
      <t>24</t>
    </r>
    <r>
      <rPr>
        <sz val="9"/>
        <color theme="1"/>
        <rFont val="Arial"/>
        <family val="2"/>
      </rPr>
      <t xml:space="preserve"> articulaciones con entidades como COLEGIO INTEGRADO DE FONTIBÓN, SENA, Biblioteca Pública La Victoria, IDRD, OFTALENS, PNUD, IDRD, fortaleciendo la participación de los beneficiarios del servicio y sus familias, el trabajo en equipo por medio de dinámicas que permitieron espacios de relajación, manejo del tiempo libre y relaciones interpersonales en diferentes escenarios. 
Centros Avanzar realizó  </t>
    </r>
    <r>
      <rPr>
        <b/>
        <sz val="9"/>
        <color theme="1"/>
        <rFont val="Arial"/>
        <family val="2"/>
      </rPr>
      <t>6</t>
    </r>
    <r>
      <rPr>
        <sz val="9"/>
        <color theme="1"/>
        <rFont val="Arial"/>
        <family val="2"/>
      </rPr>
      <t xml:space="preserve"> articulaciones con entidades del sector educativo como IED República de Bolivia, Estación de Carabineros Parque Nacional, Fundación Gilberto Álzate Avendaño, Arte con movimiento-organización social sin ánimo de lucro, Planetario Distrital de Bogotá, Instituto Distrital de Recreación y Deporte (IDRD)logrando fortalecer los procesos de participación e inclusión en los diferentes entornos ciudadanos, mejorando la incidencia en el constructo social y promover el desarrollo de actividades lúdico recreativas en entorno institucional y familiar, propiciando espacios  y ambientes de aprendizaje, goce y disfrute en el marco del desarrollo y fortalecimiento de habilidades. 
En el marco de los procesos de inclusión liderados por el Centro Renacer logró </t>
    </r>
    <r>
      <rPr>
        <b/>
        <sz val="9"/>
        <color theme="1"/>
        <rFont val="Arial"/>
        <family val="2"/>
      </rPr>
      <t>4</t>
    </r>
    <r>
      <rPr>
        <sz val="9"/>
        <color theme="1"/>
        <rFont val="Arial"/>
        <family val="2"/>
      </rPr>
      <t xml:space="preserve"> articulaciones en el entorno educativo, con Instituciones Educativas Distritales para el inicio del año lectivo 2023 y con la Unión temporal de Engativá deportiva, con el fin de realizar procesos de integración y formación deportiva. 
Centros Crecer realizó ejercicios de articulación con Instituciones Educativas Distritales en función de la identificación de barreras y facilitadores para favorecer la inclusión de los niños, niñas y adolescentes que se encuentran en contra jornada con los docentes de apoyo y docentes de aula, se propició la inclusión de niños, niñas, adolescentes y jóvenes en actividades en el entorno recreativo, promoviendo su bienestar integral, goce y disfrute de la ciudad, en el entorno cultural, promoviendo experiencias y aprendizajes, a partir de la interacción con diversas manifestaciones y expresiones culturales y artísticas.  
En general se logró en el primer trimestre de la vigencia adelantar 407 articulaciones con entidades de los sectores públicos y privados que han permitido visibilizar las habilidades y capacidades de las personas con discapacidad en entornos culturales, recreativos, deportivos, ocupacionales y educativos, </t>
    </r>
  </si>
  <si>
    <t>13/03/2023. No se generan observaciones respecto al análisis reportado para el seguimiento del indicador.
Para el reporte cuantitativo a realizar en el siguiente mes, se debe remitir la matriz con la totalidad de acciones de articulación, tal como fue definido en la evidencia del indicador.
Adicionalmente se recomienda iniciar el trámite de oficialización del formato denominado "Matriz de registro acciones de articulación transectorial" pues se evidencia que el uso del mismo como documento no controlado, ya supera los 6 meses.</t>
  </si>
  <si>
    <r>
      <t xml:space="preserve">Para el mes de febrero, el equipo interdisciplinario de Centro Crecer adelantó </t>
    </r>
    <r>
      <rPr>
        <b/>
        <sz val="9"/>
        <color theme="1"/>
        <rFont val="Arial"/>
        <family val="2"/>
      </rPr>
      <t>33</t>
    </r>
    <r>
      <rPr>
        <sz val="9"/>
        <color theme="1"/>
        <rFont val="Arial"/>
        <family val="2"/>
      </rPr>
      <t xml:space="preserve"> acciones de articulación con entidades del sector público privado en los entornos RECREATIVO, CULTURAL, DEPORTIVO, OCUPACIONAL y EDUCATIVO, se logra realizar reuniones sincrónicas y presenciales con los docentes de apoyo, coordinadores y docentes de aula de las instituciones educativas, ajustes al PIAR,  con el fin de avanzar en  el fortalecimiento del plan propuesto y los objetivos desde los enfoques académico, social y político, en tanto que el Centro Renacer adelantó </t>
    </r>
    <r>
      <rPr>
        <b/>
        <sz val="9"/>
        <color theme="1"/>
        <rFont val="Arial"/>
        <family val="2"/>
      </rPr>
      <t>3</t>
    </r>
    <r>
      <rPr>
        <sz val="9"/>
        <color theme="1"/>
        <rFont val="Arial"/>
        <family val="2"/>
      </rPr>
      <t xml:space="preserve"> articulaciones como la que se adelantó con el grupo Bancolombia para favorecer experiencias recreativas y culturales para los niños, niñas y adolescentes y sus familias y en el entorno educativo propiciando acuerdos para favorecer el proceso escolar en aula regular con enfoque inclusivo, además del acompañamiento y seguimiento al proceso de valoración de habilidades académicas de los participantes vinculados al entorno mencionado.  
En el marco de los procesos de gestión interinstitucional para promover la inclusión y el cuidado de los y las participantes de Centros Avanzar , se dio continuidad a la articulación con IDRD y Bancolombia, para un total de </t>
    </r>
    <r>
      <rPr>
        <b/>
        <sz val="9"/>
        <color theme="1"/>
        <rFont val="Arial"/>
        <family val="2"/>
      </rPr>
      <t>3</t>
    </r>
    <r>
      <rPr>
        <sz val="9"/>
        <color theme="1"/>
        <rFont val="Arial"/>
        <family val="2"/>
      </rPr>
      <t xml:space="preserve"> articulaciones en el mes.
Desde Centros Integrarte Atención Interna se inicia vinculación de inclusión educativa con los participantes, evidenciando adecuado ajuste y encuadre  pedagógico en las  instituciones  educativa, se mantiene acompañamiento continuo para favorecer la ejecución adecuada de las actividades y se logra comunicación entre los participantes y las docentes de forma autónoma para la socialización de intereses y dificultades, se realiza articulación con el IDRD donde se hacen trabajos de precisión con balón y movimientos simples dentro de un espacio recreativo, con el Jardín Botánico con espacios de interacción con la naturaleza y generación de espacios de inclusión y promoviendo nuevas habilidades y destrezas y articulan acciones con empresas permitiendo espacios para la inclusión laboral de los participantes, logrando un total de </t>
    </r>
    <r>
      <rPr>
        <b/>
        <sz val="9"/>
        <color theme="1"/>
        <rFont val="Arial"/>
        <family val="2"/>
      </rPr>
      <t>67</t>
    </r>
    <r>
      <rPr>
        <sz val="9"/>
        <color theme="1"/>
        <rFont val="Arial"/>
        <family val="2"/>
      </rPr>
      <t xml:space="preserve"> articulaciones en el mes.
Centros Integrarte Atención Externa adelantó </t>
    </r>
    <r>
      <rPr>
        <b/>
        <sz val="9"/>
        <color theme="1"/>
        <rFont val="Arial"/>
        <family val="2"/>
      </rPr>
      <t>39</t>
    </r>
    <r>
      <rPr>
        <sz val="9"/>
        <color theme="1"/>
        <rFont val="Arial"/>
        <family val="2"/>
      </rPr>
      <t xml:space="preserve"> articulaciones, es así como con el entorno deportivo, por medio de las escuelas deportivas implementadas desde el servicio, se logra afianzar la técnica de práctica como baloncesto, fútbol de salón y atletismo de los participantes, también con el Museo Interactivo Maloka, explorando las diferentes temáticas y exhibiciones disponibles, así como experiencia en el cine y taller en uno de los laboratorios (Bio, Inventores o Pequeños Inventores). Corparques también dona 18 pasaportes sociales para ingreso a parque Mundo Aventura,  con el Banco de la República realizando taller sensorial en uno de los museos de su red. De igual forma se articuló con la Corporación DECA Teatro quienes entregaron beca de un día de clase de teatro inclusivo para algunos participantes del servicio y se da continuidad a la articulación con IDRD</t>
    </r>
  </si>
  <si>
    <r>
      <t xml:space="preserve">En el mes de enero Centros Crecer adelantó un total de </t>
    </r>
    <r>
      <rPr>
        <b/>
        <sz val="9"/>
        <color theme="1"/>
        <rFont val="Arial"/>
        <family val="2"/>
      </rPr>
      <t>28</t>
    </r>
    <r>
      <rPr>
        <sz val="9"/>
        <color theme="1"/>
        <rFont val="Arial"/>
        <family val="2"/>
      </rPr>
      <t xml:space="preserve"> articulaciones con entidades públicas y privadas que ha permitido visibilizar las capacidades y habilidades de los niñas, niños y adolescentes en entornos ocupacional, cultural, deportivo, recreativo y cultural, dentro de las cuales se destacan ESCUELA DE LA BICICLETA - IDRD, BIBLIORED, FUNDACION BATUTA, IDARTES. 
En el marco de los procesos de gestión interinstitucional para promover la inclusión y el cuidado de los y las participantes de Centros Avanzar , se realizó articulación con la Subred Norte de Servicios en Salud, propiciando la implementación del programa de “Vacaciones Saludables”, en el cual participaron en actividades relacionadas con convivencia y cultura ciudadana, medio ambiente y entorno, nutrición y actividad física, lazos afectivos en familia, también se implementaron acciones psicoeducativas para que los referentes familiares y los participantes para el desarrollo de  hábitos saludables y se dio continuidad a la articulación con IDRD - estrategia en Bici, para un total de</t>
    </r>
    <r>
      <rPr>
        <b/>
        <sz val="9"/>
        <color theme="1"/>
        <rFont val="Arial"/>
        <family val="2"/>
      </rPr>
      <t xml:space="preserve"> 6</t>
    </r>
    <r>
      <rPr>
        <sz val="9"/>
        <color theme="1"/>
        <rFont val="Arial"/>
        <family val="2"/>
      </rPr>
      <t xml:space="preserve"> articulaciones en el mes.  Así mismo, el Centro Renacer adelanta </t>
    </r>
    <r>
      <rPr>
        <b/>
        <sz val="9"/>
        <color theme="1"/>
        <rFont val="Arial"/>
        <family val="2"/>
      </rPr>
      <t>6</t>
    </r>
    <r>
      <rPr>
        <sz val="9"/>
        <color theme="1"/>
        <rFont val="Arial"/>
        <family val="2"/>
      </rPr>
      <t xml:space="preserve"> articulaciones, en el marco de los procesos de gestión interinstitucional para promover la inclusión y el cuidado de los niños, niñas y adolescentes,  en el entorno educativo,  con las Instituciones Educativas Distritales para el inicio del año lectivo 2023, para el seguimiento y acompañamiento del proceso académico-escolar de tres niños, niñas y adolescentes, 
En cuanto Centros Integrarte atención interna se realizaron </t>
    </r>
    <r>
      <rPr>
        <b/>
        <sz val="9"/>
        <color theme="1"/>
        <rFont val="Arial"/>
        <family val="2"/>
      </rPr>
      <t>50</t>
    </r>
    <r>
      <rPr>
        <sz val="9"/>
        <color theme="1"/>
        <rFont val="Arial"/>
        <family val="2"/>
      </rPr>
      <t xml:space="preserve"> articulaciones, en el proceso de inclusión educativa se realizan ajustes razonables, según las habilidades y capacidades de los participantes de la modalidad, desde las competencias emocionales se inicia articulación con el Servicio Nacional de Aprendizaje SENA Regional Gualivá - Villeta con el fin de vincular en programas formativos a los participantes como parte del programa de Motivación y potencialización de habilidades, se desarrollan actividades de recreación como: fútbol de salón, baloncesto, voleibol, atletismo y juegos dinámicos. 
Respecto a Centros Integrarte Atención Externa se realiza reconocimiento del territorio y redes de apoyo comunitarias para el fortalecimiento de la línea de entorno y territorio, a través del contacto con entidades cercanas y otras ubicadas en la ciudad de Bogotá, se inicia con la inscripción  para  la preparación pre laboral y emprendimiento dirigido a personas con Discapacidad y sus familias en entornos laborales y ocupacionales con la Fundación Best Buddies Colombia,  se da continuidad a la articulación con Biblored, en el cual se brinda un espacio para referentes y cuidadores donde se aborda por medio de herramientas audiovisuales la independencia y autonomía que pueden desarrollar las personas con discapacidad  y generar en los referentes un sentido de responsabilidad en torno a los procesos que pueden lograr los participantes, es así como se logra adelantar </t>
    </r>
    <r>
      <rPr>
        <b/>
        <sz val="9"/>
        <color theme="1"/>
        <rFont val="Arial"/>
        <family val="2"/>
      </rPr>
      <t>20</t>
    </r>
    <r>
      <rPr>
        <sz val="9"/>
        <color theme="1"/>
        <rFont val="Arial"/>
        <family val="2"/>
      </rPr>
      <t xml:space="preserve"> articulaciones. </t>
    </r>
  </si>
  <si>
    <t>Debido a que el indicador es semestral, para el reporte con corte a marzo no se genera gráfica.</t>
  </si>
  <si>
    <t>12/04/2023. No se generan observaciones respecto al análisis reportado para el seguimiento del indicador.
Se recomienda revisar la matriz de articulaciones, pues la misma permite evidenciar las articulaciones realizadas pero no permite identificar en cuales ha sido efectiva la inclusión de personas con discapacidad, lo cual será necesario para validar el avance del indicador en el momento de su  reporte cuantitativo.</t>
  </si>
  <si>
    <r>
      <t xml:space="preserve">En el mes de marzo se alcanzan un total de 12 articulaciones con entidades públicas y privadas que permitirán la inclusión en los entornos productivo y educativo de personas con discapacidad y cuidadores-as, en el corto y mediano plazo, es así como se destacan gestiones con: 
- Entorno Educativo: COLEGIO PARAISO MANUELA BELTRAN TANQUE SEDE C, COLEGIO JULIO GARAVITO ARMERO, INSTITUCIÓN EDUCATIVA DISTRITAL GUSTAVO RESTREPO, IED JOSE MARIA CORDOBA, COLEGIO ENTRE NUBES SUR ORIENTAL SEDE ANIBAL, COLEGIO ALFONSO REYES ECHANDIA, COLEGIO CARLOS ALBAN HOLGUIN, IED ARABIA, COLEGIO DISTRITAL ALEMANIA UNIFICADA SEDE A.
- Entorno productivo: RUNT 2.0, GRUPO ESPECIALIZADO LOGISTICO SAS, DUFLO SERVICIOS INTEGRALES SAS
Es así que en el trimestre se logra un total de </t>
    </r>
    <r>
      <rPr>
        <b/>
        <sz val="9"/>
        <color theme="1"/>
        <rFont val="Arial"/>
        <family val="2"/>
      </rPr>
      <t>36</t>
    </r>
    <r>
      <rPr>
        <sz val="9"/>
        <color theme="1"/>
        <rFont val="Arial"/>
        <family val="2"/>
      </rPr>
      <t xml:space="preserve"> articulaciones con entidades públicas y privadas que han permitido la inclusión de 115 personas con discapacidad en los entornos educativos y productivos en clave de desarrollar y fortalecer sus proyectos de vida, gracias a la trabajo que viene adelantando el equipo interdisciplinario de la Estrategia de Fortalecimiento a la Inclusión. </t>
    </r>
  </si>
  <si>
    <t>13/03/2023. No se generan observaciones respecto al análisis reportado para el seguimiento del indicador.
Se recomienda iniciar el trámite de oficialización del formato denominado "Matriz de registro de gestión y articulación" pues se evidencia que el uso del mismo como documento no controlado, ya supera los 6 meses.</t>
  </si>
  <si>
    <r>
      <t>En el mes de febrero se alcanzan un total de</t>
    </r>
    <r>
      <rPr>
        <sz val="9"/>
        <color rgb="FFFF0000"/>
        <rFont val="Arial"/>
        <family val="2"/>
      </rPr>
      <t xml:space="preserve"> </t>
    </r>
    <r>
      <rPr>
        <sz val="9"/>
        <rFont val="Arial"/>
        <family val="2"/>
      </rPr>
      <t>16</t>
    </r>
    <r>
      <rPr>
        <sz val="9"/>
        <color theme="1"/>
        <rFont val="Arial"/>
        <family val="2"/>
      </rPr>
      <t xml:space="preserve"> articulaciones con entidades públicas y privadas que permitirán la inclusión en los entornos productivo y educativo de personas con discapacidad y cuidadores-as, en el corto y mediano plazo, es así como se destacan gestiones con: 
- Entorno Educativo: IED COLEGIO REPUBLICA DE CHINA, IED LA JOYA, IED JUAN FRANCISCO BERBEO, COLEGIO SALUDCOOP NORTE, IED JOSE MARIA VARGAS VILA, COLEGIO CEDID CIUDAD BOLIVAR SEDE C PERDOMO, COLEGIO GUSTAVO RESTREPO SEDE B y C, IED MARCO ANTONIO CARREÑO SEDE B, IED JAIME PARDO LEAL, IED PARAISO MIRADOR, IED CULTURA POPULAR SEDE B, IED JAZMIN SEDE B, COLEGIO AGUSTIN FERNANDEZ.
- Entorno productivo: EDITORIAL TIRANT LO BLACH SAS y SCOTIABANK COLPATRIA 
</t>
    </r>
  </si>
  <si>
    <t xml:space="preserve">El equipo de Fortalecimiento a la Inclusión inicia en el primer mes del año,  el proceso de articulación y gestión para la vinculación de personas con discapacidad y cuidadores-as en entorno productivo, logrando un total de 8 articulaciones con entidades del sector productivo como: TESSI COLOMBIA SAS, AGENCIA DE EMPLEO COLSUBSIDIO, LIMPIEZA INSTITUCIONAL LASU SAS, PROCESO URBANO SAS, COUNTRY´S PIZZA,  CENTRO COMERCIAL CENTRO MAYOR PROPIEDAD HORIZONTAL, CONVRICOR LTDA y SEGURIDAD EL PROGRESO LTDA. 
Lo anterior con el fin de motivar y lograr la vinculación laboral de personas con discapacidad en el entorno productivo  </t>
  </si>
  <si>
    <t>En el mes de marzo se adelantaron 679 ejercicios de sensibilización que han permitido el cambio de imaginarios que se tienen frente a la discapacidad y la promoción de nuevas oportunidades de inclusión en los escenarios educativos y productivos, además de desvirtuar las barreras presentes y la creación de facilitadores que conlleven a la equiparación de oportunidades en igualdad de condiciones para las personas con discapacidad.
En cuanto al dato consolidado del primer trimestre de la vigencia, se lograron un total de 1297 ejercicios de sensibilización lo que equivale aun cumplimiento del 86% respecto a la meta programada, gracias al trabajo del equipo interdisciplinario de la Estrategia de Fortalecimiento a la Inclusión que han logrado sensibilizar a entidades de los sectores público y privado y ciudadanía en general acerca de la discapacidad.</t>
  </si>
  <si>
    <t>13/03/2023. No se generan observaciones respecto al análisis reportado para el seguimiento del indicador.
Se recomienda iniciar el trámite de oficialización del formato denominado "matriz de acciones de sensibilización" pues se evidencia que el uso del mismo como documento no controlado, ya supera los 6 meses.</t>
  </si>
  <si>
    <t xml:space="preserve">Dando continuidad a los ejercicios de sensibilización y toma de conciencia liderados por el equipo de Fortalecimiento a la Inclusión se adelantaron en el mes de febrero un total de 367, con la participación de personas vinculadas a  entidades del sector público como: CENTRO CRECER USAQUEN, CENTRO CRECER PUENTE ARANDA, CENTRO CRECER RAFAEL URIBE URIBE, CENTRO CRECER VISTA HERMOSA, CADIS- CASA DE IGUALDAD, CODEH POLICIA - EDIFICIO SOLUZONA, COLPENSIONES, DIAN, SERVICIO NACIONAL DE APRENDIZAJE SENA, PLAZA FUNDACION DE BOSA, ESTACION POLICIA TEUSAQUILLO entidades del sector privado como: INVERSIONES JRC SAS VAPIANO, SERVICONI LTDA, TRANSCONDOR SA y personas naturales, en aras de seguir transformando los imaginarios existentes sobre la discapacidad y reducir barreras actitudinales hacia las personas con discapacidad en los diferentes entornos en los cuales buscan visibilizar sus capacidades y habilidades. </t>
  </si>
  <si>
    <t>A partir del desarrollo de la fase preparatoria para la implementación de los ejercicios de sensibilización para la vigencia 2023, mediante la identificación de posibles participantes de entidades públicas y privadas, ciudadanía en general a las cuales realizar estos procesos de sensibilización, revisión y ajuste de la metodología, asignación de responsables, entre otros aspectos, el equipo de la estrategia de fortalecimiento a la inclusión EFI de la Subdirección para la Discapacidad, adelanta en el mes de enero un total de 251 ejercicios de sensibilización dirigidos a entidades como: POLICIA METROPOLITANA DE BOGOTÁ -ESTACION POLICIA USAQUEN,  POLICIA METROPOLITANA DE BOGOTÁ -ESTACION POLICIA BARRIOS UNIDOS MUDANZAS CHICO, CALL CENTER SATENA, TESSIS COLOMBIA, LIMPIEZA INSTITUCIONAL LASU SAS. 
Esta labor constante permite reducir y transformar imaginarios y comportamientos que existen acerca de la discapacidad</t>
  </si>
  <si>
    <t>11/04/2023 No se generan observaciones respecto al análisis presentado en el seguimiento al indicador de gestión. Se deja la siguiente recomendación: se debe adelantar todas las acciones pertinentes para dar cumplimiento a la meta propuesta.</t>
  </si>
  <si>
    <t>Con corte a marzo, se atendieron 35.785 niñas y niños de primera infancia en jardines infantiles diurnos, nocturnos, casas de pensamiento intercultural y espacios rurales, lo que equivale a un resultado de 74%, es decir, once puntos porcentuales bajo la meta del indicador, y, catorce puntos porcentuales más que el mes anterior; en razón a, las acciones de acompañamiento permanente a las Subdirecciones Locales y la gestión articulada para subsanar las alertas asociadas a la operación del servicio que fueron reportadas. Se proyecta continuar con la vinculación de niños y niñas nuevos a partir de estrategias de búsquedas focalizadas y divulgación de oferta en los territorios.
Adicionalmente, en el mes, se acompañaron y lideraron espacios de trabajo con las localidades mediante los comités de seguimiento y mesas de trabajo con la participación de las y los referentes de infancia y gestores locales comunitarios de las Subdirecciones Locales para monitorear las coberturas de los jardines infantiles diurnos, nocturnos, casas de pensamiento intercultural.</t>
  </si>
  <si>
    <t xml:space="preserve">Con corte a febrero, se atendieron 26.972 niñas y niños de primera infancia en jardines infantiles diurnos, nocturnos, casas de pensamiento intercultural y espacios rurales de manera presencial, lo que equivale a un resultado de 60%, es decir, veinticinco puntos porcentuales bajo la meta del indicador, y, treinta y ocho puntos porcentuales más que el mes anterior; en razón, a la vinculación e ingreso progresivo de participantes a los servicios en mención. Se proyecta continuar el aumento de participantes en la medida en que avanza la vigencia, así como, las acciones articuladas de identificación y vinculación de niñas y niños a los servicios.
Así mismo, se adelantaron jornadas de inducción y reinducción al talento humano de los jardines infantiles diurnos, nocturnos, casas de pensamiento intercultural y espacios rurales; se realizó la socialización del Procedimiento Seguimiento a la operación del servicio social jardines infantiles (PCD-PSS-010) cuyo objetivo es “definir las acciones para el seguimiento a la prestación del servicio jardines infantiles de la Secretaría Distrital de Integración Social – SDIS con el propósito de identificar alertas en su operación y efectuar articulaciones oportunas y pertinentes encaminadas a brindar a las y los participantes atención de calidad.”.
Adicionalmente, se lideraron comités de seguimiento y mesas de trabajo con los profesionales de las Subdirecciones Locales para monitorear las coberturas de los jardines infantiles diurnos, nocturnos, casas de pensamiento intercultural; se generaron alertas en la prestación del servicio a fin de promover la gestión de acciones para subsanar las respectivas situaciones y garantizar la mejora continua en la prestación de los servicios; y se desarrollaron actividades en las Subdirecciones Locales para la búsqueda de niñas y niños que permita aumentar el número de participantes en jardines infantiles diurnos, nocturnos y casas de pensamiento intercultural. 
</t>
  </si>
  <si>
    <t>Con corte a enero, se atendieron 18.629 niñas y niños de primera infancia en jardines infantiles diurnos, nocturnos, casas de pensamiento intercultural y espacios rurales, lo que equivale a un resultado de 22%, es decir, sesenta y tres puntos porcentuales bajo la meta del indicador; lo anterior, obedece a que los servicios en mención, iniciaron atención la última semana del mes y el número de participantes aumenta de manera progresiva durante los primeros meses de la vigencia por las dinámicas de la población atendida. Se proyecta el aumento de participantes en la medida en que avanza la vigencia, así como, la implementación articulada de acciones de identificación y vinculación de niñas y niños a los servicios. 
Adicionalmente, se precisa que durante el mes, se articularon acciones con el área de apoyo logístico de la Entidad para adelantar los procesos de poda de césped, lavado de tanques, mantenimiento de elementos de refrigeración, activación de líneas telefónicas e internet en los inmuebles donde funcionan los jardines infantiles diurnos, nocturnos, casas de pensamiento intercultural y espacios rurales operados de manera directa por la SDIS. Adicionalmente, se adelantaron las gestiones correspondientes ante la Subdirección de Plantas Físicas de la Entidad para realizar los mantenimientos preventivos y correctivos en las infraestructuras de los mencionados servicios a fin de garantizar espacios adecuados y seguros para brindar atención a las niñas y los niños de primera infancia de la ciudad.</t>
  </si>
  <si>
    <t>Identificar en el reporte de la meta 2 remitido por la DADE el número de niñas y niños de primera infancia en estados: atendido, en atención y suspendido y dividirlo entre el número de cupos ofertados y su optimización en jardines infantiles diurnos, nocturnos, casas de pensamiento intercultural y espacios rurales del directorio de servicios sociales Subdirección para la Infancia durante el mes.
El denominador se registrará de manera mensual dado que la oferta de cupos depende de: apertura de nuevas unidades operativas, cierre definitivo o indefinido de unidades operativas y entrega de obras o mantenimiento de infraestructura programados por la Subdirección de Plantas Físicas.</t>
  </si>
  <si>
    <t>(No. de niñas y niños de primera infancia que participan en jardines infantiles diurnos, nocturnos, casas de pensamiento intercultural y espacios rurales durante el mes / No. de cupos ofertados en jardines infantiles diurnos, nocturnos, casas de pensamiento intercultural y espacios rurales durante el mes) * 100</t>
  </si>
  <si>
    <t>Circular No. 003 del 30/01/2023</t>
  </si>
  <si>
    <t>Con corte a marzo, 57 jardines infantiles privados inscritos en el Sistema de Información y Registro de Servicios Sociales se asesoraron técnicamente, lo equivale a un resultado de 4%, es decir, veintiún puntos porcentuales bajo la meta del indicador; lo cual obedece a que los primeros meses de la vigencia los jardines infantiles privados priorizan aspectos asociados directamente con la atención de las niñas y los niños, así como, al progresivo avance del proceso de contratación de los profesionales del equipo fortalecimiento técnico. Se proyecta implementar acciones para promover e incentivar la participación del talento humano de los jardines infantiles privados en las asesorías técnicas, así mismo, continuar avanzando en el proceso de contratación de los profesionales del equipo.    
Adicionalmente, durante el mes se realizaron dos (2) mesas de trabajo con las asociaciones que agremian a los jardines infantiles privados ANDEP, ACEPS Y ASCAPEI, con el fin de presentar el plan de fortalecimiento técnico, las acciones dirigidas y el cronograma para continuar con la línea técnica desde de la Secretaría Distrital de Integración Social. A partir de estas mesas se establecieron estrategias para brindar el 28 y 29 de abril a los jardines infantiles privados el Ciclo Saber Pedagógico. 
Además, se propuso una jornada de fortalecimiento virtual, con el propósito de brindar claridades a los jardines infantiles privados en torno a las comprensiones del Protocolo Construcción o actualización del proyecto pedagógico (PTC-PSS-058), la cual se desarrollará en el mes de abril.</t>
  </si>
  <si>
    <t>Con corte a febrero, 14 jardines infantiles privados inscritos en el Sistema de Información y Registro de Servicios Sociales se asesoraron técnicamente, lo que equivale a un resultado de 1%, es decir, veinticuatro puntos porcentuales bajo la meta del indicador; esto obedece a que al iniciar la vigencia los jardines infantiles privados priorizan aspectos relacionados de manera directa con el inició de la atención de las niñas y los niños, así como, al avance progresivo en el proceso de contratación del talento humano del equipo fortalecimiento técnico. Se proyecta la articulación de acciones para promover la participación de los jardines infantiles privados en las asesorías técnicas y continuar avanzando en el proceso de contratación del talento humano.    
Adicionalmente, en el mes los profesionales del equipo en mención formularon el plan de fortalecimiento técnico, en el cual se proyectaron durante la presente vigencia las asesorías técnicas dirigidas a jardines infantiles privados, a través de la implementación de ciclos de fortalecimiento técnico.</t>
  </si>
  <si>
    <t>En atención a lo definido en la “descripción del método de cálculo” se hará seguimiento al indicador a partir del mes de febrero, teniendo en cuenta que los jardines infantiles privados inician servicio en la última semana de enero. Así mismo, se avanza en el proceso de contratación de los profesionales del equipo de Fortalecimiento Técnico, el cual está en curso.</t>
  </si>
  <si>
    <t>Debido a que el indicador es anual para el reporte con corte a marzo no se genera gráfica.</t>
  </si>
  <si>
    <t>11/04/2023 No se generan observaciones respecto al análisis presentado en el seguimiento al indicador de gestión. Se deja la siguiente recomendación: se debe adelantar todas las acciones pertinentes para dar cumplimiento a la meta propuesta al finalizar la vigencia.</t>
  </si>
  <si>
    <t>En marzo, el equipo técnico de lactancia materna desarrolló las acciones que se relacionan a continuación:
•  Jornadas presenciales de cualificación en lactancia materna y alimentación infantil saludable con el talento humano (profesionales psicosociales, salud, educación a primera infancia y técnicos en educación a primera infancia) de entidades laborales, jardines infantiles SDIS y jardines infantiles privados.
•  Fortalecimientos técnicos en la implementación de la Estrategia Salas Amigas de la Familia Lactante en entorno institucional y laboral.
• Consejerías telefónicas en lactancia materna y alimentación infantil saludable a familias usuarias de salas amigas de la familia lactante.
• Orientaciones a talento humano que implementa la Estrategia Salas Amigas de la Familia Lactante en los tres entornos.
• Participación en espacios intersectoriales con la generación de aportes técnicos.
• Acompañamiento a las salas amigas de la familia lactante en entornos de vida cotidiana, laboral, comunitaria e institucional.</t>
  </si>
  <si>
    <t>En febrero, el equipo técnico de lactancia materna desarrolló las acciones que se relacionan a continuación:
•  Jornadas presenciales de cualificación en lactancia materna y alimentación infantil saludable con el talento humano (profesionales psicosociales, salud, educación a primera infancia y técnicos en educación a primera infancia) de entidades laborales, jardines infantiles SDIS y jardines infantiles privados.
•  Fortalecimientos técnicos en la implementación de la Estrategia Salas Amigas de la Familia Lactante en entorno institucional y laboral.
• Consejerías telefónicas en lactancia materna y alimentación infantil saludable a familias usuarias de salas amigas de la familia lactante.
• Participación en espacios intersectoriales con la generación de aportes técnicos.
• Se acompañó a las salas amigas de la familia lactante en entornos de vida cotidiana, laboral, comunitaria e institucional.</t>
  </si>
  <si>
    <t>En enero, el equipo técnico de lactancia materna desarrolló las acciones que se enuncian a continuación:
• Acompañamiento telefónico a unidades operativas que atienden niñas y niños de primera infancia en entornos de vida cotidiana.
• Solución virtual y presencial de inquietudes de familias usuarias de salas amigas de la familia lactante en relación con la práctica de la lactancia materna.
• Consejería telefónica en lactancia materna y alimentación infantil saludable a familias usuarias de salas amigas de la familia lactante.
• Acompañamiento a las salas amigas de la familia lactante en entornos vida cotidiana, laboral, comunitaria e institucional.</t>
  </si>
  <si>
    <t>En marzo, se elaboró la propuesta metodológica para desarrollar de manera virtual el ciclo de cualificación de siete sesiones que brinda la estrategia atrapasueños para la atención de niñas, niños y adolescentes víctimas y afectados por el conflicto armado, a fin de brindar al talento humano de las unidades operativas de la Subdirección para la Infancia recursos interactivos, documentos de consulta y herramientas que les permita contar con variedad de recursos técnicos para brindar una atención idónea, oportuna y suficiente a la población en mención. Se proyecta iniciar ciclo de cualificación en abril con un grupo de diez unidades operativas, así como, continuar avanzando en el proceso de contratación de los profesionales de la estrategia atrapasueños.
Adicionalmente, se realizó el proceso de identificación de diez unidades operativas de la Subdirección para la Infancia que se convocaran para iniciar en abril el primer ciclo de cualificación que desarrollará la estrategia atrapasueños.</t>
  </si>
  <si>
    <t>En febrero, se adelantó la actualización del proceso de cualificación de las unidades operativas de la Subdirección para la Infancia que brinda la estrategia atrapasueños para la atención de niñas, niños y adolescentes víctimas y afectados por el conflicto armado. Así mismo, se continuó avanzando de manera progresiva en el proceso de contratación de las y los profesionales de la estrategia.</t>
  </si>
  <si>
    <t>Se hará seguimiento al indicador a partir de febrero, según lo definido en la “Descripción del método de cálculo”, teniendo en cuenta las dinámicas de la atención en las unidades operativas a las cuales se dirige el ciclo de cualificación de la estrategia atrapasueños. Así mismo, se precisa que en enero, se avanzó en el proceso de contratación de las y los profesionales de la estrategia.</t>
  </si>
  <si>
    <t>En marzo, se atendieron a las niñas, niños y adolescentes en los centros amar diurnos y nocturnos a partir de las directrices del Modelo Atención Integral a niñas, niños y adolescentes en situación o riesgo de trabajo infantil Ampliado y de la Entidad. 
Así mismo, se dio continuidad a la atención de las y los participantes que aún no han culminado el proceso de atención; se tramitaron algunos egresos por culminación del plan de atención integral, retiro voluntario, traslado a otra localidad, pérdida de contacto y en menor medida por mayoría de edad. Adicionalmente, se dio ingreso a nuevos beneficiarios, a quienes se adelantaron visitas domiciliarias, valoraciones integrales desde cada componente, toma de talla y peso a fin de consolidar su plan de atención integral individual y familiar. 
Además, en el marco de la atención integral en los centros amar, se dio cumplimiento al plan de atención a partir del avance en la consolidación del proyecto pedagógico, de los encuentros con familias y de la elaboración e implementación de los acuerdos de convivencia.</t>
  </si>
  <si>
    <t>Con corte a febrero, 13 niñas, niños y adolescentes atendidos en los centros amar diurnos y nocturnos culminaron el plan de atención integral, lo que equivale a un resultado de 13%, es decir, veintisiete puntos porcentuales bajo la meta del indicador; lo que obedece, a las dinámicas de migración de la población atendida en los territorios distrital y nacional, y, al avance progresivo del proceso de contratación del talento humano que brinda atención a niñas, niños y adolescentes en los centros amar. Se proyecta continuar avanzando en el proceso de contratación del talento humano e implementar acciones articuladas que incentiven la culminación del plan de atención integral. 
Así mismo, durante el mes se brindó atención a niñas, niños y adolescentes en los centros amar diurnos y nocturnos; se adelantó la parametrización de variables específicas y la armonización de las y los participantes menores de 3 años para su atención en la modalidad diurna, junto con sus hermanos mayores, esto permitió que la modificación de la atención (en atención, suspendido, atendido) se pudiese realizar en el Sistema Misional (SIRBE).</t>
  </si>
  <si>
    <t>En enero, se atendieron niñas, niños y adolescentes en los centros amar diurnos y nocturnos, se precisa que, en Mártires I y Ciudad Bolívar dicha atención se brindó a partir de visitas domiciliarias, entrega de paquetes de alimentos y seguimiento telefónico.
Adicionalmente, se avanzó de manera progresiva en el proceso de contratación del talento humano que brinda atención a las y los participantes en los centros amar; y se efectuó la programación de las acciones administrativas para el egreso de participantes por cumplimiento de objetivos en el Sistema Misional (SIRBE).</t>
  </si>
  <si>
    <t>Identificar manera bimestral el número de niñas, niños y adolescentes que egresan de las modalidades centros amar diurnos y nocturnos  "estado ATENDIDO" con motivo "finalización proceso de atención" en el sistema misional SIRBE durante el bimestre; y dividirlo entre el número total de niñas, niños y adolescentes en "estado ATENDIDO" en el sistema misional SIRBE durante el bimestre.
Se entiende por "Culminar el plan de atención integral" el estado en el cual la niña, el niño o adolescente se encuentra fuera de situación o riesgo de trabajo infantil, en el marco de las estrategias de atención integral de los componentes del modelo de atención. La culminación del plan de atención integral tiene una duración variable y puede durar un tiempo mínimo de dos años.
El resultado anual del indicador se calcula a través de la sumatoria de los reportes registrados cada bimestre.</t>
  </si>
  <si>
    <t>(No. De niñas, niños y adolescentes que culminan el plan de atención integral durante el bimestre / No. total de niñas, niños y adolescentes en estado atendido durante el bimestre) * 100</t>
  </si>
  <si>
    <t>Con corte a marzo, 372 gestantes, niñas y niños de primera infancia presentaron una permanencia mínima de 90 días en crecemos en la ruralidad, lo que equivale a un resultado de 72%, es decir, dieciocho puntos porcentuales bajo la meta; en razón a la alta rotación de las y los participantes ocasionada por la llegada de familias migrantes que ingresan y egresan a crecemos en la ruralidad con alta frecuencia y las transiciones extemporáneas a educación durante este periodo. Se proyecta realizar búsquedas activas en otros sectores de la ruralidad.
Así mismo, durante el mes, se brindó atención interdisciplinaria a las y los participantes en el marco de los proyectos educativos comunitarios -PEC-, los cuales se orientaron en el fortalecimiento de la pervivencia de los saberes rurales - campesinos en los seis territorios rurales de la ciudad; ello se logró a través de siete unidades operativas, con atenciones interdisciplinares cotidianas que propiciaron entornos protectores y enriquecidos para promover el desarrollo integral y el goce efectivo de los derechos; las niñas y los niños vivenciaron experiencias pedagógicas que los incentivaron a movilizar sus capacidades y relacionarse entre sí, con otros pares, con el mundo y darle sentido en corresponsabilidad de los actores que acompañan el proceso de desarrollo de la primera infancia rural.</t>
  </si>
  <si>
    <t>En febrero, se dio continuidad a la atención de las y los participantes de crecemos en la ruralidad, sin embargo, algunos transitaron al sistema educativo y otros cambiaron su localidad de residencia. Así mismo, se brindó acompañamiento a las familias a través de actividades pedagógicas, nutricionales y la entrega de bonos canjeables por alimentos y paquetes alimentarios. Además, se continuó la búsqueda activa de niñas, niños y gestantes y se registraron semanalmente las acciones enunciadas en la matriz de seguimiento mensual.</t>
  </si>
  <si>
    <t>En enero, se inició la atención de las y los participantes en creciendo juntos a partir de la verificación de sus datos y los de sus familias en Suba, Chapinero, Ciudad Bolívar, Usme y Sumapaz para identificar cupos y comenzar proceso de búsqueda activa de niñas, niños y gestantes. Además, se desarrollaron acompañamientos a las familias de las niñas y los niños que habitan en zonas rurales dispersas de conformidad con los compromisos y las responsabilidades que permiten garantizar una atención con calidad y pertinencia.</t>
  </si>
  <si>
    <t>Con corte a marzo, se atendieron 458 gestantes, niñas y niños de primera infancia en crecemos en la ruralidad, lo que equivale a un resultado de 85%, es decir, quince puntos porcentuales bajo la meta del indicador, y, dos puntos porcentuales menos que el mes anterior; en razón al avance progresivo en la implementación de estrategias que permiten identificar y vincular a nuevos participantes en crecemos en la ruralidad. Se proyecta explorar otras veredas para identificar potenciales participantes.
Además, durante el mes, se desarrollaron actividades enmarcadas en la conmemoración de los derechos de las mujeres del 8 de marzo; se reconocieron prácticas que permitieron conmemorar en familia y comunidad los derechos económicos, sociales y culturales, ganados por y para las mujeres.</t>
  </si>
  <si>
    <t xml:space="preserve">Con corte a febrero, se atendieron 470 niñas, niños y gestantes en crecemos en la ruralidad, lo que equivale a un resultado de 87%, es decir, trece puntos porcentuales bajo la meta del indicador, y, cuatro puntos porcentuales menos que el mes anterior; lo que obedece a que, en este periodo algunos participantes transitaron al sistema educativo y las familias de otros cambiaron de localidad de residencia. Se proyecta el aumento de participantes en la medida en que avanza la vigencia, así como, la articulación de acciones de búsqueda, identificación y vinculación de gestantes, niñas y niños al servicio.  
Adicionalmente, durante el mes, se acompañó a las familias con actividades pedagógicas, nutricionales y con la entrega de bonos canjeables por alimentos y paquetes alimentarios. El equipo interdisciplinario continuó la búsqueda activa de participantes a través de diferentes estrategias y se efectuó el registro semanal de las acciones mencionadas en la matriz de seguimiento mensual. </t>
  </si>
  <si>
    <t xml:space="preserve">Con corte a enero, se atendieron 493 gestantes, niñas y niños de primera infancia en crecemos en la ruralidad, lo que equivale a un resultado de 91%, es decir, nueve puntos porcentuales bajo la meta del indicador; lo que se debe a que el servicio inició atención la última semana del mes y los participantes aumentan progresivamente durante los primeros meses del año por las dinámicas de la población a la cual está dirigido. Se proyecta el aumento de participantes en la medida en que avanza la vigencia, así como, la implementación de acciones de búsqueda, identificación y vinculación de gestantes, niñas y niños al servicio. 
Así mismo, se precisa que se inició a partir de la verificación de datos de las y los participantes y sus familias en Suba, Chapinero, Ciudad Bolívar, Usme y Sumapaz a fin de identificar los cupos e iniciar la búsqueda activa de niñas, niños y gestantes. Además, se realizaron acompañamientos a las familias de las niñas y los niños de la ruralidad dispersa en el marco de los compromisos y responsabilidades para garantizar la atención con calidad y pertinencia. </t>
  </si>
  <si>
    <t>Con corte a marzo, 7.521 gestantes, niñas y niños de primera infancia presentaron una permanencia mínima de 90 días en creciendo juntos, lo que equivale a un resultado de 38%, es decir, cincuenta y cuatro puntos porcentuales bajo la meta del indicador; en razón a que, se está iniciando la vigencia, así como, la atención de los participantes a través del Convenio 1920 de 2023 suscrito por la Entidad con la Caja de Compensación Familiar Cafam y se presentaron movimientos en la cobertura por el ingreso de participantes a jardines infantiles de la Entidad, privados o colegios de la Secretaria de Educación Distrital. Se proyecta que a partir del periodo comprendido entre abril y mayo se estabilice la cobertura, así como, la planeación e implementación de acciones para incentivar la permanencia en el servicio. 
Adicionalmente, durante el mes, se realizaron acciones de identificación de participantes y sus familias con el propósito de iniciar la atención total por parte del equipo interdisciplinario y del servicio en el territorio; se iniciaron los tamizajes nutricionales; se desarrolló la acogida para la firma de acuerdos de corresponsabilidad; y las atenciones en los componentes desarrollo infantil, salud y nutrición y psicosocial.</t>
  </si>
  <si>
    <t>En febrero, las gestantes, niñas y niños de creciendo juntos en estado “en atención” se transfirieron a las unidades operativas que presentan en su denominación “CRJU”, que operan en el marco del convenio de asociación suscrito por la Entidad con la Caja de Compensación Familiar Cafam el cual inició ejecución el 20 de febrero. Se proyecta a través de dicho convenio continuar la implementación de acciones que contribuyen a la garantía de los derechos de las y los participantes, al potenciamiento de su desarrollo y al fortalecimiento de las capacidades de sus familias para educarlos, cuidarlos y protegerlos.
Así mismo, se desarrolló la jornada de fortalecimiento técnico con la participación del talento humano de la Caja de Compensación Familiar Cafam que operará el convenio en mención.</t>
  </si>
  <si>
    <t>En enero, las gestantes, niñas y niños de primera infancia de creciendo juntos se beneficiaron con la asignación de bono canjeable por alimentos e integral en la atención; así mismo, se efectuaron actualizaciones en la información del Sistema Misional SIRBE en lo referente a los datos básicos de las y los participantes y sus acudientes.</t>
  </si>
  <si>
    <t>Identificar en el sistema misional SIRBE el número acumulado de gestantes, niñas y niños de primera infancia en estados: atendido, en atención y suspendido con mínimo 90 días de permanencia en la modalidad creciendo juntos y dividirlo entre el número acumulado de gestantes, niñas y niños de primera infancia en estados: atendido, en atención y suspendido durante la vigencia en la modalidad creciendo juntos, identificados en el sistema misional SIRBE. 
Se toma la permanencia de 90 días dado que es el tiempo mínimo en el que gestantes, niñas y niños reciben la totalidad de atenciones ofrecidas por la modalidad.
El denominador se registrará de manera trimestral dado que se obtiene del reporte suministrado por la DADE.</t>
  </si>
  <si>
    <t>(No. acumulado de gestantes, niñas y niños de primera infancia en estados: atendido, en atención y suspendido que permanecen mínimo 90 días en la modalidad creciendo juntos / No. acumulado de gestantes, niñas y niños de primera infancia en estados: atendido, en atención y suspendido durante la vigencia en la modalidad creciendo juntos) * 100</t>
  </si>
  <si>
    <t>Con corte a marzo, se atendieron 19.575 gestantes, niñas y niños de primera infancia en creciendo juntos, lo que equivale a un resultado de 98%, es decir, dos puntos porcentuales bajo la meta del indicador y dos puntos porcentuales bajo el resultado del mes anterior; lo que obedece al incremento de niñas y niños que ingresaron a jardines infantiles o colegio públicos y privados, incidiendo en la disminución de participantes atendidos en creciendo juntos. Se proyecta el aumento de nuevos participantes en la medida en que avanza la vigencia, como resultado de la articulación e implementación de acciones de búsqueda, identificación y vinculación. 
Así mismo, se precisa que durante el mes, en el marco del Convenio 1920 de 2023 suscrito con la Caja de Compensación Familiar Cafam, el asociado realizó el proceso de identificación y reidentifación de participantes en estado “En Atención” en el Sistema Misional (SIRBE) con el fin de actualizar su información e iniciar su atención por el equipo interdisciplinario, así como, para la focalización de nuevos participantes que ingresan al servicio a partir de abril.</t>
  </si>
  <si>
    <t xml:space="preserve">Con corte a febrero, se contó con 20.009 gestantes, niñas y niños de primera infancia en estados atendido, en atención y suspendido en el sistema misional (SIRBE) en creciendo juntos, lo que equivale a un resultado de 100%; esto obedece a la estabilidad de participantes presentada por estar en proceso la habilitación del traslado a jardines infantiles o colegios públicos y privados. Se proyecta la depuración y vinculación de nuevos participantes a creciendo juntos a través del convenio celebrado por la Entidad con la Caja de Compensación Familiar Cafam. 
Así mismo, se precisa que durante el mes, las y los participantes en estado “en atención” en creciendo juntos se transfirieron a las unidades operativas que presentan en su denominación “CRJU”, las cuales funcionan en el marco del convenio de asociación suscrito por la Entidad con la Caja de Compensación Familiar Cafam, que inició ejecución el 20 de febrero. Además, se realizó la jornada de fortalecimiento técnico con el talento humano de la Caja de Compensación Familiar que operará dicho convenio.
Así mismo, durante el mes las y los participantes en estado “en atención” en creciendo juntos se transfirieron a las unidades operativas CRJU, las cuales funcionan a través del convenio de asociación suscrito por la Entidad con la Caja de Compensación Familiar Cafam. Además, se realizó la jornada de fortalecimiento técnico con el talento humano de la Caja de Compensación Familiar que operará el convenio de asociación.   </t>
  </si>
  <si>
    <t>Según lo definido en la “descripción del método de cálculo”, se hará seguimiento al presente indicador a partir de febrero teniendo en cuenta que a partir de dicho mes iniciará la operación de creciendo juntos a través del convenio de asociación que suscribirá la Entidad con la Caja de Compensación Familiar Cafam.
Así mismo, se precisa que durante enero, se adelantaron los trámites para la suscripción del convenio con la Caja de Compensación Familiar Cafam para la operación del servicio creciendo juntos, y, se entregaron a las y los participantes de creciendo juntos en estado “en atención” bonos canjeables por alimentos.</t>
  </si>
  <si>
    <t>Identificar en el aplicativo SIRBE el número de gestantes, niñas y niños de primera infancia de la modalidad creciendo juntos atendidos durante el mes en estados: atendido, en atención y suspendido, excluyendo las unidades operativas que no tengan en su denominación CRJU y dividirlo entre el número de cupos ofertados en la modalidad creciendo juntos registrado en el directorio servicios sociales Subdirección para la Infancia.
Se hará seguimiento al indicador a partir de febrero teniendo en cuenta que desde este mes empieza la operación de la modalidad creciendo juntos a través de convenios de asociación.
El resultado anual del indicador se calcula a partir del promedio mensual. 
Nota: la sigla "CRJU" significa creciendo juntos operada y se asigna a las unidades operativas que funcionan a través de convenios de asociación.</t>
  </si>
  <si>
    <t>(No. de gestantes, niñas y niños de primera infancia en estados: atendido, en atención y suspendido en la modalidad creciendo juntos durante el mes, excluyendo las unidades operativas que no tengan en su denominación CRJU    / No. de cupos ofertados en la modalidad creciendo juntos, excluyendo las unidades operativas que no tengan en su denominación CRJU) * 100</t>
  </si>
  <si>
    <t>Con corte a marzo, 78 niñas y niños de primera infancia presentaron una permanencia mínima de 90 días en jardines infantiles diurnos, nocturnos, casas de pensamiento intercultural y espacios rurales, lo que equivale a un resultado de 17%, es decir, setenta y cuatro puntos porcentuales bajo la meta del indicador; lo anterior, obedece a que la atención de las y los participantes inició en la última semana de enero de conformidad con lo planeado, por lo que durante los primeros meses de la vigencia los participantes asisten paulatinamente, así mismo, en febrero y marzo algunas familias continúan el proceso para la oficialización de la asignación de cupo. Se proyecta continuar el seguimiento a las coberturas y recurrencias en la asistencia diaria de las y los participantes de jardines infantiles diurnos, nocturnos, casas de pensamiento intercultural y espacios rurales.
Así mismo, durante el mes, se adelantaron acciones de articulación entre el nivel central y las Subdirecciones Locales a fin de acordar y generar estrategias que permiten efectuar seguimiento a las situaciones que podrían afectar la concurrencia en la vinculación de participantes.</t>
  </si>
  <si>
    <t xml:space="preserve">En febrero, se dio continuidad a la atención de niñas y niños de primera infancia en jardines infantiles diurnos y nocturnos, casas de pensamiento intercultural y espacios rurales de manera presencial a partir de diversas acciones intencionadas asociadas a los componentes nutrición y salubridad, ambientes adecuados y seguros, proceso pedagógico, talento humano y proceso administrativo.
Se precisa que la atención de las y los participantes se brindó en jardines infantiles operados de manera directa por la SDIS, operados a través de convenios suscritos con Entidades sin Ánimo de lucro, y, operados a partir de convenios celebrados con Cajas de Compensación Familiar. 
Adicionalmente, se articularon acciones entre los profesionales del nivel central y local para la búsqueda de participantes que permita aumentar el número de niñas y niños de la ciudad que se benefician de la atención que se brinda en jardines infantiles diurnos y nocturnos, casas de pensamiento intercultural y espacios rurales para promover su desarrollo integral.
</t>
  </si>
  <si>
    <t>En enero, se adelantó el proceso de contratación del talento humano interdisciplinario que brinda atención a las niñas y los niños en jardines infantiles diurnos, nocturnos, casas de pensamiento intercultural y espacios rurales; así mismo, se realizó el mantenimiento preventivo, correctivo, poda de césped, lavado de tanques, mantenimiento de elementos de refrigeración, activación de líneas telefónicas e internet en las unidades operativas; y se inició la atención de las y los participantes a fin de garantizar a las niñas y los niños de primera infancia espacios adecuados, seguros, protectores y cuidado cualificado brindado por talento humano idóneo y suficiente.</t>
  </si>
  <si>
    <t>10/04/2023
No se generan observaciones ni sugerencias frente al reporte cualitativo y cuantitativo recibido.</t>
  </si>
  <si>
    <t xml:space="preserve">Para el mes de marzo de 2023, se recibe reporte del indicador por parte de la Subdirección de Diseño, Evaluación y Sistematización, en el cual se identifica que en el primer trimestre del año 2023, se programaron en seguimiento 31.027 actuaciones, de las cuales 29.121 registran resultado. Lo cual indica un porcentaje de cumplimiento del 93,8%para este indicador.
Situaciones como el proceso de contratación que se dio paulatinamente durante los meses de enero y febrero, pudo incidir en cumplimiento de la meta del  indicador, para el mes de marzo la contratación de profesionales de seguimiento, ha alcanzado más del 90%, siendo importante señalar que para la Comisaría de Familia Suba 1, continua pendiente.
</t>
  </si>
  <si>
    <t>07/03/2023
No se generan observaciones frente al reporte cualitativo recibido.
Se sugiere revisar y adelantar la actualización del indicador para la vigencia 2023.</t>
  </si>
  <si>
    <t>Para el mes de  febrero de 2023 el proceso de contratación de las y los profesionales de seguimiento en las comisarías de familia se fue dando de manera progresiva, contando para este mes con por lo menos un profesional por despacho, lo cual se traducen en  acciones que beneficia el registro oportuno de actuaciones en actual sistema de información misional SIRBE.</t>
  </si>
  <si>
    <t>Para el mes de enero de 2023, un gran porcentaje de los contratistas se encontraban culminando su contrato de prestación de servicios, situación que puede generar afectación en el registro de resultado de las actuaciones de seguimiento programadas, lo cual podría afectar el resultado de la medición del correspondiente indicador.</t>
  </si>
  <si>
    <t>Circular No 014 - 29/03/2023</t>
  </si>
  <si>
    <t>Para el corte de marzo, el eje de ampliación de capacidades del proyecto acompañó a los equipos de los distintos servicios en la implementación de acciones con enfoque diferencial, de género y territorial, particularmente en lo referente a la inclusión ocupacional de mujeres y personas con movilidad reducida. A su vez, se efectuó un ejercicio de análisis para el ajuste de la programación del indicador, teniendo en cuenta los resultados obtenidos en su medición durante las vigencias anteriores.</t>
  </si>
  <si>
    <t>El equipo de trabajo avanzó en la planeación pertinente a la medición del indicador de servicios sociales adaptados, teniendo en cuenta las lecciones aprendidas para su optimización en la vigencia 2022.</t>
  </si>
  <si>
    <t>En el mes de enero se socializaron los resultados de la medición del indicador para la vigencia 2022, con miras al fortalecimiento de la calidad de los servicios ofrecidos por el proyecto.</t>
  </si>
  <si>
    <t xml:space="preserve">Debido a que el indicador es semestral, para el reporte con corte a marzo no se genera gráfica.
</t>
  </si>
  <si>
    <t>Al cierre de marzo de 2023, los equipos territoriales continuaron avanzando en el reconocimiento de actores sociales estratégicos y en el desarrollo de diálogos comunitarios para el abordaje de conflictos en torno al fenómeno de habitabilidad en calle. Se llevaron a cabo en total 21 espacios de diálogo.
Los ejercicios realizados se encaminaron al intercambio de percepciones y a la reflexión sobre situaciones problemáticas en torno al fenómeno social. Esto permitió establecer acuerdos y compromisos para el mejoramiento de la convivencia, desde una perspectiva de corresponsabilidad entre los diferentes actores de los territorios.</t>
  </si>
  <si>
    <t>Al corte de febrero se realizaron 7 ejercicios de diálogo comunitario alrededor del fenómeno de habitabilidad en calle. En este contexto se facilitó el establecimiento de acuerdos para la mitigación de situaciones problemáticas generadas alrededor del fenómeno, como base del mejoramiento de la convivencia y la superación de imaginarios excluyentes sobre las personas en situación de calle.</t>
  </si>
  <si>
    <t>A lo largo del mes se realizaron ejercicios de lectura territorial, que permitieron identificar a actores sociales clave para efectos de la intervención de conflictos en torno al fenómeno de habitabilidad en calle.</t>
  </si>
  <si>
    <t>Al corte de marzo se identificó a 4 potenciales beneficiarios de planes de atención individual para el desarrollo de capacidades en calle. Sin embargo, estas personas se atendieron en el marco de jornadas móviles de autocuidado y no como parte de planes individuales. Por eso se tuvo 0% de avance en la meta establecida para el indicador.
Cabe resaltar que a la fecha de corte se registraron 10 personas atendidas como parte de planes individuales abiertos previamente a la vigencia 2023. Estas personas no se consideraron en la medición del indicador, ya que el criterio técnico establecido para el efecto obliga a incluir únicamente a personas atendidas en el marco de planes abiertos durante la vigencia.
Adicionalmente, durante el mes de marzo se identificaron personas habitantes de calle interesadas en culminar sus estudios de nivel básico. Partiendo de ello, se brindó acompañamiento a una ciudadana habitante de la localidad de San Cristóbal, que desarrolló eficazmente dos módulos de formación escolar.</t>
  </si>
  <si>
    <t>A la fecha de corte no se hizo apertura de nuevos planes de atención individual para el desarrollo de capacidades, aunque se realizaron acciones en el marco de procesos previamente abiertos, y se identificaron potenciales beneficiarios de nuevos planes. En total se atendieron 10 personas como parte de los planes ya abiertos.</t>
  </si>
  <si>
    <t xml:space="preserve">En el mes de enero se realizaron espacios de cualificación con e equipo de trabajo contratado. Ello sirvió como base para la construcción del plan de acción de la vigencia, y a fin de optimizar la atención a la población en el marco de planes individuales para el desarrollo de capacidades.
</t>
  </si>
  <si>
    <t>19/04/2023 Se recomienda no cambiar la formulación en los cuadros de control y seguimiento. No se generan observaciones respecto al análisis reportado para el seguimiento del indicador.</t>
  </si>
  <si>
    <t>Para el corte de marzo de 2023 se identificó a 16 ciudadanas y ciudadanos en riesgo de habitar la calle, personas de las cuales 11 (68,75%) aceptaron la activación de rutas de atención, conforme a sus intereses. Esto arroja un avance de 70% en términos de la meta establecida para el indicador.
La atención proporcionada incluyó orientación y referenciación en pro de la garantía de derechos y el desarrollo de capacidades, especialmente en lo relevante a reconocimiento de intereses personales, oportunidades de inclusión socio-ocupacional, atención integral en salud, tratamiento del consumo problemático de sustancias psicoactivas y programas para flujos migratorios mixtos.</t>
  </si>
  <si>
    <t>El equipo de trabajo territorial recopiló los datos pertinentes al corte. Se identificaron en total 12 personas en riesgo de iniciar vida en calle, de las cuales 10 aceptaron la apertura de rutas de atención. Estas personas accedieron a acompañamiento psicosocial y a servicios complementarios para la garantía de derechos y el desarrollo de capacidades, bajo enfoque de género, diferencial y territorial.</t>
  </si>
  <si>
    <t xml:space="preserve">Durante el mes de enero se realizaron cualificaciones al equipo de trabajo contratado. Esto sirvió de base para la construcción del plan de acción de la vigencia 2023.
</t>
  </si>
  <si>
    <t>10/4/2023
No se generan observaciones ni sugerencias frente al reporte cualitativo y cuantitativo del periodo.</t>
  </si>
  <si>
    <t>La información presentada corresponde a las bases de datos mensuales de enero, febrero y marzo con información de los participantes en atención, En el periodo se registraron 47,804 datos de registros de peso y talla de participantes en atención entre el 1 de enero y 30 de marzo de 2023, de estos, lograron ser clasificados de acuerdo con indicadores del estado nutricional 47,630 datos, lo que equivale al 99,6% de los datos registrados en el periodo, la meta establecida para el indicador es del 100%.
Cabe señalar que en el reporte acumulado a marzo se presenta variación en los datos totales correspondientes a los meses de enero y febrero, debido al ingreso tardío de información al sistema misional SIRBE por parte de algunas unidades operativas.</t>
  </si>
  <si>
    <t>10/03/2023
No se generan observaciones frente al reporte del periodo.
Se sugiere asegurar que los datos mencionados en el análisis del mes concuerde con los datos cuantitativos que deberán reportarse en el trimestre.</t>
  </si>
  <si>
    <t>La información presentada corresponde a las bases de datos mensuales de enero y febrero con información de los participantes en atención, En el periodo se registraron 17.314 datos de peso y talla de participantes en atención en los servicios SDIS entre el 1 de enero y 28 de febrero de 2023; de estos, lograron ser clasificados de acuerdo a indicadores del estado nutricional 17.287 datos, lo que equivale al 99,8% de los datos registrados en el periodo; la meta establecida para el indicador es del 100%.</t>
  </si>
  <si>
    <t>La información presentada corresponde a las bases de datos  del  mes de enero con información de los participantes en atención. En el periodo se registraron 1.391 datos de registros de peso y talla de participantes en atención entre el 1 y 31 de enero de 2023, de estos, lograron ser clasificados de acuerdo a indicadores del estado nutricional 1.383 datos, lo que equivale al 99,4% de los datos registrado en el periodo, la meta establecida para el indicador es del 100%.</t>
  </si>
  <si>
    <t>10/04/2023
No se generan observaciones ni sugerencias frente al reporte cualitativo recibido.</t>
  </si>
  <si>
    <t xml:space="preserve">Durante el mes de Marzo  de 2023, en el marco  del servicio Centros Proteger se ha dado continuidad a la atención integral, atendiendo el 100% de niñas y niños remitidos por autoridad competente (Comisario (a) de Familia / Defensor (a) de Familia). 
A la fecha se logró superar la  contingencia de contratación y los equipos de  cada uno de los centros, se cuenta con el personal lo que ha permitido organizar los turnos correspondientes de las cuidadoras directas de  las niñas y lo niños así como las  actividades realizada por los equipos psicosociales. 
 Se  ha dado continuidad  a los procesos administrativos de Restablecimiento de derechos (PARD), garantizando que las niñas y los niños permanezcan en prevalencia de derechos, promoviendo el reintegro a su medio familiar, minimizando los tiempos de institucionalización  y previniendo  reingreso al sistema de protección. Durante el mes de Marzo se atendieron a 268 ,  niños y niñas.
En coherencia con los lineamientos establecidos, se realizó movilización de los casos y activación de las redes familiares, sociales e institucionales de apoyo que se han requerido en cada caso particular.
Se han tenido dificultades para los temas relacionados con los servicios de salud con las entidades externas, por tal razón se busco la articulación con la  Secretaría de salud, coordinando con cada una de las Sub Red la atención prioritaria de las niñas y lo niños, en citas, medicamentos y atención por área de psicología, así mismo se  articuló con la  Secretaría de educación con el fin de superar las barreas de acceso.  
De Igual forma se  avanzó en la actualización  de documentos y en el trabajo de procesos y procedimientos, que enmarcan la prestación del servicio. PAI, proyecto Pedagógico, Modelo de Atención Integral, Estándares de calidad. 
Se atiende  a las Familias identificadas en el  territorio vinculándolas a los procesos en el marco de la Metodología de  Intervención y acompañamiento a familias cuyos niñas y niños en riesgo de perdida de cuidado parental. </t>
  </si>
  <si>
    <t>07/03/2023
Se sugiere evitar que la redacción de los análisis se repitan mensualmente, con el propósito que el registro corresponda a la gestión o actividades efectivamente realizadas o las dificultades identificadas en cada periodo de reporte.
09/03/2023
No se generan observaciones ni sugerencias adicionales frente al periodo reportado.</t>
  </si>
  <si>
    <t>Durante el mes de febrero de 2023, en el servicio de Centros Proteger se ha dado continuidad a la atención integral, atendiendo el 100% de niñas y niños remitidos por autoridad competente (Comisario (a) de Familia / Defensor (a) de Familia).
se presentaron diferentes inconvenientes, ya que la mayoría de los equipos contractuales finalizaron contrato, no obstante se logro poner la alerta en la Dirección de Inclusión para el avance en cada uno de los temas adelantados con las familias vinculadas a Procesos administrativos de Restablecimiento de derechos (PARD), garantizando que las niñas y los niños permanezcan en prevalencia de derechos, promoviendo el reintegro a su medio familiar, minimizando los tiempos de institucionalización  y previniendo  reingreso al sistema de protección. 
En coherencia con los lineamientos establecidos, se garantizó el restablecimiento de los derechos de las niñas y niños que ingresan con medida de ubicación institucional al servicio, se realizó movilización de los casos y activación de las redes familiares, sociales e institucionales de apoyo que se han requerido en cada caso particular.
Así mismo, se evidencia un logro con la Secretaría de salud, articulando acciones que permiten la atención de niñas, niños y familias vinculados a Capital Salud para que se beneficien del programa de Atención en casa, liderado por ellos.
por lo anterior se priorizo la contratación del personal de los centros con el fin de garantizar la prestación del servicio.</t>
  </si>
  <si>
    <t xml:space="preserve">Durante el mes de enero de 2023, en el servicio de Centros Proteger se ha dado continuidad a la atención integral, atendiendo el 100% de niñas y niños remitidos por autoridad competente (Comisario (a) de Familia / Defensor (a) de Familia).  
Durante este mes, se avanzó en cada uno de los procesos adelantados con las familias vinculadas a Procesos administrativos de Restablecimiento de derechos (PARD), en la implementación de estrategias de intervención y acompañamiento que permiten la creación y fortalecimiento de capacidades, construyendo  entornos protectores y seguros, garantizando  que las niñas y los niños permanezcan en prevalencia de derechos, promoviendo el reintegro a su medio familiar, minimizando los tiempos de institucionalización  y previniendo  reingreso al sistema de protección. 
En coherencia con los lineamientos establecidos, se garantizó el restablecimiento de los derechos de las niñas y niños que ingresan con medida de ubicación institucional al servicio, se realizó movilización de los casos y activación de las redes familiares, sociales e institucionales de apoyo que se han requerido en cada caso particular. 
En este  periodo se dio continuidad a  la  estrategia de prevención de riesgo de ubicación institucional de niñas y niños, adelantando procesos de intervención y acompañamiento a las familias vinculadas y a las niñas y los niños en una apuesta interdisciplinar que permite el desarrollo de planes de acción con el propósito de superar la condición de vulneración de derechos y la garantía de los mismos.  
Se hadado continuidad al seguimiento oportuno de casos, aportando a los planes de acción establecidos, y movilizando recursos que permitan avanzar en los procesos de restablecimiento de derechos de niñas y niños con medida de ubicación institucional, y en los planes de acción establecidos de acuerdo a la problemática asociada, propendiendo por la garantía de los derechos. 
</t>
  </si>
  <si>
    <t>Base de datos con atenciones en los Centros proteger</t>
  </si>
  <si>
    <r>
      <t xml:space="preserve">El valor del numerador se toma de los casos a los cuales se les da cierre en los 6 primeros meses, lo cual ha sido definido como criterio interno en el servicio teniendo en cuenta que los procesos de restablecimiento de derechos, según la normatividad vigente pueden tener una duración de hasta 18 meses, tal valor se compara con el número total de casos recibidos en el periodo y que están registrados en la herramienta de registro. 
Se entiende por oportunidad el periodo comprendido entre el momento en que se conoce el caso, hasta el momento en que el equipo psicosocial entrega el informe de cambio de medida, el cual puede sugerir el egreso o reintegro a medio familiar, la adaptabilidad o el mantenimiento de la medida de ubicación institucional.
Esta información se toma de la herramienta de control de permanencia que se tiene al interior de la Subdirección para la Familia y con la que adicionalmente se hace seguimiento a los tiempos de permanencia y estado de casos en atención en los Centros Proteger.
</t>
    </r>
    <r>
      <rPr>
        <sz val="9"/>
        <color rgb="FF7030A0"/>
        <rFont val="Arial"/>
        <family val="2"/>
      </rPr>
      <t xml:space="preserve">
</t>
    </r>
    <r>
      <rPr>
        <sz val="9"/>
        <rFont val="Arial"/>
        <family val="2"/>
      </rPr>
      <t>Nota: el resultado del indicador al final de la vigencia será acumulado.</t>
    </r>
  </si>
  <si>
    <t>PSS-7752-01</t>
  </si>
  <si>
    <t>10/04/2023
No se generan observaciones ni sugerencias frente al reporte del periodo.</t>
  </si>
  <si>
    <t>Se revisan y se da inicio a los ajustes en el funcionamiento operativo de las Salas de escucha para retomar la atención, así como ajuste pedagógico de las salas de escucha para brindar espacios grupales e individuales de consejería y poder aumentar la cobertura de la oferta con organizaciones territoriales y articulaciones con instituciones educativas y sector privado.</t>
  </si>
  <si>
    <t>09/03/2023
No se generan observaciones ni sugerencias frente al reporte del periodo.</t>
  </si>
  <si>
    <t>Se proyecta realizar ajustes en el funcionamiento operativo de las Salas de escucha para retomar la atención, así como ajuste pedagógico de las salas de escucha para brindar espacios grupales  e individuales de consejería y poder aumentar la cobertura de la oferta con organizaciones territoriales y articulaciones con  instituciones educativas y sector privado.</t>
  </si>
  <si>
    <t>09/03/2023
Se debe relacionar análisis mensual con la información correspondiente al mes de enero, frente a las acciones adelantadas para el avance del indicador.
10/03/2023
No se generan observaciones ni sugerencias adicionales frente al reporte del periodo.</t>
  </si>
  <si>
    <t>Se realizan procesos de planificación para ajustar metodologías pedagógicas ya existentes y crear herramientas innovadoras para generar aprendizaje significativo. Por ejemplo, la creación de juegos, folletos, carteles, infografías institucionales. Además, actualizar los temas y contenidos propuestos para que sean pertinentes en la implementación.</t>
  </si>
  <si>
    <r>
      <t xml:space="preserve">Determinar el número de jóvenes que asisten a sesiones </t>
    </r>
    <r>
      <rPr>
        <sz val="9"/>
        <rFont val="Arial"/>
        <family val="2"/>
      </rPr>
      <t>de las Salas de Escucha-Siente tu sexualidad, después de ser programados, para identificar la línea base de alcance de este nuevo beneficio para las y los jóvenes de la ciudad</t>
    </r>
  </si>
  <si>
    <t>18/04/2023. No se generan observaciones respecto al análisis y evidencia reportada para el seguimiento del indicador.</t>
  </si>
  <si>
    <t xml:space="preserve">A corte de Marzo se han registrado 10386 personas únicas atendidas en los Centros de Desarrollo Comunitario, de las cuales 2968 se encuentran vinculados a otros servicios de la SDIS, presentando como resultado un 29% en el indicador de gestión (complementariedad), reflejando un buen desempeño a la fecha. El cual esta relacionado con la pertinencia de las articulaciones realizadas desde lo local entre los referentes de los distintos servicios de la Secretaría. 
A lo anterior se suma la continua implementación de nuevas manzanas de cuidado y el fortalecimiento de las ya existentes, en el marco del sistema distrital del cuidado. Desde estas, la oferta de los CDC se plantea como uno de los componentes de la dupla de atención, proponiendo servicios simultáneos para los sujetos de cuidado y para las personas cuidadoras, y dirigido hacia la complementariedad de los servicios de manera más amplia. 
A 31 de marzo la oferta relacionada con el aprovechamiento del tiempo liberado (Servicio CDC) y las Zonas de Descanso y Autocuidado (Servicio tiempo propio para personas cuidadoras), continúan liderando la demanda entre la ciudadanía  general, así como entre las personas cuidadoras vinculadas desde el Sistema Distrital de Cuidado y sus manzanas de cuidado. </t>
  </si>
  <si>
    <t>21/03/2023. No se generan observaciones respecto al análisis y evidencia reportada para el seguimiento del indicador.</t>
  </si>
  <si>
    <t xml:space="preserve">A corte de Febrero se registraron 6070 personas únicas atendidas en los Centros de Desarrollo Comunitario, de estas 1728 se encuentran vinculados a otros servicios de la SDIS, presentando como resultado un 28% en el indicador de gestión. Lo que es un buen indicador teniendo en cuenta que la meta es el 40%. Esto se relaciona con que se continua fortaleciendo la complementariedad de los servicios que se prestan en los CDC, con los demás servicios de la entidad. Adicionalmente, se asocia a la implementación del sistema distrital del cuidado, donde la oferta de los CDC, se plantea como uno de los componentes de la dupla de atención formulada en las manzanas del cuidado y se proponen servicios simultáneos para los sujetos de cuidado y para las personas cuidadoras, impactando en la dinámica de los servicios y orientando así la complementariedad de los servicios de manera más amplia. 
Para este periodo la oferta relacionada con el aprovechamiento del tiempo liberado (Servicio CDC) y las Zonas de Descanso y Autocuidado (Servicio tiempo propio para personas cuidadoras) tuvo muy buena acogida entre la ciudadanía que demanda servicios de los CDC, así como las personas cuidadoras vinculadas desde el Sistema Distrital de Cuidado. </t>
  </si>
  <si>
    <t>21/03/2023. No se generan observaciones respecto al análisis cualitativo reportado para el seguimiento del indicador.
Se recomienda definir acciones que de manera preventiva aseguren la disponibilidad de las fuentes de datos, con el fin de evitar retrasos o incumplimientos en próximos reportes cuantitativos.</t>
  </si>
  <si>
    <t>A corte de enero se registraron 2.220 personas únicas atendidas en los Centros de Desarrollo Comunitario. Para este periodo no es posible contar con el dato cuantitativo de personas vinculadas a otros servicios de  las SDIS, por lo que no es posible calcular el indicador de gestión para este corte. Sin embargo cuando se compara las cifra de personas únicas atendidas, con la cifra de atenciones (2.391 atenciones), se observa un buen alcance de los servicios prestados en los centros de desarrollo comunitario.
Para este periodo la oferta relacionada con el aprovechamiento del tiempo liberado (Modalidad Desarrollo de Capacidades) y Zonas de Descanso y Autocuidado (Servicio tiempo propio para personas cuidadoras) tuvo muy buena acogida entre la ciudadanía que demanda servicios de los CDC, así como las personas cuidadoras vinculadas desde el Sistema Distrital de Cuidado.</t>
  </si>
  <si>
    <t>N.D.</t>
  </si>
  <si>
    <t xml:space="preserve">10/04/2023: 
Revisar la evidencia presentada, ya que al realizar el filtro en la columna denominada # de sesión, y dejar solo las que tienen más de 1, el número que arroja es 30 y no 28 (incluyendo una que en la columna de seguimiento no tiene información). Revisar y ajustar lo que haya lugar.
10/04/2023: 
No se generan observaciones respecto al análisis y evidencias reportados para el seguimiento del indicador. </t>
  </si>
  <si>
    <t>En el mes de marzo 2023, el equipo de profesionales en psicología y trabajo social de las cuatro casas LGBTI y de la Unidad Contra la Discriminación del proyecto 7756 "Compromiso Social por la Diversidad en Bogotá", atendió 51 personas de los sectores sociales LGBTI, sus familias y redes de apoyo, desde el componente de orientación psicosocial individual. Cabe resaltar que, 30 de ellas, recibieron más de una atención en el mes. Por lo cual es posible concluir que el 59% de las personas atendidas en marzo 2023, recibieron más de una atención en el mes. 
Es importante mencionar que, durante el mes de marzo 2023, se realizó un proceso de seguimiento y acompañamiento al equipo psicosocial de las cuatro casas LGBTI y la Unidad Contra la Discriminación, con el fin de garantizar los cierres de caso de las personas de los sectores sociales LGBTI, sus familias y redes de apoyo, que ya finalizaron proceso de atención en la vigencia 2022, desde el componente de orientación psicosocial individual. Esto con el fin de modificar sus estados de actuación en el Sistema de Información Misional de la entidad y también para garantizar el cumplimiento de los procedimientos asociados a la gestión documental de las historias sociales generadas durante la vigencia 2022 en las distintas unidades operativas de la Subdirección para Asuntos LGBTI.</t>
  </si>
  <si>
    <t xml:space="preserve">09/03/2022:
Revisar en las evidencias, ya que de acuerdo a lo que se indica en las casillas de las columnas AA y AB, no es fácil identificar los 27 participantes que recibieron más de una atención (en lo que logro identificar me da 13 personas), les sugiero organizar mejor las casillas (que estén centradas, mismo tipo de letra, mismo color).
15/03/2023:
Luego de adelantada la reunión SPI, no se generan observaciones respecto al análisis reportado para el seguimiento del indicador. </t>
  </si>
  <si>
    <t>En febrero 2023, el equipo de profesionales psicosociales de las cuatro casas LGBTI del proyecto 7756 "Compromiso Social por la Diversidad en Bogotá", ubicadas en las localidades de Mártires, Teusaquillo, Suba y Rafael Uribe Uribe, atendió 19 personas de los sectores sociales LGBTI, sus familias y redes de apoyo, desde el componente de orientación psicosocial individual. Cabe resaltar que, 11 de ellas, recibieron más de una atención en el mes, por lo cual es posible concluir que el 58% de las personas atendidas en febrero 2023, recibieron más de una atención en el mismo mes. 
Los procesos de orientación psicosocial individual se realizan a demanda y de acuerdo a las necesidades de las personas de los sectores sociales LGBTI, sus familias o redes de apoyo. Las unidades operativas asociadas al proyecto 7756 Compromiso Social por la Diversidad en Bogotá, no generan procesos de atención supeditados a cupos o metas locales. De igual forma, es importante destacar que, antes de iniciar el proceso de orientación y acompañamiento psicosocial individual, el equipo profesional realiza una identificación de las necesidades a abordar y propone un plan de atención que es compartido con la persona participante, con el fin de ser apropiado y promover un ejercicio de corresponsabilidad consciente durante el desarrollo del proceso. El número de sesiones a las cuales asistirá la persona participante, también se define dentro de este plan de atención individual, que se enmarca en el protocolo de atención psicosocial de la Subdirección para Asuntos LGBTI.
Teniendo en cuenta lo anterior, es posible concluir, que el 58% de las personas atendidas desde el componente de orientación psicosocial individual, está generando adherencia a los procesos que acompañan los/as profesionales en psicología y trabajo social de las unidades operativas asociadas a la Subdirección para Asuntos LGBTI.</t>
  </si>
  <si>
    <t xml:space="preserve">09/03/2022:
Revisar en las evidencias, ya que de acuerdo a lo que se indica en las casillas de las columnas AA y AB, no es fácil identificar los 27 participantes que recibieron más de una atención (en lo que logro identificar me da 22 personas), les sugiero organizar mejor las casillas (que estén centradas, mismo tipo de letra, mismo color).
15/03/2023:
Luego de adelantada la reunión SPI, no se generan observaciones respecto al análisis reportado para el seguimiento del indicador. </t>
  </si>
  <si>
    <t xml:space="preserve">Durante el mes de enero 2023, el equipo de profesionales en psicología y trabajo social de las cuatro casas LGBTI del proyecto 7756 "Compromiso Social por la Diversidad en Bogotá", ubicadas en las localidades de Mártires, Teusaquillo, Suba y Rafael Uribe Uribe, atendió 36 personas de los sectores sociales LGBTI, sus familias y redes de apoyo, desde el componente de orientación psicosocial individual. Cabe resaltar que, 27 de ellas, recibieron más de una atención en el mes. Por lo cual es posible concluir que el 75% de las personas atendidas en enero 2023, recibieron más de una atención en el mes. </t>
  </si>
  <si>
    <t xml:space="preserve">*Registro del Seguimiento psicosocial (FOR-PSS-424), con tabla resumen del resultado y análisis gráfico de la información. 
</t>
  </si>
  <si>
    <t>1. Cada equipo psicosocial debe diligenciar el Formato Seguimiento psicosocial (FOR-PSS-424) de manera mensual.
2. Mensualmente, la coordinadora del componente de orientación psicosocial individual consolida en un solo archivo el seguimiento de las nuevas atenciones.
3. Para obtener el denominador, la gestora de la dependencia del SG identifica el número de personas que cuentan con una atención en el componente de orientación psicosocial individual. Y para calcular el numerador, se debe verificar el número de personas con más de una atención en el mismo componente, en la columna AA del instrumento Seguimiento psicosocial (FOR-PSS-424)
Nota: el reporte acumulado corresponde a la suma de los valores reportados de manera mensual.</t>
  </si>
  <si>
    <t>(Número de personas con más de una atención en el mes, desde el componente de orientación psicosocial individual del servicio Casas LGBTI / Número de personas LGBTI que cuentan con una sola atención en el periodo, desde el componente de orientación psicosocial individual del servicio Casas LGBTI) * 100</t>
  </si>
  <si>
    <t xml:space="preserve">Diligenciamiento adecuado del instrumento Seguimiento psicosocial (FOR-PSS-424) que acompaña el Plan de Atención Integral. </t>
  </si>
  <si>
    <t xml:space="preserve">Durante el mes de marzo, se da continuidad al proceso de referenciación a la ciudadanía atendida a través de diferentes servicios de la Secretaría y a otros servicios de entidades públicas o privadas del Distrito Capital o del nivel nacional, según sus necesidades y siguiendo con lo establecido en el procedimiento Orientación, Información y Referenciación (PCD-PSS-006) de la entidad.
Para el trimestre enero, febrero y marzo, se referenciaron a los diferentes servicios sociales internos y externos a 1150 personas, de un total de 1830 personas atendidas en el servicio de Respuesta Social en dicho periodo, logrando así un cumplimiento del 62,8% que está relacionado tanto con el empoderamiento del equipo humano en las unidades operativas en la realización del procedimiento Orientación, Información y Referenciación (PCD-PSS-006), como con el seguimiento y acompañamiento realizado a los profesionales del servicio, por parte del equipo coordinador.
Durante el segundo trimestre del 2023 se hará seguimiento a la tendencia de sobre ejecución del indicador y se establecerán posibles soluciones en caso que esta tendencia continúe. </t>
  </si>
  <si>
    <t xml:space="preserve">Para el mes de febrero el equipo del Servicio Respuesta Social continúa la realización de la referenciación de población a los servicios de la Secretaría Distrital de Integración Social (SDIS) y a otros servicios de entidades tanto del sector público como del privado.
Mediante el formato de “Seguimiento a la referenciación de población (FOR-PSS-086)" y en línea con lo establecido en el procedimiento Orientación, información y referenciación (PCD-PSS-006) de la entidad se hizo el registro de las referenciaciones.
En el desarrollo del proceso de referenciación del mes de febrero se ha evidenciado una disminución en la cantidad de personas referenciadas con relación a diciembre de 2022 y enero de 2023 lo cual está asociado a: 
1. La reducción de capacidad operativa del servicio de Respuesta Social producto de la finalización de contratos por prestación de servicios y la falta de asignación de referentes en algunas localidades. 
2. La disminución en la disponibilidad de beneficios en el servicio de Respuesta Social, lo cual ha afectado las atenciones globales generadas desde lo local. </t>
  </si>
  <si>
    <t>Durante el mes de enero, se continúa  con el proceso de referenciación de población a los servicios de la Secretaría Distrital de Integración Social (SDIS) y a otros servicios de entidades tanto del sector público como del privado, se hizo el registro respectivo en el formato de “Seguimiento a la referenciación de población (FOR-PSS-086)" de acuerdo con lo establecido en el Procedimiento Orientación, información y referenciación (PCD-PSS-006) de la entidad.
En el desarrollo del proceso de referenciación del mes de enero se ha evidenciado una disminución en la cantidad de personas referenciadas con relación a diciembre de 2022 lo cual está asociado a la disminución y disponibilidad de beneficios para ser otorgados a las personas atendidas en el servicio. Es necesario precisar que para el año 2023 la disponibilidad de beneficios esta reducida igual que la cantidad de personas atendidas por lo tanto la reducción en las referenciaciones será una constante, lo cual puede afectar el cumplimiento de la meta del indicador.</t>
  </si>
  <si>
    <t>11//04/2023 Se recomienda consolidar el formato de seguimiento a la referenciación, de acuerdo con lo formulado.
No se generan más observaciones respecto al análisis reportado para el seguimiento del indicador.</t>
  </si>
  <si>
    <t xml:space="preserve">Durante el mes de marzo el cumplimiento del indicador corresponde a 100%, dado que se referenciaron 2 personas y se realizaron 2 seguimientos a la referenciación.
Durante el primer trimestre de 2023, se referenciaron un total de 99 personas, realizando seguimiento a un total de 60 personas, con lo cual el porcentaje de seguimiento fue de 61%, de esta forma se presenta sobrecumplimiento a la meta registrada para el indicador que es de 60%, razón por la cual se hará un seguimiento a esta tendencia. 
Se continúa con la referenciación de población proveniente de flujos migratorios mixtos tanto a los servicios de la Secretaria Distrital de Integración Social, como a otras entidades del orden distrital y de cooperación internacional. Lo anterior en concordancia con los propósitos definidos desde el servicio en mención y el procedimiento Orientación, información y referenciación (PCD-PSS-006). </t>
  </si>
  <si>
    <t>08/03/2023 Para los siguientes reportes se recomienda solo hacer mención a las novedades que se presentan en el mes, ya que se evidencia que la única diferencia entre los dos reportes es el nombre del mes.
No se generan más observaciones respecto al análisis reportado para el seguimiento del indicador.</t>
  </si>
  <si>
    <t>Durante el mes de febrero se continua con el proceso de referenciación a la población de flujos migratorios mixtos acorde con los lineamientos y metas del proyecto. Se ha realizado una referenciación constante a servicios internos de la Secretaría Distrital de Integración Social como a servicios externos con entidades distritales y cooperantes internacionales. 
Se evidencia una alta referenciación a la entidad externa ADN Dignidad, seguida de Consejo Noruego para los Refugiados y Secretaría Distrital de Integración Social, cuyos principales motivos son de Protección/Seguridad en acompañamiento, alojamiento y entrega de ayudas humanitarias y educación.  Lo anterior se realizó de acuerdo con el procedimiento Orientación, información y referenciación (PCD-PSS-006) de la Secretaría Distrital de Integración Social (SDIS).           
En términos operativos desde el equipo del servicio se están adelantando las acciones para dar cumplimiento a la meta del indicador de acuerdo con lo esperado y adicionalmente se está monitoreando el comportamiento de este.</t>
  </si>
  <si>
    <t>Durante el mes de enero se continua con el proceso de referenciación a la población de flujos migratorios mixtos acorde con los lineamientos y metas del proyecto. Se ha realizado una referenciación constante a servicios internos de la Secretaría Distrital de Integración Social como a servicios externos con entidades distritales y cooperantes internacionales. 
Se evidencia una alta referenciación a la entidad externa ADN Dignidad, Fundación Scalabrini, CNR Cafam, y Americares y cuyos principales motivos son de Protección/Seguridad, generación de ingresos, nutrición/alimentación y salud.  Lo anterior se realizó de acuerdo con el procedimiento Orientación, información y referenciación (PCD-PSS-006) de la Secretaría Distrital de Integración Social (SDIS).           
En términos operativos desde el equipo del servicio se están adelantando las acciones para dar cumplimiento a la meta del indicador de acuerdo con lo esperado y adicionalmente se está monitoreando el comportamiento de este.</t>
  </si>
  <si>
    <t xml:space="preserve">Con corte a 31 de marzo de 2023 la Dirección de Análisis y Diseño Estratégico, Subdirección de Diseño, Evaluación y Sistematización, Subdirección de Investigación e Información y Oficina Asesora de Comunicaciones desarrollaron sus correspondientes actividades programadas para el primer trimestre de 2023 en el Plan de Acción Institucional Integrado, el cual será reportado en la primera semana de abril de 2023.
De esta manera, una vez se realice la revisión del reporte del Plan de Acción Institucional Integrado por parte de la segunda línea de defensa se presentarán los resultados del desempeño de las dependencias en el Comité Institucional de Gestión y Desempeño para el primer trimestre de 2023, reportándose el avance del indicador PE-7741-003 en el mes de junio de 2023.
Ahora bien, en el mes de marzo de 2023 se reportan los resultados del Plan de Acción Institucional Integrado con corte al IV trimestre de 2022, los cuales una vez validados por la Oficina de Control Interno y presentados al Comité de Gestión y Desempeño, se observa que las áreas que integran el proyecto de inversión 7741 tuvieron el siguiente nivel de cumplimiento: Dirección de Análisis y Diseño Estratégico 100%, Subdirección de Diseño, Evaluación y Sistematización: 95%, Subdirección de Investigación e Información: 100% y Oficina Asesora de Comunicaciones: 100%, lo que resulta en un avance promedio de estas 4 dependencias del 99%.
Como evidencia se encuentra el reporte del PAII con corte al 31 de diciembre de 2022 y el cuadro con los avances promedios de cada dependencia </t>
  </si>
  <si>
    <t>10/03/2023 No se generan observaciones respecto al análisis presentado en el seguimiento al indicador de gestión. Se deja la siguiente recomendación: se debe adelantar todas las acciones pertinentes para dar cumplimiento a la meta propuesta.</t>
  </si>
  <si>
    <t>Con corte a 28 de febrero de 2023 la Dirección de Análisis y Diseño Estratégico, Subdirección de Diseño, Evaluación y Sistematización, Subdirección de Investigación e Información y Oficina Asesora de Comunicaciones desarrollaron sus correspondientes actividades programadas para el primer trimestre de 2023 en el Plan de Acción Institucional Integrado, el cual será reportado en la primera semana de abril de 2023.</t>
  </si>
  <si>
    <t>Con corte a 31 de enero de 2023 la Dirección de Análisis y Diseño Estratégico, Subdirección de Diseño, Evaluación y Sistematización, Subdirección de Investigación e Información y Oficina Asesora de Comunicaciones desarrollaron sus correspondientes actividades programadas para el primer trimestre de 2023 en el Plan de Acción Institucional Integrado, el cual será reportado en la primera semana de abril de 2023.</t>
  </si>
  <si>
    <t>Reporte trimestral de ejecución del Plan de Acción Institucional Integrado 
Acta del Comité Institucional de Gestión y Desempeño con el resultado del seguimiento por dependencias en el Plan de Acción Institucional Integrado.</t>
  </si>
  <si>
    <t>Reporte en Excel de la ejecución trimestral del Plan de Acción Institucional Integrado</t>
  </si>
  <si>
    <t>Promedio del resultado del seguimiento trimestral de las dependencias Dirección de Análisis y Diseño Estratégico, Subdirección de Diseño, Evaluación y Sistematización, Subdirección de Investigación e Información y Oficina Asesora de Comunicaciones en el Plan de Acción Institucional Integrado</t>
  </si>
  <si>
    <t>Cumplimiento de las actividades del plan de acción institucional integrado para las dependencias Dirección de Análisis y Diseño Estratégico, Subdirección de Diseño, Evaluación y Sistematización, Subdirección de Investigación e Información y Oficina Asesora de Comunicaciones.</t>
  </si>
  <si>
    <t>Calcular el promedio del porcentaje de avance de las actividades que conforman el Plan de Acción Institucional Integrado de la Dirección de Análisis y Diseño Estratégico, Subdirección de Diseño, Evaluación y Sistematización, Subdirección de Investigación e Información y Oficina Asesora de Comunicaciones.</t>
  </si>
  <si>
    <t>Cumplimiento del plan de acción integrado de las dependencias que hacen parte del proyecto de inversión</t>
  </si>
  <si>
    <t>10/04/2023 Se recalca la recomendación respecto al análisis reportado, ya que se evidencia las mismas novedades en los 3 meses reportados, solo se cambia, fecha y cantidad. Así mismo, se sugiere adicionar en la segunda hoja de la evidencia, el mes en que se atiende cada solicitud, ya que no es claro cuantos y cuales fueron los casos atendidos en cada mes.
11/04/2023 No se generan observaciones respecto al análisis reportado para el seguimiento del indicador.</t>
  </si>
  <si>
    <t>Los resultados obtenidos obedecen a que se brindó respuestas a las dos (2) solicitudes allegadas al corte comprendidas entre el 25 de febrero al 22 de marzo de 2023, detallado de la siguiente manera:  
* EXTINTORES 2023
* CENTRO INTEGRARTE – ATENCIÓN EXTERNO
En las revisiones realizadas a los procesos radicados se evidencia los siguientes errores:
* EXTINTORES 2023: Errores de digitación en el archivo de validación de precios unitarios de referencia Y Requisitos mínimos requeridos en las cotizaciones
* CENTRO INTEGRARTE – ATENCIÓN EXTERNO: Requisitos mínimos requeridos en las cotizaciones Y Requerimientos técnicos del proceso (documentos técnicos) vs lo reflejados en la solicitud de información del estudio de mercado.
En las revisiones realizadas a los procesos radicados se evidencia que:
* El proceso aporta la cantidad de cotizaciones mínimas requeridas con respecto del cumplimiento de requisitos mínimos.
* Cumple con los documentos técnicos requeridos para soportar las revisiones preliminares de los procesos.
* La solicitud formal, de precios unitarios de referencia, cumplen con la información mínima requerida para tal solicitud.
Es importante mencionar que se realizan múltiples reuniones con los equipos técnicos antes de radicar de manera formal la solicitud, esta acciones evitan de manera directa reprocesos administrativos; adicional evitamos posibles hallazgos de entes de control por no cumplir con lo establecido en el procedimiento e instructivo del proceso de precios unitarios de referencia
Lo que da un porcentaje de avance del 100% para el indicador.</t>
  </si>
  <si>
    <t xml:space="preserve">07/03/2023 Para los siguientes reportes se recomienda solo hacer mención a las novedades que se presentan el mes, ya que se evidencia que en cada reporte se modifican cifras, fechas y detalle de las solicitudes atendidas.
No se generan observaciones respecto al análisis reportado para el seguimiento del indicador.
</t>
  </si>
  <si>
    <t>Los resultados obtenidos obedecen a que se brindó respuestas a las tres (3) solicitudes allegadas al corte comprendidas entre el 24 de enero al 24 de febrero de 2023, detallado de la siguiente manera:
*SUBDIRECCIÓN ADMINISTRATIVA Y FINANCIERA /  SERVICIO INTEGRA DE FOTOCOPIADO BLANCO Y NEGRO Y SERVICIOS AFINES (ESCÁNER)
*SUBDIRECCIÓN DE ABASTECIMIENTO /  RANGOS DE COMISION
*SUBDIRECCIÓN PARA LA VEJEZ  / COMUNIDAD DE CUIDADO - 7770
En las revisiones realizadas a los procesos radicaos se evidencia que:
* El proceso aporta la cantidad de cotizaciones mínimas requeridas con respecto del cumplimiento de requisitos mínimos.
* Cumple con los documentos técnicos requeridos para soportar las revisiones preliminares de los procesos.
* La solicitud formal, de precios unitarios de referencia ,cumplen con la información mínima requerida para tal solicitud.
Es importante mencionar que se realizan múltiples reuniones con los equipos técnicos antes de radicar de manera formal la solicitud, esta acciones evitan de manera directa reprocesos administrativos; adicional evitamos posibles hallazgos de entes de control por no cumplir con lo establecido en el procedimiento e instructivo del proceso de precios unitarios de referencia
Dentro de los errores mas comunes u observaciones realizadas a los procesos en la revisiones preliminares se encuentran:
* Errores de digitación en el archivo de validación de precios unitarios de referencia
* Requisitos mínimos requeridos en las cotizaciones
* Requerimientos técnicos del proceso (documentos técnicos) vs lo reflejados en la solicitud de información del estudio de mercado.
Lo que da un porcentaje de avance del 100% para el indicador.</t>
  </si>
  <si>
    <t>07/03/2023 Para los siguientes reportes se recomienda solo hacer mención a las novedades que se presentan el mes, ya que se evidencia que en cada reporte se modifican cifras, fechas y detalle de las solicitudes atendidas.
No se generan observaciones respecto al análisis reportado para el seguimiento del indicador.</t>
  </si>
  <si>
    <t>Los resultados obtenidos obedecen a que se brindó respuestas a las siete (7) solicitudes allegadas al corte comprendidas entre el 24 de diciembre de 2022 al 23 de enero de 2023, detallado de la siguiente manera:
*SUBDIRECCIÓN ADMINISTRATIVA Y FINANCIERA /  COMISION ASEO Y CAFETERIA
*SUBDIRECCIÓN DE ABASTECIMIENTO  /  CARNES 2023
*SUBDIRECCIÓN DE ABASTECIMIENTO  / PANADERIA 2023
*SUBDIRECCIÓN DE ABASTECIMIENTO  / HUEVOS FRUTAS Y VERDURAS 2023
*SUBDIRECCIÓN DE ABASTECIMIENTO /  VIVERES Y ABARRORES
*SUBDIRECCIÓN DE ABASTECIMIENTO /  LACTEOS
*SUBDIRECCIÓN DE ABASTECIMIENTO /  MUESTRAS MICROBIOLOGICAS
En las revisiones realizadas a los procesos radicaos se evidencia que:
* El proceso aporta la cantidad de cotizaciones mínimas requeridas con respecto del cumplimiento de requisitos mínimos.
* Cumple con los documentos técnicos requeridos para soportar las revisiones preliminares de los procesos.
* La solicitud formal, de precios unitarios de referencia ,cumplen con la información mínima requerida para tal solicitud.
Es importante mencionar que se realizan múltiples reuniones con los equipos técnicos antes de radicar de manera formal la solicitud, esta acciones evitan de manera directa reprocesos administrativos; adicional evitamos posibles hallazgos de entes de control por no cumplir con lo establecido en el procedimiento e instructivo del proceso de precios unitarios de referencia
Dentro de los errores mas comunes u observaciones realizadas a los procesos en la revisiones preliminares se encuentran:
* Errores de digitación en el archivo de validación de precios unitarios de referencia
* Requisitos mínimos requeridos en las cotizaciones
* Requerimientos técnicos del proceso (documentos técnicos) vs lo reflejados en la solicitud de información del estudio de mercado.
Lo que da un porcentaje de avance del 100% para el indicador.</t>
  </si>
  <si>
    <t>09/03/2023 Se recomienda realizar la gestión pertinente para cumplir con la meta formulada. No se generan más observaciones respecto al análisis reportado para el seguimiento del indicador.</t>
  </si>
  <si>
    <t>A marzo de la presente vigencia, se programaron 262 visitas de verificación de estándares de calidad a  222 instituciones, de las cuales 177 visitas fueron efectivas aplicando el Instrumento Único de Verificación - IUV de estándares, correspondientes a 147 visitas de inspección y 30 a vigilancias presenciales y virtuales.
En ese sentido se realizaron: 
- 56 visitas de inspección a  Instituciones de Protección y Atención a las Personas Mayores.
- 121 visitas de inspección y vigilancia a instituciones que prestan los servicios de Educación Inicial - AIPI de carácter público y privado, de las cuales 91 fueron de inspección y 30 a vigilancias presenciales y virtuales.
Las instituciones restantes tuvieron imposibilidad de visita, considerando que por diversos factores manifestados en los Hogares Gerontológicos (HG) o Jardines Infantiles (JI) no atendieron la visita. De igual forma, se continuará programando las diferentes instituciones para lograr realizar efectivamente las visitas, con el fin de avanzar en el cumplimiento de la meta establecida y se continuará realizando seguimiento a la programación y ejecución de las visitas de verificación de estándares técnicos de calidad y seguimiento a su cumplimiento.</t>
  </si>
  <si>
    <t>09/03/2023 Para los siguientes reportes se recomienda solo hacer mención a las novedades que se presentan en el mes, ya que se evidencia que la única diferencia entre los dos reportes es el nombre del mes.
No se generan más observaciones respecto al análisis reportado para el seguimiento del indicador.</t>
  </si>
  <si>
    <t>Durante el mes de febrero se programaron visitas de inspección y de vigilancia a  hogares de persona mayor y jardines infantiles, a los cuales se les realizó la verificación de estándares técnicos de calidad.
Con el fin de avanzar en el cumplimiento de la meta establecida se continúa realizando seguimiento a la programación y ejecución de las visitas de verificación de estándares técnicos de calidad y seguimiento a su cumplimiento.</t>
  </si>
  <si>
    <t>Durante el mes de enero se programaron visitas de inspección y de vigilancia a  hogares de persona mayor y jardines infantiles, a los cuales se les realizó la verificación de estándares técnicos de calidad.
Con el fin de avanzar en el cumplimiento de la meta establecida se continúa realizando seguimiento a la programación y ejecución de las visitas de verificación de estándares técnicos de calidad y seguimiento a su cumplimiento.</t>
  </si>
  <si>
    <t>(Número total de visitas efectivas de inspección y vigilancia realizadas acumuladas / Número total de visitas de inspección y vigilancia programadas acumuladas en el periodo)*100</t>
  </si>
  <si>
    <t>En el mes de marzo no se inscribieron instituciones en el SIRSS para la prestación del servicio social de Educación Inicial ni de Atención y Protección a las Personas Mayores. Durante el periodo, el equipo de Inspección y Vigilancia realizó visitas de primera vez.
Con corte a marzo se visitaron ocho (8) jardines infantiles privados realizando la visita de primera vez efectiva. Se debe aclarar que se visitaron 9 jardines, uno de ellos no atiendo la visita reprogramándose para el segundo trimestre. 
En este sentido se continuará realizando programación continua de visitas de primera vez a las instituciones que realicen o han realizado el proceso de inscripción al SIRSS, cumpliendo con la primera verificación de condiciones de operación de estas instituciones y el respectivo proceso de inspección y vigilancia y así lograr el cumplimiento de la meta del indicador.</t>
  </si>
  <si>
    <t>09/03/2023 Para los siguientes reportes se recomienda solo hacer mención a las novedades que se presentan en el mes, ya que se evidencia que la única diferencia entre los dos reportes es el nombre del mes y la cantidad de instituciones.
No se generan más observaciones respecto al análisis reportado para el seguimiento del indicador.</t>
  </si>
  <si>
    <t>En el mes de febrero tres (3) instituciones se inscribieron en el SIRSS para la prestación del servicio social de Educación Inicial . Durante el periodo, el equipo de Inspección y Vigilancia realizó visitas de primera vez.
Se continuará priorizando la realización de las visitas de primera vez conforme se reciban inscripciones, para lograr así el cumplimiento de la meta propuesta para la presente vigencia.</t>
  </si>
  <si>
    <t>En el mes de enero siete (7) instituciones se inscribieron en el SIRSS para la prestación del servicio social de Educación Inicial. Durante el periodo, el equipo de Inspección y Vigilancia realizó visitas de primera vez.
Se continuará priorizando la realización de las visitas de primera vez conforme se reciban inscripciones, para lograr así el cumplimiento de la meta propuesta para la presente vigencia.</t>
  </si>
  <si>
    <t xml:space="preserve">(Número de instituciones nuevas inscritas en el SIRSS acumuladas al periodo con visita de inspección por primera vez / Número total  acumulado de instituciones nuevas  inscritas en el SIRSS)*100 </t>
  </si>
  <si>
    <t>11/04/2023 No se generan más observaciones respecto al análisis reportado para el seguimiento del indicador.</t>
  </si>
  <si>
    <t>Durante el mes de marzo se realizaron 62 pruebas representativas ejecutadas en las Subdirecciones Locales y Subdirecciones Técnicas por parte de los referentes de Nivel Central y los Gestores Locales de Inventario.</t>
  </si>
  <si>
    <t>13/03/2023 Para los siguientes reportes, se recomienda dar un mayor contexto de la gestión realizada. 
No se generan más observaciones respecto al análisis reportado para el seguimiento del indicador.</t>
  </si>
  <si>
    <t>Durante el mes de Febrero se realizaron 14 pruebas representativas en las diferentes unidades operativas y demás dependencias de la SDIS</t>
  </si>
  <si>
    <t>Durante el mes de Enero se realizaron 14 pruebas representativas en las diferentes unidades operativas y demás dependencias de la SDIS</t>
  </si>
  <si>
    <t>En el mes de marzo se gestionaron 730 solicitudes de traslado de bienes de inventario, las cuales fueron atendidas en su totalidad (100%).
Durante el primer trimestre del 2023 se recibieron 1.896 solicitudes de servicios las cuales fueron ejecutados al 100%</t>
  </si>
  <si>
    <t>En el mes de febrero se recibieron 591 solicitudes de traslado las cuales fueron atendidas en su totalidad.</t>
  </si>
  <si>
    <t>En el mes de enero se recibieron 575 solicitudes de traslado las cuales fueron atendidas en su totalidad.</t>
  </si>
  <si>
    <t>El 10 de Marzo se llevó a cabo la socialización del procedimiento de ingreso de bienes para los gestores de inventarios de nivel central. El 27 de marzo se llevó a cabo una socialización del formato para la realización de las pruebas representativas, expedición de conceptos técnicos y una explicación sobre el funcionamiento de la AZ Digital para los temas relacionados con los inventarios. Estas socializaciones se realizaron vía Teams con la participación de los Referentes Administrativos y Gestores de Inventarios de las distintas Subdirecciones Técnicas y Locales.</t>
  </si>
  <si>
    <t>13/03/2023 Para los siguientes reportes, se recomienda contextualizar la gestión realizada. 
No se generan más observaciones respecto al análisis reportado para el seguimiento del indicador.</t>
  </si>
  <si>
    <t>El día 22 de febrero se realizó la socialización de entrega de refrigeradores y congeladores para el 2023 en los jardines infantiles de la SDIS.
El día 28 de febrero se llevó a cabo la presentación del equipo y la socialización de la elaboración de los conceptos de bajas para 2023</t>
  </si>
  <si>
    <t>13/03/2023 No se generan observaciones respecto al análisis reportado para el seguimiento del indicador.</t>
  </si>
  <si>
    <t>Durante el mes de enero se realizo el alistamiento para realizar reuniones con el equipo de gestores y referentes de inventarios para la vigencia.</t>
  </si>
  <si>
    <t>En el mes de marzo se recibieron 4337 requerimientos por parte de las diferentes unidades operativas y subdirecciones locales con referencia a los servicios de vigilancia, transporte, servicios generales y manipulación de alimentos, papelería, fotocopiado, mantenimiento, lavado de tanques y fumigación, los cuales fueron gestionados en un 100% de forma eficiente en el transcurso del periodo</t>
  </si>
  <si>
    <t>13/03/2023 Se recomienda verificar la evidencia reportada, ya que se adjunta un informe en Word y la formulada es una matriz en Excel.
21/03/2023 No se generan más observaciones respecto al análisis reportado para el seguimiento del indicador.</t>
  </si>
  <si>
    <t>El reporte contiene la información unificada de los meses de enero y febrero de 2023.
Para el periodo anteriormente mencionado se recibieron requerimientos por parte de las diferentes Unidades operativas y subdirecciones locales con referencia a:
• Vigilancia 3482
• Manipulación de alimentos 1252
• Servicios generales 979
• Transporte 3298
• Lavado de tanques y fumigación 147
Los cuales fueron gestionados de forma eficiente en el transcurso del periodo.</t>
  </si>
  <si>
    <t>13/03/2023 Se recomienda indicar reporte cuantitativo, teniendo en cuenta la periodicidad del indicador, así mismo justificar el motivo por el cual en el periodo no se atendieron los servicios logísticos. Adicionalmente, reportar y adjuntar la evidencia formulada para el periodo.
21/03/2023 No se generan observaciones respecto al análisis reportado para el seguimiento del indicador.</t>
  </si>
  <si>
    <t>Para el mes de enero se gestionó el alistamiento de los insumos para la prestación de los servicios logísticos de la vigencia 2023, así como también, se prestaron todos los servicios logísticos requeridos por las unidades operativas, sin embargo, no se contabilizó el detalle de la información del mes, dado lo anterior, para el reporte del mes de febrero se presenta la información consolidada de los dos meses.
Para los reportes de los meses de marzo en adelante, se tendrá en cuenta que la presentación de la información es mensual.</t>
  </si>
  <si>
    <r>
      <t xml:space="preserve">
Medir el cumplimiento de los servicios logísticos a través de la atención oportuna de las solicitudes</t>
    </r>
    <r>
      <rPr>
        <strike/>
        <sz val="9"/>
        <rFont val="Arial"/>
        <family val="2"/>
      </rPr>
      <t xml:space="preserve"> </t>
    </r>
    <r>
      <rPr>
        <sz val="9"/>
        <rFont val="Arial"/>
        <family val="2"/>
      </rPr>
      <t>presentadas derivadas de las alertas tempranas, conceptos sanitarios , visitas de supervisión en campo o informes de los operadores.</t>
    </r>
  </si>
  <si>
    <t>12/04/2023
No se generan observaciones ni sugerencias frente al reporte del periodo.</t>
  </si>
  <si>
    <t>Para el mes de Marzo, se atendieron oportunamente todos los requerimientos y actuaciones notificadas al correo de notificaciones judiciales de la Secretaría Distrital de Integración Social.</t>
  </si>
  <si>
    <t>10/03/2023
No se generan observaciones ni sugerencias frente al reporte del periodo.</t>
  </si>
  <si>
    <t>Para el mes de Febrero, se atendieron oportunamente todos los requerimientos y actuaciones notificadas al correo de notificaciones judiciales de la Secretaría Distrital de Integración Social.</t>
  </si>
  <si>
    <t>Para el mes de Enero, se atendieron oportunamente todos los requerimientos y actuaciones notificadas al correo de notificaciones judiciales de la Secretaría Distrital de Integración Social.</t>
  </si>
  <si>
    <t xml:space="preserve">Base de reparto 2023 OJ </t>
  </si>
  <si>
    <t xml:space="preserve">Con la base de datos "Base de reparto 2023 OJ - Hoja llamada "judicial y prejudicial", se elabora una tabla dinámica y se tiene en cuenta la columna "NOTIFICACIÓN RECIBIDA Tipos documentales /Actuaciones" y la columna "Cumplimiento", para el periodo del reporte. 
</t>
  </si>
  <si>
    <t>Base de reparto 2023 OJ - Hoja llamada "judicial y prejudicial.
Sistema de Información de Procesos Judiciales- SIPROJ WEB-  Módulo Judiciales- Contingente Judicial</t>
  </si>
  <si>
    <t>(Número de actuaciones atendidas oportunamente en el periodo / Número de actuaciones notificadas que requieren actuación) * 100%</t>
  </si>
  <si>
    <t xml:space="preserve">Atención de las actuaciones judiciales  dentro del termino establecido por la ley y/o el despacho judicial. </t>
  </si>
  <si>
    <t>Determinar, conocer y garantizar la oportunidad en la defensa judicial de la Entidad.</t>
  </si>
  <si>
    <t>Actuaciones judiciales atendidas oportunamente</t>
  </si>
  <si>
    <t>Circular No 009 de 28/02/2023</t>
  </si>
  <si>
    <t>GJ-006</t>
  </si>
  <si>
    <t xml:space="preserve">Para el mes de marzo, fueron contestadas sesenta y nueve (69) acciones de tutela  de las cuales cuatro  (4) fueron contestadas por fuera del término, por tanto, el 94% de las acciones de tutela fueron atendidas en oportunidad y el 5.7 fue contestado fuera de término. 
Las 4 acciones de tutela  no fueron contestadas en el termino concedido por el despacho, por las demoras en la remisión de los insumos en las respuestas por parte de las áreas técnicas involucradas en las acciones constitucionales.
</t>
  </si>
  <si>
    <t xml:space="preserve">10/03/2023
No se generan observaciones frente al reporte del periodo.
Para el próximo reporte se sugiere incluir  las causas por las cuales no fue posible contestar en término las acciones de tutela. </t>
  </si>
  <si>
    <t xml:space="preserve">Para el mes de febrero de 2023, fueron contestadas sesenta y un  (61) acciones de tutela  de las cuales  dos (2) fueron  contestadas por fuera del término, por tanto el 97.7 % de las acciones de tutela fueron atendidas  en oportunidad.  </t>
  </si>
  <si>
    <t>10/03/2023
Reportar el avance cuantitativo en concordancia con la evidencia. Verificar la evidencia ya que se identifica para el número consecutivo "9" que se marca múltiple seguimiento.
10/03/2023
No se generan observaciones ni sugerencias adicionales frente al reporte del periodo.</t>
  </si>
  <si>
    <t>En el mes de enero  de 2023, fueron contestadas cincuenta y seis  (56) acciones de tutela  de las cuales  dos (2)  se  contestaron por fuera del término legal, por tanto el 96 %  fue contestado en oportunidad.</t>
  </si>
  <si>
    <t>El Administrador del procedimiento de acciones de tutela, revisa mensualmente la base de datos de acciones de tutela,  verificando el cumplimiento de los términos establecidos por los respectivos despachos judiciales.
Para el cumplimiento del termino se tiene en cuenta la columna "contestación en términos".</t>
  </si>
  <si>
    <t xml:space="preserve">"Base de Datos de Acciones de Tutela de la OJ "
</t>
  </si>
  <si>
    <t>(No. de Acciones de Tutela contestadas en el término legal / No. de Acciones de Tutela notificadas a la OJ) * 100%</t>
  </si>
  <si>
    <t>Contestación en termino legal de las acciones de tutela notificadas a la Oficina Jurídica</t>
  </si>
  <si>
    <t>Demostrar la oportuna defensa judicial, respecto de la respuesta a las acciones de tutela notificadas a la Oficina Jurídica dentro de los términos legales establecidos por los diferentes Despachos Judiciales.</t>
  </si>
  <si>
    <t xml:space="preserve">
Respuesta oportuna de las acciones de tutela notificadas a la Oficina Jurídica. </t>
  </si>
  <si>
    <t>12/04/2023
No se generan observaciones frente al reporte del periodo.
Se sugiere asegurar que los datos mencionados en el análisis del mes concuerde con los datos cuantitativos que deberán reportarse en el semestre.</t>
  </si>
  <si>
    <t xml:space="preserve">La Oficina Jurídica recibió en el mes de marzo del año 2023 un total de cuarenta y seis (46) casos, los cuales equivalen, algunos a activaciones de rutas por presunta vulneración de derechos y, otros, a informes de seguimientos que vienen de este año y de la vigencia anterior reportados por las Subdirecciones Locales de la SDIS y las Unidades Operativas.
En este mes se dio contestación a través de la elaboración de memorandos a un total de ochenta (80) casos.
De los cuarenta y seis a (46) casos que ingresaron en marzo, se dio respuesta a treinta y nueve (39) y los cuarenta y uno (41) restantes, corresponden a seguimientos que venían en rezago de diferentes meses del año anterior.
</t>
  </si>
  <si>
    <t>10/03/2023
No se generan observaciones frente al reporte del periodo.
Se sugiere asegurar que los datos mencionados en el análisis del mes concuerde con los datos cuantitativos que deberán reportarse en el semestre.</t>
  </si>
  <si>
    <t xml:space="preserve">Febrero: En el mes de febrero se recibió un total de 59 casos , los cuales equivalen a activaciones de rutas por presunta vulneración de derechos y seguimientos que vienen de la vigencia anterior reportados por las Subdirecciones Locales de la SDIS y las Unidades Operativas. En este mes se dio contestación a un total de ochenta y nueve (89) casos.
De los cincuenta y nueve (59) casos que ingresaron, se dio respuesta a cuarenta y dos (42) y los cuarenta y siete (47) restantes, corresponden a los siete casos pendientes del mes enero de 2023, y cuarenta (40) son de seguimientos que venían en rezago de diferentes meses del año anterior.
</t>
  </si>
  <si>
    <t>Enero: La Oficina Jurídica recibió en el mes de enero del año 2023 un total de treinta y nueve (39) casos, los cuales equivalen a activaciones de rutas por presunta vulneración de derechos y seguimientos que vienen de la vigencia anterior reportados por las Subdirecciones Locales de la SDIS y las Unidades Operativas. En este mes se dio contestación a través de la elaboración de memorandos a un total de sesenta y ocho (68) casos. De los treinta y nueve (39) casos que ingresaron en enero, se dio respuesta a treinta y dos (32) y los treinta y seis (36) restantes, corresponden a seguimientos que venían en rezago de diferentes meses del año anterior.</t>
  </si>
  <si>
    <t>Base de datos de deber de denuncia de la Oficina Jurídica</t>
  </si>
  <si>
    <t>(Número de seguimientos y recomendaciones remitido(s) a la dependencia(s) competente(s) dentro de los diez días hábiles siguientes a la radicación de los informes en la OJ / Número de informes de Deber de denuncia de contenido administrativo radicados en la OJ) * 100%</t>
  </si>
  <si>
    <t xml:space="preserve">Informes de deber de denuncia radicados ante la Oficina Jurídica de contenido administrativo
</t>
  </si>
  <si>
    <t>Seguimientos y recomendaciones a los casos del Deber de Denuncia emitidos por la Oficina  Jurídica- OJ</t>
  </si>
  <si>
    <t>En el mes de Marzo se asistió a 3 audiencias de conciliación Extrajudicial y se evacuaron 2 sesiones ordinarias y 1 Extra Ordinarias del comité.</t>
  </si>
  <si>
    <t>En el mes de febrero, la Oficina Jurídica asistió a cuatro (4) audiencias de conciliación Extrajudicial y se evacuaron dos (2) sesiones ordinarias y dos (2) Extra Ordinarias.</t>
  </si>
  <si>
    <t>En el mes de Enero, la Oficina Jurídica asistió a dos (2)  audiencias de conciliación Extrajudicial y se evacuaron dos (2) sesiones ordinarias del comité de conciliación.</t>
  </si>
  <si>
    <r>
      <t>Base de datos Conciliaciones de la OJ</t>
    </r>
    <r>
      <rPr>
        <strike/>
        <sz val="9"/>
        <color rgb="FFFF0000"/>
        <rFont val="Arial"/>
        <family val="2"/>
      </rPr>
      <t xml:space="preserve"> 
</t>
    </r>
  </si>
  <si>
    <t>Se toma la base de datos "conciliaciones de la Oficina Jurídica" y se filtra la columna "fecha de audiencia en el despacho de conocimiento" por la fecha del periodo que corresponda.</t>
  </si>
  <si>
    <t>Base de Datos de Conciliaciones de la OJ.
Sistema de Información de Procesos Judiciales- SIPROJ WEB-  Módulo de MACS- Fichas de Conciliación.</t>
  </si>
  <si>
    <t xml:space="preserve">10/04/2022:
No se generan observaciones respecto al análisis y evidencias reportados para el seguimiento del indicador. </t>
  </si>
  <si>
    <t xml:space="preserve">Para el mes de febrero se programó la elaboración de 18 conciliaciones de las cuales se efectuaron 18, cumpliendo con el 100% de las mismas. 
De igual manera desde la Asesoría de recursos Financieros se envía mensualmente de manera personalizada (subdirector área responsable) correo recordatorio de la información que deben reportar y sus respectivos plazos. </t>
  </si>
  <si>
    <t xml:space="preserve">13/03/2022:
No se generan observaciones respecto al análisis y evidencias reportados para el seguimiento del indicador. </t>
  </si>
  <si>
    <t xml:space="preserve">Para el mes de enero se programó la elaboración de 17 conciliaciones de las cuales se efectuaron 17, cumpliendo con el 100% de las mismas. 
De igual manera desde la Asesoría de recursos Financieros se envía mensualmente de manera personalizada (subdirector área responsable) correo recordatorio de la información que deben reportar y sus respectivos plazos. </t>
  </si>
  <si>
    <t xml:space="preserve">Para el mes de diciembre se programó la elaboración de 16 conciliaciones de las cuales se efectuaron 16, cumpliendo con el 100% de las mismas. 
De igual manera desde la Asesoría de recursos Financieros se envía mensualmente de manera personalizada (subdirector área responsable) correo recordatorio de la información que deben reportar y sus respectivos plazos. </t>
  </si>
  <si>
    <t>Para el mes de marzo 2023 se tiene una ejecución de PAC del 72%, quedando un porcentaje  de recursos programados sin ejecutar por $39.643.674.004 equivalente al 28%,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</si>
  <si>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Para el mes de febrero 2023 se tiene una ejecución de PAC del 87%, quedando un porcentaje  de recursos programados sin ejecutar por $11.389.567.126 equivalente al 13%,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</si>
  <si>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Para el mes de enero 2023 se tiene una ejecución de PAC del 83%, quedando un porcentaje  de recursos programados sin ejecutar por $10.798.346,971 equivalente al 17%,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</si>
  <si>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11/04/2023
Revisar y ajustar el análisis cualitativo remitido para que esté en los mismos términos de los anteriores con respecto a las unidades de medida y adicionalmente en concordancia con la fórmula de cálculo, lo cual se encuentra en términos de metros lineales. 
Ajustar y remitir nuevamente para verificación la evidencia del indicador, la cual debe soportar el avance del indicador en metros lineales y no en número de cajas.
Corregir el dato cuantitativo de avance del indicador, para numerador y denominador en términos de metros lineales. El dato cuantitativo debe estar en concordancia con la evidencia.
12/04/2023
No se generan observaciones ni sugerencias adicionales para el periodo de reporte.</t>
  </si>
  <si>
    <t>Durante las visitas de seguimiento que fueron realizadas en el mes de marzo, se encontraron los siguientes avances en el levantamiento del inventario documental: 
1. Subdirección Local Rafael Uribe
Total de cajas 1833 que equivale a 458,25 Metros lineales 
Total cajas  con inventario documental 164, equivalente al 9%.
2. Subdirección Local Usme Sumapaz
Total de cajas  3550  que equivalen a  887,5 metros lineales
Total de Cajas con inventario documental 1247, equivalente al 35%.
3. Subdirección Local de Bosa 
Total de cajas 3017 que equivale a   754,25  metros lineales
Total cajas con  inventario documental 670, equivalente al 22%.
4. Oficina de Control Disciplinario Interno
Total de cajas  239 que equivalen a 59,75 metros lineales 
Total Cajas con inventario documental 93, equivalente al 39%.
5. Subdirección para la Discapacidad: total de cajas con inventario documental 0, equivalente al 0%.
Los datos referenciados  anteriormente, indican que el promedio de avance en el diligenciamiento del inventario documental en archivos de gestión es del 25%, teniendo en cuenta las 5 dependencias visitadas para el mes de marzo.</t>
  </si>
  <si>
    <t xml:space="preserve">09/03/2023
Se deben reportar los datos cuantitativos del mes de febrero.
09/03/2023
Ajustar la evidencia remitida toda vez que en la base de datos se encuentra el registro de documentos gestionados en el Despacho lo cual no corresponde.
09/03/2023
No se generan observaciones ni sugerencias adicionales para el periodo de reporte.
</t>
  </si>
  <si>
    <t>Durante las visitas de seguimiento que fueron realizadas en el mes de febrero se encontraron los siguientes avances en el levantamiento del inventario documental: 
1. Subdirección Local de Usaquén.
Total Cajas 1.118 que equivalentes a 91 metros lineales.
Total Cajas Inventariadas 0 que equivalentes a 0 metros lineales.
2. Oficina Jurídica.
Total Cajas 705 que equivalentes a 176 metros lineales.
Total Cajas Inventariadas 44 que equivalentes a 8,5 metros lineales.
3. Oficina Comunicaciones.
Total Cajas 0 que equivalentes a 0 metros lineales.
Total Cajas Inventariadas 0 que equivalentes a 0 metros lineales.</t>
  </si>
  <si>
    <t>09/03/2023
No se generan observaciones frente al reporte del periodo. 
Se sugiere adelantar las gestiones necesarias para dar inicio a la medición del indicador y el cumplimiento de la meta.</t>
  </si>
  <si>
    <t>Para el mes de enero de la actual vigencia se diseñó el cronograma de visitas de seguimiento a los archivos de gestión de las dependencias de la Entidad con el propósito de verificar el avance en el proceso de levantamiento de inventario documental.</t>
  </si>
  <si>
    <t>*Informe de Visitas de seguimiento.
*Matriz consolidada del porcentaje de avance del inventario documental</t>
  </si>
  <si>
    <t>Circular N° 011 del 14/03/2023</t>
  </si>
  <si>
    <t>11/04/2023
No se generan observaciones ni sugerencias frente al reporte cualitativo del periodo.</t>
  </si>
  <si>
    <t xml:space="preserve">Para el mes de marzo, de acuerdo con el cronograma establecido para la vigencia 2023,  se realizaron 5 visitas de seguimiento al cumplimiento de la política de gestión documental y archivos, a las siguientes subdirecciones locales y dependencias en el nivel central, así:
1. Subdirección Local Rafael Uribe
2. Subdirección Local Usme Sumapaz
3. Subdirección Local de Bosa
4. Oficina de Control Disciplinario Interno
5. Subdirección para la Discapacidad
Respecto de la Subdirección de Discapacidad, se tiene que se realizó la visita sin embargo se informa que la referente documental no ha sido contratada y por lo tanto no fue posible validar el nivel de avance al cumplimiento de la política de gestión documental y archivo.
Como soportes se adjuntan los informes de seguimiento de las dependencias visitadas
</t>
  </si>
  <si>
    <t>Durante el mes de febrero se realizaron las siguientes visitas de seguimiento de conformidad con el cronograma de visitas previamente establecido: 
1. Subdirección Local de Usaquén.
2. Oficina Jurídica.
3. Oficina Comunicaciones.</t>
  </si>
  <si>
    <t>Para el mes de enero de la actual vigencia se diseñó el cronograma de visitas de seguimiento a los archivos de gestión de las dependencias de la Entidad con el propósito de verificar la implementación de la normatividad archivística y directrices emitidas por el equipo SIGA.</t>
  </si>
  <si>
    <t>10/04/2023 Luego de revisar el análisis presentado en el seguimiento al indicador de gestión, tengo las siguientes observaciones:
* No es claro porque tu ejecución es del 0% si en tu programación es del 2%, al parecer por las dos acciones mencionadas en el análisis cualitativo y veo que fueron ejecutadas.
* Revisando el soporte el Plan de implementación de Gestión del conocimiento, se evidencia que durante el 1er. trimestre fueron ejecutadas 3 actividades.
13/04/2023 No se generan observaciones y/o recomendaciones respecto al análisis presentado en el seguimiento al indicador de gestión.</t>
  </si>
  <si>
    <t xml:space="preserve">Para el mes de marzo, se finalizó la consolidación del Plan de Implementación de la Política, el cual cuanta con el visto bueno de la DADE.
Dentro de las acciones contempladas en el Plan se realizó seguimiento a dos de ellas que iniciaron su ejecución en el primer trimestre del año. En este marco se creo la Plataforma Ecos de Innovación, se realizó el levantamiento de la información para la construcción del mapa del  Ecosistema de Innovación de la SDIS 2023 y se finalizó la validación y consolidación de la base de captura del conocimiento estratégico, que servirá como insumo para la construcción de la primera versión del Mapa de Gestión del Conocimiento Institucional. </t>
  </si>
  <si>
    <t>15/03/2023 No se generan observaciones respecto al análisis presentado en el seguimiento al indicador de gestión. Se deja la siguiente recomendación: se debe adelantar todas las acciones pertinentes para dar cumplimiento a la meta propuesta.</t>
  </si>
  <si>
    <t>Para el mes de febrero, se inició la formulación del plan de implementación de gestión del conocimiento 2023 de la SDIS. Esto de acuerdo a lo definido en el Plan de ajuste y sostenibilidad del MIPG. Asimismo, se  convocaron reuniones con el equipo de proceso para definir las actividades y productos que se desarrollaran en el año 2023.
Se está cualificando la forma en la que se va medir trimestralmente el plan para cada una de las actividades propuestas. Se espera para el mes de marzo finalizar la formulación del plan, oficializarlo e iniciar su implementación. Esto una vez se aprobado por la directora del DADE y lo remitido a la Subdirección.</t>
  </si>
  <si>
    <t>En el mes de enero y de cara a la construcción y consolidación del Plan de Implementación de la política de Gestión del Conocimiento y la Innovación se llevó a cabo revisión minuciosa de los resultados obtenidos y observaciones generadas en el autodiagnóstico en el plan de acción del Modelo Integrado de Gestión y Planeación (MIPG) para ser incluidos en el Plan 2023.</t>
  </si>
  <si>
    <t>10/04/2023
El dato reportado para las tareas ejecutadas  del periodo no concuerda con la evidencia, toda vez que de acuerdo con el SPI para el mes de marzo se ejecutaron 21 tareas y no 22. Por favor verificar y ajustar lo pertinente.
13/04/2023
No se generan observaciones ni sugerencias adicionales frente al periodo reportado.</t>
  </si>
  <si>
    <t>Para este periodo se programaron 22 tareas de las cuales se ejecutaron las 22 correspondiendo al 100%, en este periodo.</t>
  </si>
  <si>
    <t>Para este periodo se programaron 22 tareas de las cuales se ejecutaron las 21 correspondiendo al 95%, debido a que se constituyó la caja menor pero no se legalizaron pagos en este periodo.</t>
  </si>
  <si>
    <t>09/03/2023
El dato reportado para las tareas ejecutadas  del periodo no concuerda con la evidencia, toda vez que de acuerdo con el SPI para el mes de enero no hubo avance en la ejecución de tareas. Por favor verificar y ajustar lo pertinente.
09/03/2023
No se generan observaciones ni sugerencias adicionales frente al periodo reportado.</t>
  </si>
  <si>
    <t>Para este periodo se cumplió con la totalidad de las 6 tareas  programadas, lo cual representa una ejecución del 100%.</t>
  </si>
  <si>
    <r>
      <t xml:space="preserve">
Denominador:
Sumar las tareas que están programadas por cada uno de los meses por cada una de las actividades
</t>
    </r>
    <r>
      <rPr>
        <sz val="9"/>
        <rFont val="Arial"/>
        <family val="2"/>
      </rPr>
      <t xml:space="preserve">numerador:
Validar que las tareas estén ejecutadas
Sumar las tareas que se ejecutaron </t>
    </r>
    <r>
      <rPr>
        <strike/>
        <sz val="9"/>
        <rFont val="Arial"/>
        <family val="2"/>
      </rPr>
      <t xml:space="preserve"> </t>
    </r>
    <r>
      <rPr>
        <sz val="9"/>
        <rFont val="Arial"/>
        <family val="2"/>
      </rPr>
      <t>mensualmente</t>
    </r>
  </si>
  <si>
    <r>
      <t xml:space="preserve">Controlar la planeación y ejecución integral y sistemática de </t>
    </r>
    <r>
      <rPr>
        <sz val="9"/>
        <rFont val="Arial"/>
        <family val="2"/>
      </rPr>
      <t>las</t>
    </r>
    <r>
      <rPr>
        <strike/>
        <sz val="9"/>
        <color rgb="FFFF0000"/>
        <rFont val="Arial"/>
        <family val="2"/>
      </rPr>
      <t xml:space="preserve"> </t>
    </r>
    <r>
      <rPr>
        <sz val="9"/>
        <rFont val="Arial"/>
        <family val="2"/>
      </rPr>
      <t xml:space="preserve">tareas que deben desarrollarse para el proyecto de inversión.
</t>
    </r>
  </si>
  <si>
    <t>Circular No. 009 de 28/02/2023</t>
  </si>
  <si>
    <t>10/04/2023
Remitir la evidencia que soporta los datos cuantitativos reportados: Informe programación y ejecución presupuestal, en el que se indique o bien para el trimestre o bien de manera mensual el presupuesto  acumulado ejecutado y programado, datos que deben concordar con los reportados.
13/04/2023
No se generan observaciones ni sugerencias adicionales frente al periodo reportado.</t>
  </si>
  <si>
    <t>Para el periodo comprendido de enero a marzo, se ejecutó el 90,88% de lo programado, teniendo en cuenta que algunos procesos contractuales no han salido y que la planta de empleos se programó teniendo en cuenta la modificación por la estrategia IMG, sin embargo, no se cuenta provista en su totalidad a la fecha de corte.</t>
  </si>
  <si>
    <t>Para este periodo, se programaron $9.441 millones y se ejecutaron $9.256, lo cual correspondió a una  ejecución del 98% del PAC programado.</t>
  </si>
  <si>
    <t>Para este periodo, se programaron $8.037 millones y se ejecutaron $7.276, lo cual correspondió a una  ejecución del 90% del PAC programado, teniendo en cuenta que algunos pagos no alcanzaron a tramitarse.</t>
  </si>
  <si>
    <t>Informe programación y ejecución presupuestal</t>
  </si>
  <si>
    <r>
      <rPr>
        <strike/>
        <sz val="9"/>
        <color rgb="FFFF0000"/>
        <rFont val="Arial"/>
        <family val="2"/>
      </rPr>
      <t xml:space="preserve">
</t>
    </r>
    <r>
      <rPr>
        <sz val="9"/>
        <rFont val="Arial"/>
        <family val="2"/>
      </rPr>
      <t xml:space="preserve">1. Se realiza sumando la ejecución mensual para obtener el valor del seguimiento trimestral </t>
    </r>
  </si>
  <si>
    <r>
      <t>Realizar seguimiento al presupuesto ejecutado para cada meta del proyecto de inversión, con el fin de tomar decisiones oportunas.</t>
    </r>
    <r>
      <rPr>
        <strike/>
        <sz val="9"/>
        <color rgb="FFFF0000"/>
        <rFont val="Arial"/>
        <family val="2"/>
      </rPr>
      <t xml:space="preserve">
</t>
    </r>
    <r>
      <rPr>
        <sz val="9"/>
        <rFont val="Arial"/>
        <family val="2"/>
      </rPr>
      <t xml:space="preserve">
</t>
    </r>
  </si>
  <si>
    <t>12/04/2023
Ajustar el número del decreto del año 2022, de acuerdo con la formulación es el 509 y no 510. Se sugiere relacionar en el análisis lo pertinente frente al empleo relacionado con la acción de tutela. 
Conforme a la modificación del decreto se requiere actualizar el método de cálculo del indicador, mediante circular.
12/04/2023
No se generan observaciones ni sugerencias adicionales para el periodo reportado.</t>
  </si>
  <si>
    <t>La planta de personal de la entidad se encuentra definida en el Decreto 509 del 10 de noviembre de 2022, en el cual  se establecen 2.174 empleos para la entidad, sin embargo, en atención a un fallo de tutela, esta cifra se aumenta en 1 empleo adicional, para un total de 2.175. Para el mes de marzo según Resolución 0034 del 13 de enero de 2023, por la cual se acepta la renuncia a la servidora pública Nidia Leonor Aristizábal Valleo a partir del 1 de marzo de 2023 y se suprime el empleo Asesor Código 105 Grado 05 en cumplimiento de fallo de tutela de fecha 18 agosto de 2017.
Del total de empleos, con corte al mes de marzo se encuentran provistos 1.790 así: 1533 corresponden a carrera administrativa, 62 a libre nombramiento y remoción, 1 en período fijo, 130 en periodo de prueba , 1 en período de prueba en ascenso y 63 vinculados provisionalmente.
Nota: La información reportada corresponde al estado de la Planta al 31 de marzo de 2023, sin embargo en la última semana del trimestre fue expedido un nuevo decreto, el 114 del 23 de marzo de 2023, por medio del cual se modifica Ia planta de empleos de la Secretarla Distrital de lntegración Social; el cual se tendrá en cuenta para las mediciones de los trimestres posteriores.</t>
  </si>
  <si>
    <t>09/03/2023
No se generan observaciones frente al reporte del periodo.
Se sugiere asegurar que los datos mencionados en el análisis del mes concuerde con los datos cuantitativos que deberán reportarse en el trimestre.</t>
  </si>
  <si>
    <t>La planta de personal de la entidad se encuentra definida en el Decreto 509 del 10 de noviembre de 2022, en el cual  se establecen 2.174 empleos para la entidad. Sin embargo, en atención a un fallo de tutela, esta cifra se aumenta en 1 empleo adicional, para un total de 2.175. 
Del total de empleos, con corte al mes de febrero se encuentran provistos 1.791 así: 1516 corresponden a carrera administrativa, 63 a libre nombramiento y remoción, 1 en período fijo, 145 en periodo de prueba , 1 en período de prueba en ascenso y 65 vinculados provisionalmente.
Nota: La información reportada corresponde al estado de la Planta al 28 de febrero de 2023, sin embargo, es importante precisar que la Planta tiene movimientos diarios.</t>
  </si>
  <si>
    <t>La planta de personal de la entidad se encuentra definida en el Decreto 509 del 10 de noviembre de 2022, en el cual  se establecen 2.174 empleos para la entidad. Sin embargo, en atención a un fallo de tutela, esta cifra se aumenta en 1 empleo adicional, para un total de 2.175. 
Del total de empleos, con corte al mes de enero se encuentran provistos 1.800 así: 1491 corresponden a carrera administrativa, 65 a libre nombramiento y remoción, 1 en período fijo, 160 en periodo de prueba , 16 en período de prueba en ascenso y 67 vinculados provisionalmente.
Nota: La información reportada corresponde al estado de la Planta al 31 de enero de 2023, sin embargo, es importante precisar que la Planta tiene movimientos diarios.</t>
  </si>
  <si>
    <t xml:space="preserve">82%
</t>
  </si>
  <si>
    <r>
      <t xml:space="preserve">
</t>
    </r>
    <r>
      <rPr>
        <sz val="9"/>
        <rFont val="Arial"/>
        <family val="2"/>
      </rPr>
      <t>Porcentaje</t>
    </r>
  </si>
  <si>
    <t>Primero determinar el número de empleos provistos en el período, tomando la información del total de vinculados de la matriz de registro, posteriormente verificar con la base de datos con la planta vigente de empleos de la SDIS.
Nota: El denominador será el total de la planta de empleos para la vigencia, según Decreto 509 del 10 de noviembre de 2022 Por medio del cual se modifica la planta de empleos de la Secretaría Distrital de Integración Social.</t>
  </si>
  <si>
    <t>Implementación de las estrategias definidas en el Plan de Vacantes y Provisión de empleos de la vigencia 2023.</t>
  </si>
  <si>
    <t>Realizar el monitoreo a los empleos ocupados o cubiertos  del total de empleos que conforman la planta de la SDIS.</t>
  </si>
  <si>
    <t xml:space="preserve">Seguimiento a la Provisión de Empleos en la SDIS
</t>
  </si>
  <si>
    <t xml:space="preserve">12/04/2023
No se generan observaciones ni sugerencias frente al reporte del periodo.
</t>
  </si>
  <si>
    <t xml:space="preserve">
En el mes de Marzo se presentaron 186 casos de ausencias por incapacidad médica certificada, derivado de estas incapacidades se generaron 1096 días de ausencia, registrando 1031 días por enfermedad general, 50 días por accidente de trabajo y 15 por accidente común, por lo cual se perdió 0,64 % de días programados de trabajo, por incapacidad médica, por debajo del línea de referencia fijada y con un avance Sobresaliente según la tabla de rangos establecida.
En el primer trimestre, se registraron 472 casos de ausencia (120 casos en el mes de enero, 166 en el mes de febrero y 186 en el mes de marzo), derivado de estas ausencias se registraron 3395 días perdidos (1276 días en el mes de enero, 1023 días en el mes de febrero y 1096 días en el mes de marzo), por diferente tipo de origen. El promedio para el primer trimestre es  0,77%.
Como resultado del análisis se encontró que los mayores grupos de enfermedad causantes de incapacidad están generados por: 
Enfermedades del sistema respiratorio, enfermedades del sistema osteomuscular y del tejido conectivo, ciertas enfermedades infecciosas y parasitarias, traumatismos, envenenamientos y algunas otras consecuencias de causa externa, enfermedades del aparato digestivo, enfermedades del aparato genitourinario, enfermedades del oído y de la apófisis mastoides, neoplasias, enfermedades del sistema nervioso, embarazo, parto y puerperio, trastornos mentales y del comportamiento, enfermedades del sistema circulatorio entre otras.
Como evidencia se aporta la base de ausentismo. (Para el numerador ver fila 19 "Días perdidos" columnas E, H y K y para el denominador ver Fila 17 "Número de días de trabajo programados" columnas E, H y K).</t>
  </si>
  <si>
    <t>En el mes de febrero se registraron 166 casos de ausencias por incapacidad médica certificada, por diferente origen, como lo son: 9 por accidente de trabajo, 155 enfermedad general, y 2 por accidente común.
Derivado de estas incapacidades, se generaron 1023 días de ausencia, registrando 915 días por enfermedad general, 105 días por accidente de trabajo y 3 días por accidente común.
En el mes se perdió el 0,75 % de días programados de trabajo, por incapacidad médica, por debajo de la línea de referencia fijada, y con un avance sobresaliente según la tabla de rangos establecida; teniendo en cuenta que se contaron con un total de 6833 trabajadores, 20 días de trabajo programados en el mes, para un total de 1.161.610 número de horas hombre trabajadas.
Como resultado del análisis se encontró que los mayores grupos de enfermedad causantes de incapacidad  están, enfermedades del sistema osteomuscular y del tejido conectivo 29, enfermedades del sistema respiratorio 26, traumatismos, envenenamientos y algunas otras consecuencias de causa externa 18, Síntomas, signos y hallazgos anormales clínicos y de laboratorio, no clasificados en otra parte 13, ciertas enfermedades infecciosas y parasitarias 13, Enfermedades del aparato genitourinario 12, enfermedades del aparato digestivo 11, neoplasias 11, enfermedades del oído y de la apófisis mastoides 8, enfermedades del sistema nervioso 7, códigos para uso de emergencia 4, trastornos mentales y del comportamiento 4, factores que influyen en el estado de salud y contacto con los servicios de salud 3, embarazo, parto y puerperio 2, enfermedades endocrinas, nutricionales y metabólicas 1, enfermedades del sistema circulatorio 1, enfermedades de la piel y el tejido subcutáneo 1, sin dato (sin código del CIE 10) 1, causas externas de morbilidad y de mortalidad 1.</t>
  </si>
  <si>
    <t>En el mes de enero se registraron 120 casos de ausencias por incapacidad médica certificada, por diferente origen, como lo son: 1 por accidente de trabajo, 118 enfermedad general, y 1 por accidente común.
Derivado de estas incapacidades, se generaron 1276 días de ausencia, registrando 1242 días por enfermedad general, 30 días por accidente de trabajo y 4 días por accidente común.
En el mes se perdió el 0,94 % de días programados de trabajo, por incapacidad médica, por debajo de la línea de referencia fijada, y con un avance sobresaliente según la tabla de rangos establecida; teniendo en cuenta que se contaron con un total de 6402 trabajadores, 21 días de trabajo programados en el mes, para un total de 1.142.757 número de horas hombre trabajadas.
Como resultado del análisis se encontró que los mayores grupos de enfermedad causantes de incapacidad  están, enfermedades del sistema respiratorio 21, enfermedades del sistema osteomuscular y del tejido conectivo 16, ciertas enfermedades infecciosas y parasitarias 14, enfermedades del aparato digestivo 11, enfermedades del aparato genitourinario 11, traumatismos, envenenamientos y algunas otras consecuencias de causa externa 11, enfermedades del oído y de la apófisis mastoides 5, embarazo, parto y puerperio 5, síntomas, signos y hallazgos anormales clínicos y de laboratorio, no clasificados en otra parte 5, neoplasias 4, enfermedades del sistema nervioso 3, causas externas de morbilidad y de mortalidad 3, factores que influyen en el estado de salud y contacto con los servicios de salud 3, enfermedades del sistema circulatorio 2, enfermedades de la piel y el tejido subcutáneo 2, códigos para uso de emergencia 2, trastornos mentales y del comportamiento 1, malformaciones congénitas, deformidades y anomalías cromosómicas 1.</t>
  </si>
  <si>
    <t xml:space="preserve">
1,6%
</t>
  </si>
  <si>
    <t xml:space="preserve">
0,36%
</t>
  </si>
  <si>
    <t>Calcular el número de días de ausencia por incapacidad medica laboral y común presentados en un periodo en relación con el número total de días programados por la entidad para laborar.  Para lo cual se tendrá en cuenta la siguiente tabla de rangos:
Rango %  Avance
0 a 1,60% - 100% Sobresaliente
1,61% a 3,40% - 75% Satisfactorio
&gt; 3,41% - 50% Deficiente
Nota: La línea de referencia para este indicador es 1.6% mensual, lo que significa que los valores superiores generan una alerta y los inferiores un buen desempeño.</t>
  </si>
  <si>
    <r>
      <t xml:space="preserve">(No. de días de ausencia por incapacidad laboral y común en el periodo / (No. de días de trabajo programados en la entidad para el periodo * el número de servidores activos del periodo)*100
</t>
    </r>
    <r>
      <rPr>
        <sz val="9"/>
        <color rgb="FF7030A0"/>
        <rFont val="Arial"/>
        <family val="2"/>
      </rPr>
      <t/>
    </r>
  </si>
  <si>
    <t>Ausentismo por causa médica en la SDIS</t>
  </si>
  <si>
    <t xml:space="preserve">En el mes de marzo de 2023 se presentaron 22 eventos, los cuales han sido reportados a la ARL Positiva, de estos accidentes 15 fueron por causa de golpes o contusión que corresponde al 68.3% de los accidentes ocurridos en el mes, 5 fueron por torcedura esguince, conmoción, trauma interno, herida, trauma superficial y lesiones múltiples que corresponde al 22.7%, 1  por envenenamiento que corresponde al 4.5% y 1  por lesiones múltiples que corresponde al 4.5%.
Para un total  7780  colaboradores entre funcionarios de planta y contratistas, la frecuencia de la accidentalidad fue de 0.28%,  por debajo del línea de referencia fijada y con un avance Sobresaliente según la tabla de rangos establecida.
Con el fin de reducir la accidentalidad se realizaron las siguientes acciones:
• Seguimiento a los procesos de investigación de los accidentes de trabajo ocurridos
• Se realiza ejecución del cronograma de inspecciones 2023 para la realización de las visitas de seguridad y salud en el trabajo en todas las Unidades Operativas de las SDIS.
• Se hace seguimiento a la ejecución del cronograma de actividades de capacitación vigencia 2023, de acuerdo con la identificación de los riesgos y peligros a que se encuentran expuestos, capacitación en prevención de caídas, Trabajo seguro en alturas y riesgo público.
</t>
  </si>
  <si>
    <t>En el mes de febrero 2023 se presentaron 24 eventos, los cuales han sido reportados a la ARL Positiva, de estos accidentes 19 fueron por causa de golpes o contusión que corresponde al 79% de los accidentes ocurridos en el mes, los otros 5 fueron por torcedura esguince, conmoción, trauma interno, herida, trauma superficial y lesiones múltiples que corresponde al 21%.
Para un total de 6833 entre funcionarios de planta y contratistas la frecuencia de la accidentalidad fue de 0,35%, por debajo del línea de referencia fijada y con un avance Sobresaliente según la tabla de rangos establecida.</t>
  </si>
  <si>
    <t>En el mes de enero 2023 se presentaron 7 eventos, los cuales han sido reportados a la ARL Positiva, de estos accidentes 3 fueron por causa de golpe, o contusión o aplastamiento que corresponden al 43% de los accidentes ocurridos en el mes, 3 más fueron por causa de torcedura, esguince, desgarro muscular, herida o laceración de musculo o tendón, sin heridas que corresponden a otro 43% y 1 que corresponden al 14% por conmoción o trauma interno.
Para un total de 6402 entre funcionarios de planta y contratistas la frecuencia de la accidentalidad fue de 0,11%, por debajo del línea de referencia fijada y con un avance Sobresaliente según la tabla de rangos establecida.</t>
  </si>
  <si>
    <r>
      <t xml:space="preserve">
1,8%
</t>
    </r>
    <r>
      <rPr>
        <b/>
        <sz val="9"/>
        <color rgb="FF7030A0"/>
        <rFont val="Arial"/>
        <family val="2"/>
      </rPr>
      <t/>
    </r>
  </si>
  <si>
    <t xml:space="preserve">
0,60%
</t>
  </si>
  <si>
    <t>Determinar el número de accidentes presentados en un periodo, tomando la información de la matriz de accidentalidad, columna mes reporte de AT,  en relación con el número total de los colaboradores activos de la entidad. Para lo cual se tendrá en cuenta la siguiente tabla de rangos:
Rango % Avance
0 a 1,80% - 100% Sobresaliente
1,81% a 3,80% - 75% Satisfactorio
&gt; 3,81% - 5,0% Deficiente
Nota: La línea de referencia para este indicador es 1.80% mensual, lo que significa que los valores superiores generan una alerta y los inferiores un buen desempeño.</t>
  </si>
  <si>
    <t xml:space="preserve">Frecuencia de Accidentalidad de la SDIS
</t>
  </si>
  <si>
    <t>12/04/2023
Los datos que fueron indicados en los reportes cualitativos para enero y febrero no coinciden con el reporte cuantitativo presentado para el trimestre, ni con la evidencia entregada. Para el mes de Enero no se reportó la ejecución de actividades de bienestar por lo cual no se midió la satisfacción en dicho mes, sin embargo para el trimestre si fueron incluidos datos de enero; por favor verificar y sustentar en el análisis del trimestre dicha situación.
Ajustar el número de empleos, según los activos y no los aprobados, en concordancia con la fórmula de cálculo del indicador. 
12/04/2023
No se generan observaciones ni sugerencias adicionales para el periodo reportado.</t>
  </si>
  <si>
    <t>Para el mes de marzo de 2023, se ejecutaron 5 actividades de bienestar social  con la siguiente cobertura:
1). Conversatorio a qué hora "El amor", se convirtió en un asunto de riesgo para la mujer : Esta actividad se llevó a cabo el día 08 de marzo  de 2023, con asistencia de 23 servidores y servidoras de la SDIS.
2).   Conferencia Todos podemos hablar de suicidio prevención y abordaje: Esta actividad se llevó a cabo el día 23 de marzo de 2023, con asistencia  de 11 servidores y servidoras de la SDIS .
3). Conferencia autoevaluación y reflexión positiva: Esta actividad se llevó a cabo el día 28 de marzo de 2023, con asistencia de 66 servidores y servidoras de la SDIS.
4). Conferencia Régimen y Control Fiscal: Esta actividad se llevó a cabo el día 29 de marzo de 2023, con asistencia de 50 servidores y servidoras de la SDIS.
5).Actividad envío de tarjetas virtuales de felicitación por cumpleaños: Esta actividad se realiza diariamente y para el mes de marzo llego a 154 servidores y servidoras de la SDIS.
En los reportes cualitativos de los meses de enero y febrero no se incluyeron las actividades relacionadas con los cumpleaños de los servidores, pero para el cálculo del indicador del primer trimestre 2023, si se tuvieron en cuenta, considerando que influyen en la medición y hacen parte de la gestión de la subdirección en pro del Bienestar de los servidores de planta.  Para un total de 791 servidores públicos participantes y con una Planta activa al cierre de marzo de 1790 servidores, logramos un 44% de avance sobre la meta.</t>
  </si>
  <si>
    <t xml:space="preserve">Para el mes de febrero de 2023, se ejecutaron 3 actividades de bienestar social e incentivos con la siguiente cobertura:
1). Taller traslado de régimen pensional: Esta actividad se llevó a cabo el día 23 de febrero de 2023, con asistencia de 78 servidores y servidoras de la SDIS.
2). Taller comunicación asertiva: Esta actividad se llevó a cabo el día 24 de febrero de 2023, con asistencia  de 59  servidores y servidoras de la SDIS .
3). Actividad encuentro de solteros y solteras SDIS 2023: Esta actividad se llevó a cabo los días 25 y 26 de febrero de 2023, con asistencia  de 170  servidores y servidoras de la SDIS.
Total de cobertura 307 servidores y servidoras de la SDIS,  de los cuales 33 de ellos participaron en mas de una actividad en el período, para una cobertura de 274 servidores y servidoras en el periodo.
</t>
  </si>
  <si>
    <t>Durante el mes de enero se adelantaron actividades de construcción y adopción del Plan Anual de Bienestar Social e Incentivos vigencia 2023.</t>
  </si>
  <si>
    <t>Matriz de control de participación en actividades programadas de Bienestar</t>
  </si>
  <si>
    <t>Una Matriz con los nombres de los servidores y todas las actividades en las que participó, y cuando sean presenciales se tomarán los listados de asistencia y se relacionaran en la matriz.
Se toma la suma de la columna "Total Cobertura" de cada uno de los meses del trimestre para el numerador, y  el dato del denominador se toma del total de registros de la matriz de cada uno de los meses del trimestre.
Nota : Todas las participaciones en las diferentes actividades, de los servidores públicos, serán registradas en la Matriz, sin embargo para efectos de cobertura solo se tendrá en cuenta una participación por servidor durante la vigencia.</t>
  </si>
  <si>
    <t>(Número de Servidores públicos participantes/ Número total de servidores públicos activos en el periodo.)*100</t>
  </si>
  <si>
    <t xml:space="preserve">Cobertura del Plan de Bienestar e Incentivos 
</t>
  </si>
  <si>
    <t>Para el mes de marzo de 2023, se ejecutaron 4 actividades, a las cuales se les aplicó encuesta de satisfacción:
1). Conversatorio a qué hora "El amor", se convirtió en un asunto de riesgo para la mujer : Esta actividad se llevó a cabo el día 08 de marzo de 2023, con asistencia de 23 servidores y servidoras de la SDIS y  7 colaboradores y colaboradoras, para un total de 30 asistentes. 
La encuesta de satisfacción fue diligenciada por 30 personas con los siguientes resultados: 83%  manifiesta percepción de calidad excelente, mientras un 13% manifiesta percepción de calidad bueno, resultando una percepción de calidad general del 96% 
2). Conferencia Todos podemos hablar de suicidio prevención y abordaje : Esta actividad se llevó a cabo el día 23 de marzo de 2023, con asistencia  de 11  servidores y servidoras de la SDIS y  6 colaboradores y colaboradoras, para un total de 17 asistentes. 
La encuesta de satisfacción fue diligenciada por 17 personas con los siguientes resultados: 82%  manifiesta percepción de calidad excelente , mientras un 18% manifiesta percepción de calidad bueno, resultando una percepción de calidad general del 100% 
3). Conferencia autoevaluación y reflexión positiva: Esta actividad se llevó a cabo el día 28 de marzo de 2023, con la asistencia de 66 servidores y servidoras de la SDIS y  36 colaboradores y colaboradoras, para un total de 102 asistentes.
La encuesta de satisfacción fue diligenciada por 55 personas, con los siguientes resultados: 75% manifiesta percepción de calidad excelente, mientras 24% manifiesta percepción de calidad bueno, resultando una percepción de calidad general del 99%
4).conferencia Régimen y Control Fiscal: Esta actividad se llevó a cabo el día 29 de marzo de 2023, con la asistencia de 50 servidores y servidoras de la SDIS y 13 colaboradores y colaboradoras, para un total de 63 asistentes.
La encuesta de satisfacción fue diligenciada por 63 personas, con los siguientes resultados: 68% manifiesta percepción de calidad excelente, mientras 32% manifiesta percepción de calidad bueno, resultando una percepción de calidad general del 100%.
Durante el trimestre enero-marzo se aplicaron encuestas a siete (7) actividades, con un total de 462 participantes que respondieron dichas encuestas, de los cuales 456 afirmaron sentirse excelente y bueno, lo que nos arroja un 98,70% de nivel de satisfacción por parte de los funcionarios, en el periodo.</t>
  </si>
  <si>
    <t xml:space="preserve">Para el mes de febrero de 2023, se ejecutaron 3 actividades, a las cuales se le aplicó encuesta de satisfacción:
1). Taller traslado de régimen pensional: Esta actividad se llevó a cabo el día 23 de febrero de 2023, con asistencia de 78 servidores y servidoras de la SDIS y  8 colaboradores y colaboradoras, para un total de 86 asistentes. 
La encuesta de satisfacción fue diligenciada por 86 personas con los siguientes resultados: 62% de los asistentes  manifiesta percepción de calidad excelente, mientras un 35% manifiesta percepción de calidad bueno, resultando una percepción de calidad general del 97% 
2). Taller comunicación asertiva: Esta actividad se llevó a cabo el día 24 de febrero de 2023, con asistencia  de 59  servidores y servidoras de la SDIS y  7 colaboradores y colaboradoras, para un total de 66 asistentes. 
La encuesta de satisfacción fue diligenciada por 66 personas con los siguientes resultados: 80% de los asistentes  manifiesta percepción de calidad excelente , mientras un 20% manifiesta percepción de calidad bueno, resultando una percepción de calidad general del 100% 
3). Actividad encuentro de solteros y solteras SDIS 2023: Esta actividad se llevó a cabo los días 25 y 26 de febrero de 2023, con asistencia  de 170  servidores y servidoras de la SDIS.
La encuesta de satisfacción fue diligenciada por 145 personas con los siguientes resultados: 80% de los asistentes  manifiesta percepción de calidad excelente , mientras un 19% manifiesta percepción de calidad bueno, resultando una percepción de calidad general del 99% </t>
  </si>
  <si>
    <t xml:space="preserve">
</t>
  </si>
  <si>
    <r>
      <rPr>
        <sz val="9"/>
        <rFont val="Arial"/>
        <family val="2"/>
      </rPr>
      <t xml:space="preserve">                            
88%
</t>
    </r>
    <r>
      <rPr>
        <b/>
        <sz val="9"/>
        <color rgb="FF7030A0"/>
        <rFont val="Arial"/>
        <family val="2"/>
      </rPr>
      <t xml:space="preserve">
</t>
    </r>
  </si>
  <si>
    <t xml:space="preserve">Una Matriz de encuestas tabuladas de satisfacción para cada trimestre.
</t>
  </si>
  <si>
    <t xml:space="preserve">Medir el grado de satisfacción de las actividades del plan de bienestar sobre una muestra de funcionarios participantes. Calcular la suma del número de personas que contestaron la encuesta como "excelente" y "bueno" y sumar sus resultados . El resultado anterior se relaciona con el número de personas encuestadas, según la muestra. </t>
  </si>
  <si>
    <t xml:space="preserve">Encuestas de satisfacción de actividades de bienestar diligenciadas </t>
  </si>
  <si>
    <t xml:space="preserve">(Número total de personas con nivel  de satisfacción excelente en el periodo + número total de personas con nivel de satisfacción bueno en el periodo)  / (Número total de personas encuestadas en el periodo según la muestra)*100
</t>
  </si>
  <si>
    <t>Diligenciamiento oportuno de encuestas de satisfacción de las actividades del plan de bienestar</t>
  </si>
  <si>
    <t>Nivel de satisfacción de los funcionarios frente a las actividades para el bienestar</t>
  </si>
  <si>
    <t>Debido a que no se ha iniciado con la medición del indicador no se genera gráfica para el mes de marzo.</t>
  </si>
  <si>
    <t>Durante el mes de marzo se inició con el proceso precontractual para la ejecución de las actividades previstas en el Plan Institucional de Capacitación de la vigencia 2023.</t>
  </si>
  <si>
    <t>09/03/2023
No se generan observaciones frente al reporte del periodo.
Se sugiere aplicar la medición de cierre de brecha a las actividades con el propósito de contar con los datos necesarios de reporte para el trimestre y la toma oportuna de decisiones.</t>
  </si>
  <si>
    <t>Durante el mes de febrero se finalizó la ejecución de los temas pendientes del Plan Institucional de Capacitación de la vigencia 2022. De estos temas ninguno contó con la medición de cierre de brecha.</t>
  </si>
  <si>
    <t>Para el mes de enero se realizó la revisión y adopción del Plan Institucional de Capacitación para la vigencia 2023.</t>
  </si>
  <si>
    <t>Matriz de resultados de evaluaciones Pre y Post test con el porcentaje de incremento individual que contenga el número de personas que alcanzaron superar la brecha</t>
  </si>
  <si>
    <t>Primero registrar para cada servidor participante, la calificación de la evaluación pre test y luego registrar el valor de la evaluación post test, posteriormente calcular del 100% de las personas que diligenciaron la evaluación pre y post test, cuántos incrementaron su calificación.
Nota: El reporte de avances se encuentra sujeto a las actividades ejecutadas de acuerdo con la programación.</t>
  </si>
  <si>
    <r>
      <t>Formatos de evaluación pre y post diligenciados</t>
    </r>
    <r>
      <rPr>
        <sz val="9"/>
        <color rgb="FFFF0000"/>
        <rFont val="Arial"/>
        <family val="2"/>
      </rPr>
      <t xml:space="preserve">
</t>
    </r>
  </si>
  <si>
    <t xml:space="preserve">(Número de personas que diligenciaron el postest y que superaron la calificación del pretest / número de personas que diligenciaron las evaluaciones pre y postest)*100 </t>
  </si>
  <si>
    <t>11/04/2023 No se generan observaciones respecto al análisis presentado en el seguimiento al indicador de gestión. Se deja la siguiente recomendación: adelantar las acciones pertinentes para lograr el cumplimiento con respecto a la meta propuesta.</t>
  </si>
  <si>
    <t>Al cierre del 30 de marzo de 2023, los tickets en estado SOLUCIONADO fueron 716 y los tickets en estado CERRADO fueron 3.036 para un total de 3.752 tickets gestionados de manera efectiva, de los 4.230 tickets totales (No se tienen en cuenta 13 tickets en estado ANULADO por el usuario o porque fueron creados por error). Obteniendo como resultado un 89% de tickets atendidos, que comparado con la meta del 95% se logra un cumplimiento del 94% de lo planeado. 
Durante el mes, 215 tickets quedaron en estado SUSPENDIDO, los cuales 167 se encuentran asignados a primer nivel y 48 a segundo nivel (la mayoría se encuentran suspendidos por falta de licencia de correo (87), por falta de documentación por parte del usuario (41), por repuestos (22), cita pactada con el usuario (21) y por garantía (20), pendiente por licencia de Seven (19)).
171 tickets quedaron en estado REGISTRADO, de los cuales 86 se encuentran asignados a segundo nivel y 85 a primer nivel.
64 tickets quedaron en estado EN PROCESO, de los cuales 26 se encuentran asignados a primer nivel, 20 a segundo nivel y 18 al proveedor Solution Copy (impresoras).
12 tickets quedaron en estado EVALUACIÓN FOCALIZACIÓN DADE, los cuales están asignados a segundo nivel.
11 tickes quedaron en estado APROBADO, los cuales están asignados a segundo nivel.
5 tickets quedaron en estado DESAPROBADO, los cuales están asignados a segundo nivel.
 La mayoría de los tickets se relacionaron con Directorio Activo (954), Sirbe (707), IOPS (350), AZ Digital (335), Seven (323), Laser (273), CPU (182), Correo (165), Equipo completo (135), información al usuario (114) y  Focalización (103), entre otros.</t>
  </si>
  <si>
    <t>10/03/2023 No se generan observaciones respecto al análisis presentado en el seguimiento al indicador de gestión. Se deja la siguiente recomendación: adelantar las acciones pertinentes para lograr el cumplimiento con respecto a la meta propuesta.</t>
  </si>
  <si>
    <t>Al cierre del 28 de febrero de 2023, los casos en estado SOLUCIONADO fueron 545 y los casos en estado CERRADO fueron 3.669 para un total de 4.214 casos gestionados de manera efectiva, de los 4.638 casos totales (No se tienen en cuenta 20 casos en estado ANULADO por el usuario o porque fueron creados por error). Obteniendo como resultado un 91% de casos atendidos, que comparado con la meta del 95% se logra un cumplimiento del 96% de lo planeado. 
Durante el mes, 234 casos quedaron en estado SUSPENDIDO, los cuales 146 se encuentran asignados a primer nivel y 88 a segundo nivel (85 casos se encuentran suspendidos por falta de licencia de correo, 76 por falta de repuestos, 33 por falta de documentación por parte del usuario, 25 por cita pactada con el usuario y 11 por garantía).
100 casos quedaron en estado REGISTRADO, de los cuales 77 se encuentran asignados a segundo nivel y 23 a primer nivel.
56 casos quedaron en estado EN PROCESO, de los cuales 34 se encuentran asignados a primer nivel, 18 a segundo nivel y 3 al proveedor Solution Copy.
15 casos quedaron en estado APROBADO, los cuales están asignados a segundo nivel.
15 casos quedaron en estado IMPLEMENTADO, los cuales están asignados a segundo nivel.
4 casos quedaron en estado NO EJECUTADO, los cuales están asignados a segundo nivel.
La mayoría de los casos se relacionaron con Directorio Activo (1.533), Sirbe (648), Seven (397), AZ Digital (376),  Laser (230),  CPU (219), IOPS (209), Equipo completo (145), Correo (128) y  Focalización (105).</t>
  </si>
  <si>
    <t>Al cierre del 31 de enero de 2023, los casos en estado IMPLEMENTADO fueron 829, SOLUCIONADO fueron 402 y los casos en estado CERRADO fueron 3.718 para un total de 4.949 casos gestionados de manera efectiva, de los 5.566 casos totales (No se tienen en cuenta 53 casos en estado RECHAZADO y 40 casos en estado ANULADO, en su mayoría por duplicidad). Obteniendo como resultado de atención un 89%, que comparado con la meta del 95% se logra un cumplimiento del 94% de lo planeado. 
Durante el mes, 259 casos quedaron en estado SUSPENDIDO, los cuales 176 corresponden al segundo nivel y 86 pertenecen a primer nivel (130 se encuentran suspendidos por falta de documentación por parte del usuario, 34 pendiente de repuestos, 24 por falta de licencia de correo y 18 por cita pactada con el usuario).
261 casos quedaron en estado REGISTRADO, de los cuales 207 a segundo nivel y 54 pertenecen a primer nivel.
60 casos quedaron en estado EN PROCESO,  de los cuales 30 pertenecen a primer nivel y 30 pertenecen a segundo nivel.
29 casos quedaron en estado APROBADO, los cuales pertenecen a segundo nivel.
5 casos quedaron en estado DESAPROBADO, los cuales pertenecen a segundo nivel.
3 casos quedaron en estado EVALUACION FOCALIZACION DADE, los cuales pertenecen a segundo nivel.
La mayoría de los casos se relacionaron con Directorio Activo (1.720), Focalización (1.174), Sirbe (509), AZ Digital (424), IOPS (389), Seven (374), Sistema operativo (187), Laser (179) y Correo (97).</t>
  </si>
  <si>
    <t>1. Solicitar el resultado del seguimiento trimestral por dependencias al Plan de Acción Institucional Integrado a la Subdirección de Diseño, Evaluación y Sistematización (Reporte en Excel y Acta del Comité Institucional de Gestión y Desempeño) 
2. Sumar el porcentaje de cumplimiento en el Plan de Acción Institucional Integrado de las dependencias Dirección de Análisis y Diseño Estratégico, Subdirección de Diseño, Evaluación y Sistematización, Subdirección de Investigación e Información y Oficina Asesora de Comunicaciones y dividirlo entre el número de dependencias analizadas 
Notas: 
*Para el reporte del I trimestre (corte a 30 de marzo ) se toma la información del reporte del Plan de Acción Institucional Integrado con corte al 31 de diciembre de la vigencia anterior.</t>
  </si>
  <si>
    <t>(Porcentaje de casos recibidos en mesa de servicio en el periodo, que se encuentren atendidos / Meta porcentual de atención de casos para el periodo)</t>
  </si>
  <si>
    <t xml:space="preserve">
Al cierre del 30 de marzo de 2023, los tickets en estado SOLUCIONADO fueron 716 y los tickets en estado CERRADO fueron 3.036 para un total de 3.752 tickets gestionados de manera efectiva, de los 4.230 tickets totales (No se tienen en cuenta 13 tickets en estado ANULADO por el usuario o porque fueron creados por error). 
De los tickets gestionados, los usuarios contestaron 1.335 encuestas de satisfacción, correspondiente al 35%. En 1.167 la calificación del usuario sobre la satisfacción del servicio de la Mesa tuvo puntajes promedio de 4 a 5, es decir, BUENO o EXCELENTE, obteniendo como resultado general un 87% de satisfacción, que comparado con la meta del 90%, nos arroja un cumplimiento del indicador en un 97%.</t>
  </si>
  <si>
    <t>13/03/2023 No se generan observaciones y/o recomendaciones respecto al análisis presentado en el seguimiento al indicador de gestión.</t>
  </si>
  <si>
    <t xml:space="preserve">Al cierre del 28 de febrero de 2023, los tickets en estado SOLUCIONADO fueron 545 y los tickets en estado CERRADO fueron 3.669 para un total de 4.214 tickets gestionados de manera efectiva, de los 4.638 tickets totales (No se tienen en cuenta 20 tickets en estado ANULADO por el usuario o porque fueron creados por error).
De los tickets gestionados, los usuarios contestaron 1.403 encuestas de satisfacción, correspondiente al 33%. En 1.301 la calificación del usuario sobre la satisfacción del servicio de la Mesa tuvo puntajes promedio de 4 a 5, es decir, BUENO o EXCELENTE, obteniendo como resultado general un 93% de satisfacción, que comparado con la meta del 90%, nos arroja un cumplimiento del indicador en un 103%. </t>
  </si>
  <si>
    <t xml:space="preserve">Al cierre del 31 de enero de 2023, los tickets en estado IMPLEMENTADO fueron 829, SOLUCIONADO fueron 402 y los tickets en estado CERRADO fueron 3.718 para un total de 4.949 tickets gestionados de manera efectiva, de los 5.566 tickets totales (No se tienen en cuenta 53 tickets en estado RECHAZADO y 40 tickets en estado ANULADO, en su mayoría por duplicidad). 
De los tickets gestionados, los usuarios contestaron 1.268 encuestas de satisfacción, correspondiente al 26%. En 1.117 la calificación del usuario sobre la satisfacción del servicio de la Mesa tuvo puntajes promedio de 4 a 5, es decir, BUENO o EXCELENTE, obteniendo como resultado general un 88% de satisfacción, que comparado con la meta del 90%, nos arroja un cumplimiento del indicador en un 98%. </t>
  </si>
  <si>
    <t>1. Identificar en el reporte mensual de la herramienta Aranda Query Manager, la cantidad de casos de mesa de servicio calificados como excelente o bueno (entre 4 y 5)  en el periodo.
2.  Identificar en el reporte mensual de la herramienta Aranda Query Manager, la cantidad de casos de mesa de servicio calificados en el periodo
3. Comparar el número de casos calificados como excelente o bueno, con el total de casos calificados.
4. Comparar el porcentaje anterior, con la meta porcentual de satisfacción de los usuarios de la mesa de servicio para el periodo.</t>
  </si>
  <si>
    <t>Porcentaje de casos de mesa  de servicio calificados en la herramienta Aranda como excelente o bueno (puntajes entre 4 y 5) / Meta porcentual de satisfacción de los usuarios de la mesa de servicio para el periodo.</t>
  </si>
  <si>
    <t>Calcular el porcentaje de satisfacción de los usuarios de la mesa de servicio  a través de la calificación otorgada en la herramienta Aranda (calificaciones entre 4 y 5), respecto a la meta porcentual establecida para el periodo, con el fin de evaluar la satisfacción de los usuarios de los servicios tecnológicos.</t>
  </si>
  <si>
    <t xml:space="preserve">Durante el mes de marzo la Subdirección de Plantas Físicas adelantó la intervención de dos equipamientos en modalidad de mantenimiento preventivo o correctivo.
En el marco del Plan de Desarrollo " Un nuevo contrato social y ambiental para el siglo XXI", la Secretaría Distrital de Integración Social,  logrando un acumulado de 71  equipamientos de la Secretaria Distrital de Integración Social durante  el periodo comprendido entre enero y marzo de 2023.
</t>
  </si>
  <si>
    <t>09/03/2023 Se recomienda anexar un párrafo donde solo se haga mención a la gestión realizada en el mes de febrero.
10/03/2023 No se generan observaciones respecto al análisis reportado para el seguimiento del indicador.</t>
  </si>
  <si>
    <t xml:space="preserve">Durante el mes de febrero la subdirección de plantas físicas adelantó la intervención de dos equipamientos en modalidad de mantenimiento preventivo o correctivo.
En el marco del Plan de Desarrollo " Un nuevo contrato social y ambiental para el siglo XXI", la Secretaría Distrital de Integración Social,  logrando un acumulado de 42  equipamientos de la Secretaria Distrital de Integración Social durante los meses de enero y febrero.
</t>
  </si>
  <si>
    <t>09/03/2023 No se generan observaciones respecto al análisis reportado para el seguimiento del indicador.</t>
  </si>
  <si>
    <t>En el marco del Plan de Desarrollo " Un nuevo contrato social y ambiental para el siglo XXI", la Secretaría Distrital de Integración Social, intervino 40  equipamientos de la SDIS durante el mes de enero, en modalidad de mantenimiento preventivo o correctivo para garantizar una atención de calidad a la ciudadanía.</t>
  </si>
  <si>
    <t>El indicador se mide con respecto a las intervenciones terminadas en modalidad de reparaciones locativas, optimización de infraestructura o realizadas por personal técnico de la subdirección de plantas físicas, con respecto al total de equipamientos administrados por la SDIS, que para la vigencia 2023 será de 498 equipamientos, y su meta de ejecución será al menos el 60%.
Para calcular el avance del indicador se realizará con el último reporte de la vigencia.</t>
  </si>
  <si>
    <t xml:space="preserve">Debido a que el indicador es anual, para el reporte con corte a marzo no se genera gráfica.
</t>
  </si>
  <si>
    <t xml:space="preserve">Durante la vigencia se proyecta la terminación de 2 proyectos de obra en modalidad de reforzamiento estructural, al cierre del mes de febrero presenta el siguiente avance:
MARIA GORETTI
Según el informe semanal No. 62 con corte al 31 de marzo de 2023, entregado por la interventoría, el proyecto presenta un avance físico programado del 28,78% y un avance físico ejecutado del 33,23%, se evidencia un adelanto del 4,45%.
CAMPO VERDE:
De acuerdo con el informe semanal Numero 52. Se evidencia un avance notorio en la ejecución, se reporta un atraso del 16,49 %, por lo que se ha solicitado el incremento de operarios, trabajos en horario extendido y fines de semana. La coordinación de actividades debe ser más sistemática para no generar cruces y ser más eficiente. El avance de la semana estuvo por encima del 7 %, lo que muestra un mayor rendimiento y avance en la ejecución del contratista. También por darse avance en el suministro y contratación de los equipos especiales, luego de la verificación de la interventoría sobre los soportes de adquisición y pagos parciales. Sin embargo, es insuficiente. </t>
  </si>
  <si>
    <t>Durante la vigencia se proyecta la terminación de 2 proyectos de obra en modalidad de reforzamiento estructural, al cierre del mes de febrero presenta el siguiente avance:
MARIA GORETTI
FEBRERO 2023: Según el informe semanal No. 57 del 25 de febrero de 2023, entregado por la interventoría, el proyecto presenta un avance físico programado del 24,43% y un avance físico ejecutado del 28,34%, se evidencia un adelanto del 3,91%. 
Se finalizan actividades de excavación mecánica nivel sótano, armado de refuerzo y fundida concreto de torta inferior placa de cimentación entre ejes (3´-5)(D´-F), armado y fundida de concreto placa piso 1 y armado de y entarimado para placa piso 2.   
CAMPO VERDE
FEBRERO 2023: Con base en el informe semanal No. 48 con corte al 26 de febrero de 2023, el proyecto presenta un avance: AVANCE PROGRAMADO: 82,37%​ - AVANCE EJECUTADO: 63,92% - ATRASO: 18,45%. DESCRPCIÓN DEL PROCESO CONSTRUCTIVO A LA FECHA: MAMPOSTERIA: Se continua con actividad de mampostería en el primer piso en la parte interna y fachadas, y se adelantan actividades de reubicación de mampostería al segundo piso. ESTRUCTURA METALICA: Se continua con los anclajes de estructura de cubierta. PAÑETES: Se continua con pañetes de muros en primer piso. ENCHAPES: Se continua con instalación de enchapes en primer piso. INSTALACIONES HIDROSANITARIAS: Se adelanta actividad de tendido de tubería hidráulica descolgada en primer piso. TANQUE: Se adelanta la excavación para el tanque. CUBIERTA: Se inicia con la instalación de la teja.</t>
  </si>
  <si>
    <t xml:space="preserve">Durante la vigencia se proyecta la terminación de 2 proyectos de obra,  en modalidad de reforzamiento estructural, al cierre del mes de enero presenta el siguiente avance:
CDC MARÍA GORETTI:
ENERO2023: Según el informe semanal No. 53 del 28 de enero de 2023, entregado por la interventoría, el proyecto presenta un avance físico programado del 21,532% y un avance físico ejecutado del 13,56%, se evidencia un adelanto del 3,83%. 
Se adelantan actividades de excavación mecánica nivel sótano, armado de refuerzo y vaciado de concreto para vigas y dados de cimentación. 
CENTRO DÍA CAMPO VERDE                                                                                                                                                                                                                                                                                                                                               
ENERO: Programado 63.51%
Ejecutado 58.96%
Atraso 4.55% </t>
  </si>
  <si>
    <t>Informes de interventoría o supervisión o acta de terminación.</t>
  </si>
  <si>
    <t>El indicador se mide con respecto a los proyectos de obra nueva, reforzamiento y/o restitución terminados, de la programación anual de la meta.
La magnitud programada para la vigencia 2023, será de 2 proyectos de reforzamiento estructural y/o restitución.</t>
  </si>
  <si>
    <t>Construcción y reforzamiento y/o restitución de equipamientos</t>
  </si>
  <si>
    <t>Circular No. 014 del 29/03/2023</t>
  </si>
  <si>
    <t>13/04/2023 No se generan observaciones respecto al análisis presentado en el seguimiento al indicador de gestión. Se deja la siguiente recomendación: se debe adelantar todas las acciones pertinentes para dar cumplimiento a la meta propuesta.</t>
  </si>
  <si>
    <t>Para el periodo comprendido entre el 1 al 31 de marzo de 2023, se radicaron las siguientes solicitudes de liquidación y terminaciones anticipadas:
• 87 solicitudes radicadas durante el periodo en estudio.        
• 6 terminaciones anticipadas.  
En el mes de marzo de 2023, se tramitaron:
• 10 solicitudes de liquidación (10 radicadas en periodos anteriores).
• 6 terminaciones anticipadas
Lo anterior, representa una ejecución satisfactorio del 17%. 
Las liquidaciones pendientes, se están gestionando para tramite.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</si>
  <si>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23/03/2023 No se generan observaciones respecto al análisis presentado en el seguimiento al indicador de gestión. Se deja la siguiente recomendación: se debe adelantar todas las acciones pertinentes para dar cumplimiento a la meta propuesta.</t>
  </si>
  <si>
    <t>Para el periodo comprendido entre el 1 al 28 de febrero 2023, se radicaron las siguientes solicitudes de liquidación y terminaciones anticipadas:
•	45 solicitudes radicadas durante el periodo en estudio.        
•	4 terminaciones anticipadas.  
En el mes de febrero de 2023, se tramitaron:
•	23 solicitudes de liquidación (18 radicadas en periodos anteriores + 5 durante el periodo en medición).
•	3 terminaciones anticipadas
Lo anterior, representa una ejecución satisfactorio del 53%. 
Las liquidaciones pendientes, se están gestionando para tramite, se devolvió 1 terminación anticipada al área para ajuste.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</si>
  <si>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Para el periodo comprendido entre el 1 al 31 de enero de 2023, tenemos las siguientes solicitudes de liquidación o terminaciones anticipadas: 
• 416 solicitudes de liquidación pendientes de trámite a 31 de diciembre de 2022.      
• 36 solicitudes radicadas durante el periodo en estudio.        
• 5 terminaciones anticipadas.  
En el mes de enero de 2023, se tramitaron:
• 117 solicitudes de liquidación (112 radicadas en periodos anteriores + 5 del periodo de medición).
• 2 terminaciones anticipadas
Lo anterior, representa una ejecución de 26 %
Las  solicitudes que no se tramitaron, se están gestionando para reportar en siguiente periodo, las 3 terminaciones anticipadas que no se liquidaron, fueron devueltas al área para ajustes.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</si>
  <si>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Base consolidada de liquidaciones y terminaciones  anticipadas con el resumen de la gestión realizada</t>
  </si>
  <si>
    <t>Se toma el número de solicitudes de liquidaciones y terminaciones anticipadas tramitadas por el equipo post contractual (liquidaciones) en el periodo del 1 al 30 de cada mes y se divide en el número de solicitudes radicadas en el periodo del 1 al 30 de cada mes. Por cien. 
Nota1: se entiende por tramitadas las liquidaciones exitosas o con acta de cierre financiero.
Nota2: el resultado del indicador al final de la vigencia será acumulado.</t>
  </si>
  <si>
    <t>Base de datos consolidada de liquidaciones y terminaciones  anticipadas</t>
  </si>
  <si>
    <t>Radicación para tramite de liquidación dentro de los términos legales y con la documentación pertinente, de acuerdo a lo estipulado en el artículo 60 de la Ley 80 de 1993, modificado por el artículo 217 del Decreto Nacional 019 del 2012 y el artículo 11 de la Ley 1150 del 2007.</t>
  </si>
  <si>
    <t>Determinar el número de liquidaciones tramitadas de contratos, convenios y terminaciones anticipadas en el periodo, gestionadas por el equipo de Liquidaciones para la firma de los ordenadores del gasto. En las liquidaciones las partes establecen las condiciones jurídicas, técnicas y financieras, que le pongan  fin al negocio jurídico, respetando las condiciones contractuales pactadas y cumpliendo a cabalidad con los principios generales que rigen el estatuto de contratación para la administración pública.</t>
  </si>
  <si>
    <t>Solicitud de liquidaciones y terminaciones anticipadas tramitadas</t>
  </si>
  <si>
    <t>Circular No. 011 del 14/03/2023</t>
  </si>
  <si>
    <t>Para el mes de marzo del 2023, el estado de las solicitudes de modificaciones contractuales radicadas se presenta de la siguiente manera: para un total de 15 solicitudes de modificaciones radicadas, se logró el tramite 6 (5 finalizadas y 1 rechazada)  para un resultado de 40%.
Las demás solicitudes continúan en tramite para reportar en próximo periodo.</t>
  </si>
  <si>
    <t>Para el mes de Febrero del 2023, el estado de las solicitudes de modificaciones contractuales radicadas se presenta de la siguiente manera: para un total de 139 solicitudes de modificaciones radicadas, se logró la legalización de 115 para un resultado de 83%.</t>
  </si>
  <si>
    <t>23/03/2023 No se generan observaciones y/o recomendaciones respecto al análisis presentado en el seguimiento al indicador de gestión.</t>
  </si>
  <si>
    <t>Para el mes de Enero del 2023, el estado de las solicitudes de modificaciones contractuales radicadas se presenta de la siguiente manera: para un total de 19 solicitudes de modificaciones radicadas, se logró la legalización de 19 para un resultado de 100%.</t>
  </si>
  <si>
    <t>Registro de seguimiento en base de datos de seguimiento de modificaciones Contractuales diferentes a contratos de prestación de servicios profesionales y/o de apoyo a la gestión</t>
  </si>
  <si>
    <t>Se toman las modificaciones tramitadas dentro del termino  en el periodo del 1 al 30 de cada mes y se divide sobre las modificaciones radicadas  en el periodo del 1 al 30 de cada mes. Por cien.
Nota1: se define tramitadas como las solicitudes que suscribieron contratos con éxito / solicitudes rechazadas por la Subdirección de Contratación / solicitudes desistidas por el área o por el contratista.
Nota2: el termino indicado es 10 días hábiles desde la fecha de entrega de la solicitud de modificación en la Subdirección de Contratación
Nota3: el resultado del indicador al final de la vigencia será acumulado.</t>
  </si>
  <si>
    <t>Base de datos de seguimiento de modificaciones Contractuales diferentes a contratos de prestación de servicios profesionales y/o de apoyo a la gestión</t>
  </si>
  <si>
    <t>(No. de modificaciones contractuales (Ley 80 de 1993 y/o Decreto 092 de 2007) diferentes a los contratos de prestación de servicios profesionales y/o de apoyo a la gestión tramitadas dentro del término / No. total de solicitudes de modificación contractuales radicadas) * 100</t>
  </si>
  <si>
    <t>Radicación del trámite con el término y justificación enmarcada en los principios de la contratación estatal</t>
  </si>
  <si>
    <t>Establecer el porcentaje de solicitudes tramitadas en la Subdirección de Contratación de modificaciones contractuales de Ley 80 de 1993 y/o Decreto 092 de 2007 (diferentes a los contratos de prestación de servicios profesionales y/o de apoyo a la gestión), frente a las solicitudes de modificación radicadas.</t>
  </si>
  <si>
    <t>En el mes de marzo fueron radicados 7 procesos de selección, de los cuales han surtido  publicación  3 procesos en la plataforma SECOP II  y 4 se encuentran en revisión del área de las observaciones realizadas por la subdirección de contratación.
Durante el trimestre fueron radicados en la subdirección de contratación 14 procesos de selección de los cuales a corte 31 de marzo  se han tramitado 5 solicitudes, así:
- 1 proceso fue declarado desierto.
- 4 adjudicados.
Alcanzando un nivel de avance del 36%
Los demás documentos se encuentran en proceso, destacando que 10 han surtido publicación en Secop, así:
- 2 fueron publicados en el mes de enero.
-  5 fueron publicados en el mes de febrero-
-  3 publicados en el mes de marzo.</t>
  </si>
  <si>
    <t xml:space="preserve">Durante el mes de febrero  a la Subdirección de Contratación, fueron radicados por las áreas técnicas, un total de 4 solicitudes de trámites de procesos de selección, de los cuales fueron tramitados en debida forma las 4 solicitudes, realizando la revisión de documentos previos de estructuración, otorgando avales para presentación de procesos ante el comité de contratación, de los cuales 2 surtieron trámite de publicación en la plataforma SECOP II y 2 se encuentran en revisión del área de las observaciones realizadas por la Subdirección de Contratación.
Para el caso del proceso de pendiente del mes de enero el mismo surtió publicación durante el mes de febrero. </t>
  </si>
  <si>
    <t>Para  el mes de enero fueron radicados por las áreas tres (3) procesos de selección, de los cuales dos (2) surtieron trámite de revisión de documentos previos de estructuración, otorgando avales para presentación de procesos ante el comité de contratación, y publicación en la plataforma SECOP II y uno (1) se encuentra en revisión del área de las observaciones realizadas por la Subdirección de Contratación.</t>
  </si>
  <si>
    <t>Matriz de procesos de selección</t>
  </si>
  <si>
    <t>Se toma el numero de procesos de selección tramitadas y registrados en la matriz de seguimiento de procesos de selección en el periodo comprendido en cada trimestre de la vigencia. 
Posteriormente, se divide el valor anterior en el número de procesos de selección radicadas ante la Subdirección de Contratación en el periodo comprendido en cada trimestre de la vigencia. Por cien
Nota1: se define tramitadas como las solicitudes que suscribieron contratos con éxito / solicitudes rechazadas por la Subdirección de Contratación / solicitudes desistidas por el área o por el contratista. 
Nota2: el resultado del indicador al final de la vigencia será acumulado.</t>
  </si>
  <si>
    <t xml:space="preserve">Base de datos de seguimiento de procesos de selección. </t>
  </si>
  <si>
    <t xml:space="preserve">(Número de procesos de selección tramitadas / Número total de solicitudes de contratación de selección  radicadas)*100.
</t>
  </si>
  <si>
    <t>Radicación del trámite con el término y justificación enmarcada en los principios de la contratación estatal.</t>
  </si>
  <si>
    <t>Establecer el porcentaje de solicitudes  de selección tramitadas por la Subdirección de Contratación frente a las solicitudes de selección radicadas.</t>
  </si>
  <si>
    <t>Para el trimestre comprendido entre los meses de Enero, Febrero y Marzo del 2023, el estado de las solicitudes para el trámite de convenios regulados por el Decreto 092 de 2017 radicadas, se presenta de la siguiente manera: para un total de 05 solicitudes de procesos competitivos radicados, se logró la legalización de 1 para un resultado de 20%.</t>
  </si>
  <si>
    <t xml:space="preserve">Para el mes de febrero 2023, desde la Subdirección de Contratación, se continua con la recepción de solicitudes  para el trámite de convenios regulados por el Decreto  092 de 2017 radicadas por las áreas de la SDIS. </t>
  </si>
  <si>
    <t xml:space="preserve">Para el mes de enero 2023, desde la Subdirección de Contratación, se inicia la recepción de solicitudes  para el trámite de convenios regulados por el Decreto  092 de 2017 radicadas por las áreas de la SDIS. </t>
  </si>
  <si>
    <t>Base de datos con el registro de seguimiento a los convenios de asociación celebrados de manera directa o a través de un proceso competitivo conforme lo establece el Decreto  092 de 2017</t>
  </si>
  <si>
    <t>Se toma el numero de solicitudes de   convenios regulados por el Decreto 092 2017 tramitadas por la subdirección de contratación
Posteriormente, se divide el valor anterior en el número de solicitudes de convenios requeridos por las dependencias mediante radicado a la  Subdirección de Contratación en el periodo comprendido por cada trimestre de la vigencia. 
Nota1: se define tramitadas como las solicitudes en las que se suscribieron convenios con éxito / solicitudes con procesos de selección desiertas/ rechazadas por la Subdirección de Contratación.
Nota2: el resultado del indicador acumulado será la sumatoria de trimestre.</t>
  </si>
  <si>
    <t>(No. de procesos de contratos o convenios nuevos tramitadas  / No. total de solicitudes radicadas) * 100</t>
  </si>
  <si>
    <t>Establecer el porcentaje de convenios regulados por el Decreto  092 de 2017 tramitadas, frente a las solicitudes radicadas por las áreas.</t>
  </si>
  <si>
    <t>Solicitudes de convenios regulados por el Decreto 092 2017 tramitadas.</t>
  </si>
  <si>
    <t>GEC-007</t>
  </si>
  <si>
    <t>13/04/2023 No se generan observaciones y/o recomendaciones respecto al análisis presentado en el seguimiento al indicador de gestión.</t>
  </si>
  <si>
    <t>Para el trimestre comprendido entre los meses de Enero, Febrero y Marzo del 2023, el estado de las solicitudes de nuevas contrataciones radicadas, se presenta de la siguiente manera: para un total de 105 solicitudes de contratación nueva radicadas, se logró la legalización de 100 para un resultado de 95%.</t>
  </si>
  <si>
    <t>Para el mes de febrero desde la Subdirección de Contratación se continua con el trámite  de las  solicitudes de nuevas contrataciones que requiera la entidad correspondientes a causales de contratación directa de la Ley 80 de 1993 exceptuando los descritos en el literal H del numeral 4 del articulo segundo de la Ley 1150. Lo anterior en el marco del procedimiento PCD-GEC-003  Contratación directa. La Subdirección realiza el control de legalidad al proceso contractual y se encuentra en trámite.</t>
  </si>
  <si>
    <t>Para el mes de enero 2023 desde la Subdirección de Contratación se inició el trámite de las  solicitudes de nuevas contrataciones que requiera la entidad correspondientes a causales de contratación directa de la Ley 80 de 1993 exceptuando los descritos en el literal H del numeral 4 del articulo segundo de la Ley 1150. Lo anterior en el marco del procedimiento PCD-GEC-003  Contratación directa. La Subdirección realiza el control de legalidad al proceso contractual y se encuentra en trámite.</t>
  </si>
  <si>
    <t>Base de datos con el registro de seguimiento a las nuevas contrataciones que requiera la entidad correspondientes a causales de contratación directa de la Ley 80 de 1993.</t>
  </si>
  <si>
    <t>Se toma el numero de solicitudes de nuevas contrataciones (exceptuando los descritos en el literal H del numeral 4 del articulo segundo de la Ley 1150 de 2007 - contratos de prestación de servicios profesionales y/o de apoyo a la gestión...) tramitadas por la Subdirección de Contratación en el periodo comprendido por cada trimestre de la vigencia
Posteriormente, se divide el valor anterior en el número de solicitudes de contratación directa radicadas en el periodo comprendido por cada trimestre de la vigencia. 
Nota1: se define tramitadas como las solicitudes que suscribieron contratos con éxito / solicitudes rechazadas por la Subdirección de Contratación / solicitudes desistidas por el área o por el contratista.
Nota2: el resultado del indicador acumulado será la sumatoria de cada trimestre.</t>
  </si>
  <si>
    <t>Base de datos de seguimiento de nuevas contrataciones diferentes a contratos de prestación de servicios profesionales y/o de apoyo a la gestión</t>
  </si>
  <si>
    <t>(No. Solicitudes de procesos de contratación directa  tramitadas  / No. total de solicitudes de contratación directa radicadas) * 100</t>
  </si>
  <si>
    <t>Establecer el porcentaje de solicitudes tramitadas de nuevas contrataciones que requiera la entidad correspondientes a causales de contratación directa de la Ley 80 de 1993 exceptuando los descritos en el literal H del numeral 4 del articulo segundo de la Ley 1150 de 2007 - contratos de prestación de servicios profesionales y/o de apoyo a la gestión...) frente a las solicitudes radicadas por las áreas.</t>
  </si>
  <si>
    <t>Solicitudes de procesos de contratación directa reguladas en la Ley 80 tramitadas</t>
  </si>
  <si>
    <t>GEC-006</t>
  </si>
  <si>
    <t>En el mes de marzo se recibieron 1609 solicitudes de contratación y gracias al plan de contingencia que se adelanta, se logró la gestión y suscripción de 1966 en el periodo de medición,  dando lugar al inicio de ejecución del mismo, cerrando la brecha de contratación que se tenia en periodos anteriores.  obteniendo un resultado para el indicador del 122%, Las  solicitudes que no se tramitaron, se están gestionando para reportar en siguiente periodo</t>
  </si>
  <si>
    <t>En el mes de FEBRERO se recibieron 3014 solicitudes de contratación y gracias al plan de contingencia que se adelanta, se logró la gestión y suscripción de 2506 contratos,  dando lugar al inicio de ejecución del mismo, obteniendo un resultado para el indicador del 83%.
Las  solicitudes que cumplen con los requisitos establecidas y que no se tramitaron dentro del periodo de medición, se están gestionando para reportar en un siguiente periodo, las solicitudes que no cumplen con la totalidad de los requisitos son devueltos al área y cerrados por la Subdirección de Contratación.</t>
  </si>
  <si>
    <t xml:space="preserve">En el mes de ENERO se recibieron 2490 solicitudes de contratación y gracias al plan de contingencia que se adelanta, se logró la gestión y suscripción de 1056 contratos,  dando lugar al inicio de ejecución del mismo,  obteniendo un resultado para el indicador del 42%.
Las  solicitudes que cumplen con los requisitos establecidas y que no se tramitaron dentro del periodo de medición, se están gestionando para reportar en un siguiente periodo, las solicitudes que no cumplen con la totalidad de los requisitos son devueltos al área y cerrados por la Subdirección de Contratación. </t>
  </si>
  <si>
    <t xml:space="preserve">Base de datos de contratación prestación servicios profesionales o de apoyo a la gestión </t>
  </si>
  <si>
    <t>Se toma el número de las solicitudes de contratación de prestación de servicios profesionales o de apoyo a la gestión tramitadas por la Subdirección de Contratación en el mes y se divide en el numero de las solicitudes de contratación de prestación de servicios profesionales o de apoyo a la gestión  radicados por las dependencias en la Subdirección de Contratación en el mes. Por cien.
Nota1: Las solicitudes de contratación de prestación de servicios profesionales o apoyo a la gestión enmarca únicamente recurso humano.
Nota2: se define tramitado como las solicitudes de contratación que se envían a elaboración de memorando de cumplimiento de requisitos y ejecución 
Nota3: el resultado del indicador al final de la vigencia será acumulado.</t>
  </si>
  <si>
    <t>Base de datos de contratación de servicios profesionales o de apoyo a la gestión</t>
  </si>
  <si>
    <t>(No. de solicitudes de  contratación de prestación de servicios profesionales o de apoyo a la gestión tramitadas / No. de solicitudes de contratación de prestación de servicios profesionales o de apoyo a la gestión radicados en la Subdirección de Contratación) * 100</t>
  </si>
  <si>
    <t>Radicación de los procesos contractuales formulados en el Plan Anual de Adquisiciones que cuenten con los lineamientos establecidos en el procedimiento Contratación de prestación de servicios profesionales y/o apoyo a la gestión  PCD-GEC-001</t>
  </si>
  <si>
    <t xml:space="preserve">
Establecer el nivel de cumplimiento de la Subdirección de Contratación mediante la cuantificación de las solicitudes de contratación de prestación de servicios profesionales o apoyo a la gestión tramitadas versus las radicadas.
</t>
  </si>
  <si>
    <t xml:space="preserve">Solicitudes de procesos de contratación de prestación de servicios profesionales o apoyo a la gestión tramitadas. </t>
  </si>
  <si>
    <t xml:space="preserve">11/04/2023:
No se generan observaciones respecto al análisis reportado para el seguimiento del indicador. </t>
  </si>
  <si>
    <t>Desde el equipo de gestión ambiental  de la Dirección de Gestión Corporativa y los referentes ambientales técnicos de la entidad, se adelantaron las visitas en las diferentes unidades operativas de la entidad, logrando identificar las necesidades ambientales que se requieren subsanar en el transcurso del año con el fin de aumentar el porcentaje de la implementación de los lineamientos ambientales institucionales.</t>
  </si>
  <si>
    <t>*Acta de intervención con su respectiva lista de asistencia
*Base de Excel con el análisis comparativo de  resultados vigencia 2022 vs 2023.</t>
  </si>
  <si>
    <t>Numerador: de las actas de intervención ambiental de seguimiento  (medición del nivel de implementación de los lineamientos ambientales institucionales) se debe sumar las unidades operativas evaluadas que aumentaron en mínimo un digito porcentual la implementación de los lineamientos ambientales.
Denominador: de la base de datos con los resultados porcentuales de la implementación de los lineamientos ambientales 2022, se tomará el número de unidades operativas activas en la vigencia 2023 y que para la vigencia 2022 obtuvieron un porcentaje inferior al 95%, bajo el proceso de intervención ambiental institucional.
Nota: El avance acumulado del indicador se toma con base en el último dato reportado en el cuarto trimestre.</t>
  </si>
  <si>
    <t>*Lista y acta de asistencia de la intervención ambiental de seguimiento (medición del nivel de implementación de los lineamientos ambientales institucionales).
*Base de datos con los resultados porcentuales de la implementación de los lineamientos ambientales 2022 vs 2023 de las unidades operativas establecidas.</t>
  </si>
  <si>
    <t xml:space="preserve">(Número de unidades operativas con aumento del porcentaje de implementación de los lineamientos ambientales institucionales / Número de unidades operativas activas establecidas) * 100  </t>
  </si>
  <si>
    <t>*Subsanación de necesidades ambientales establecidas en la vigencia 2022 por cada una de las unidades operativas a las que les aplica.
*Atención oportuna por parte de las unidades operativas a los responsables de desarrollar la medición de la implementación de los lineamientos ambientales institucionales de conformidad a la programación establecida.  
*Actualización constante de la programación de intervenciones ambientales de conformidad a la dinámica de la entidad y factores externos que modifiquen la disponibilidad de la unidades operativas para el desarrollo de la intervención.</t>
  </si>
  <si>
    <t xml:space="preserve">Establecer el porcentaje de unidades operativas que aumentaron en mínimo un digito porcentual el nivel de implementación de los lineamientos ambientales, en las unidades operativas activas que para la vigencia 2022 obtuvieron un porcentaje inferior al 95%, bajo el proceso de intervención ambiental institucional.  </t>
  </si>
  <si>
    <t>Aumento del porcentaje de implementación de los lineamientos ambientales en las unidades operativas activas establecidas.</t>
  </si>
  <si>
    <t>GA-002</t>
  </si>
  <si>
    <t xml:space="preserve">
</t>
  </si>
  <si>
    <t xml:space="preserve">10/04/2023:
No se generan observaciones respecto al análisis reportado para el seguimiento del indicador. </t>
  </si>
  <si>
    <t>En el mes de marzo se adelantaron las siguientes actividades: 
a. Actualización del portafolio de servicios mediante memorando I2023007643 - 13/03/2023
b. Tramite y publicación del portafolio de servicios de la SDIS, en la página web de la entidad y en el proceso diseño e innovación de los servicios sociales. 
c. Socialización de portafolio de servicios con los lideres de planeación, territorial y gestores de las localidades. Adicionalmente se participó en la escuela territorial programa para este fin.</t>
  </si>
  <si>
    <t>Durante el mes de febrero se avanzó en el cumplimiento de las siguientes actividades: 
a. Actualización del portafolio de servicios mediante  memorando de  I2023003689 – 08/02/2023. 
b. Tramite y publicación del portafolio de servicios de la SDIS en la página web de la entidad y en el proceso Diseño e Innovación de los servicios sociales. 
c. Socialización de la actualización del portafolio de servicios con los equipos de los puntos de atención a la ciudadanía y con el equipo de Inspección  y vigilancia.</t>
  </si>
  <si>
    <t xml:space="preserve">En el mes de enero el Comité  Institucional de Gestión y Desempeño aprobó la modificación de los servicios sociales de la SDIS. De acuerdo a lo anterior se elaboró cronograma con las actividades para la actualización, publicación y socialización del portafolio de servicios. 
Para este periodo además se avanzó en la consolidación de las fichas técnicas de los servicios y la  construcción del documento portafolio de servicios de la SDIS. </t>
  </si>
  <si>
    <t>*Registro de actividades programadas y  realizadas (archivo en Excel).
*Actas y publicaciones de actividades.
*Cronograma de actividades.</t>
  </si>
  <si>
    <t xml:space="preserve">El numerador corresponde al número de actividades realizadas para la actualización, publicación y socialización del portafolio de servicios sociales de la Secretaría Distrital de Integración Social en el periodo del reporte, a partir de las actas, publicaciones  presentadas.
El denominador corresponde al número de actividades programadas en el período establecido para la actualización, publicación y socialización del portafolio de servicios sociales de la Secretaría Distrital de Integración Social, producto del cronograma definido.
Nota 1: el resultado del indicador de la vigencia se calculará sumando los resultados de cada período.
</t>
  </si>
  <si>
    <t>*Actas de reunión.
*Publicaciones del portafolio de servicios. 
*Cronograma de actividades.</t>
  </si>
  <si>
    <t>(No. de actividades realizadas para la actualización, publicación y socialización del portafolio de  servicios sociales de la Secretaría Distrital de Integración Social en el periodo
/(No. de actividades programadas para la  actualización, publicación y socialización del portafolio de servicios sociales de la Secretaría Distrital de Integración Social en el periodo )*100</t>
  </si>
  <si>
    <t xml:space="preserve">Que exista coordinación y articulación para la actualización, publicación y socialización del portafolio de servicios de la SDIS, entre la  mesa Técnica gis, la Oficina de comunicaciones y la  dirección territorial. </t>
  </si>
  <si>
    <t xml:space="preserve">Cumplir con las actividades definidas para la actualización, publicación y socialización del portafolio de servicios de la SDIS, cada vez que haya un ajuste a este, con el fin de disponer de  manera oportuna de la información aprobada con relación a los cambios que  se realizan en los servicios sociales.  </t>
  </si>
  <si>
    <t>Cumplimiento de las actividades para la actualización, publicación y socialización del portafolio de servicios de la SDIS</t>
  </si>
  <si>
    <t>DIS-004</t>
  </si>
  <si>
    <t>10/04/2023
De acuerdo con la evidencia las solicitudes que corresponden a la página web son 69 y no 83 que serían todas las solicitudes (externa, interna y eventos), por favor revisar y ajustar lo pertinente. 
13/04/2023
No se generan observaciones ni sugerencias adicionales para el periodo de reporte.</t>
  </si>
  <si>
    <t xml:space="preserve"> Dando cumplimiento a la actividad de divulgación de información en la página web institucional, para el periodo del mes de marzo se da gestión a 83 requerimiento de las diferentes áreas de la entidad para la publicación de contenido en las secciones de la Pagina web,
Por lo tanto, se puede resumir que para el trimestre de enero a marzo se recibieron 203 solicitudes de las cuales a la fecha se ha obtenido el 100% de la ejecución por parte de la Oficina Asesora de comunicaciones.</t>
  </si>
  <si>
    <t>09/03/2023
Se debe marcar la base de datos remitida como evidencia de acuerdo con el nombre que fue registrado en la formulación del indicador (Celda O15) para la vigencia 2023.
Se sugiere reportar los análisis mensuales en los mismos términos, mensualmente, si se van a indicar las dependencias que hicieron solicitudes, se deben indicar mensualmente.
De acuerdo con la evidencia, de las 56 solicitudes recibidas fueron atendidas 54 (que son las que tienen fecha de realizado), verificar y ajustar.
10/03/2023
Ajustar el titulo de la base de datos entregada como evidencia, ya que aparece como enero 2021.
10/03/2023
No se generan observaciones ni sugerencias adicionales para el periodo de reporte.</t>
  </si>
  <si>
    <t xml:space="preserve">Con el 100% de los casos gestionados se reporta para el mes de enero  56 requerimientos efectivos en tramite y gestión por parte de la oficina Asesora de Comunicaciones. </t>
  </si>
  <si>
    <t>09/03/2023
Se debe marcar la base de datos remitida como evidencia de acuerdo con el nombre que fue registrado en la formulación del indicador (Celda O15) para la vigencia 2023. Así mismo se sugiere ajustar la base de datos para que contenga el tipo de solicitudes recibidas ya que para el indicador solamente se tienen en cuenta las realizadas para la página web.
Los datos reportados no concuerdan con la evidencia recibida, en la cual se identifica un total de 89 solicitudes recibidas en el mes de enero. Ajustar lo pertinente.
10/03/2023
Ajustar el titulo de la base de datos entregada como evidencia, ya que aparece como enero 2021.
10/03/2023
No se generan observaciones ni sugerencias adicionales para el periodo de reporte.</t>
  </si>
  <si>
    <t xml:space="preserve">En el mes de enero se gestionaron  64 solicitudes  de las dependencias para la publicación de contenido en la pagina web institucional . 
Con el 100% de la gestión, la oficina Asesora  de Comunicaciones da un cumplimiento satisfactorio de los servicios prestados.
</t>
  </si>
  <si>
    <t>Bitácora de registro de solicitudes por dependencia con registro de gestión.</t>
  </si>
  <si>
    <t xml:space="preserve">Se Cuantifica el número de solicitudes de publicación de información gestionadas por parte de la Oficina Asesora de Comunicaciones. El nivel de  cumplimiento  de divulgación de información se obtendrá al calcular el numerador el cual corresponde  al No. De contenido publicado en la página web del periodo reportado y denominador al No. de solicitudes de publicación recibidas  de las dependencias.
 </t>
  </si>
  <si>
    <t>Bitácora de registro de solicitudes</t>
  </si>
  <si>
    <t>(No. de contenido publicado en la página web del periodo reportado/No.de solicitudes de publicación recibidas  de las dependencias)*100</t>
  </si>
  <si>
    <t xml:space="preserve">Cumplimiento de la  publicación y divulgación de  información en la página web institucional solicitadas por las diferentes áreas. </t>
  </si>
  <si>
    <t>Oportunidad en la publicación y divulgación de la información en la página web institucional</t>
  </si>
  <si>
    <t>Circular 009 de 28/02/2023</t>
  </si>
  <si>
    <t>10/04/2023
Cargar nuevamente la evidencia correspondiente al mes de febrero, no fue posible acceder al archivo.
Remitir la evidencia correspondiente al mes de marzo con el fin de validar los datos cuantitativos reportados.
13/04/2023
No se generan observaciones ni sugerencias adicionales para el periodo de reporte.</t>
  </si>
  <si>
    <t>Para el Periodo del 1 al 31 de marzo la oficina Asesora de Comunicaciones realizó seguimiento a 116 menciones en medios de comunicación relacionadas con los servicios de la Secretaría Distrital de Integración Social, de acuerdo al monitoreo enunciado, la entidad logró un alcance de 68 noticias positivas y 47 neutras frente a 1 negativa.
De esta manera se concluye que para el primer trimestre de la vigencia 2023 se monitoreó 276 noticias, de las cuales 265 corresponden a menciones positivas y neutras, representando esto el 96% de cumplimiento parcial de la actividad frente a 11 noticias negativas es decir 4%.</t>
  </si>
  <si>
    <t>09/03/2023
No se generan observaciones  frente al reporte del periodo. 
Se sugiere asegurar que los datos mencionados en el análisis del mes concuerde con los datos cuantitativos que deberán reportarse en el trimestre.</t>
  </si>
  <si>
    <t xml:space="preserve">Para el mes de febrero la Oficina Asesora de Comunicaciones realizó seguimiento de las noticias  mediante las cuales la Secretaría de Integración Social  fue mencionada, es importante resaltar que  esta medición se realizó a 103 menciones en medios impresos, portales web, canales de televisión y radio por ser medios de cobertura nacional y regional.
Los resultados arrojados son: 95 notas positivas, 2 negativas y 6 neutras.
</t>
  </si>
  <si>
    <t xml:space="preserve">Durante el mes de enero la Oficina Asesora de Comunicaciones realizó  mediante el monitoreo de medios la clasificación del material noticioso ( 57 menciones y/o apariciones entre positivas, negativas y neutras, 33, 8 y 16 respectivamente) de las que la Secretaría Distrital de Integración Social fue objeto.
Mediante este monitoreo la OAC busca obtener un panorama cuanti-cualitativo en el impacto entre la ciudadanía y la información que se muestra desde los medios de comunicación masivos.  
Como resultado de este ejercicio se remitió informe del seguimiento a los directivos de la entidad con el fin de ofrecer herramientas para la toma de decisiones y/o retroalimentación al interior de sus equipos.  </t>
  </si>
  <si>
    <t xml:space="preserve">Informe mensual de monitoreo de medios y remisión a los correos del cuerpo directivo de la entidad. </t>
  </si>
  <si>
    <t xml:space="preserve"> Identificar , clasificar y cuantificar   en el informe mensual de monitoreo de medios de comunicación, el registro de  noticias o información  de la entidad.
Para identificar el índice de noticias positivas, y neutras, se calculará el numerador  el cual corresponde  al No. de noticias o información positiva y neutra  en medios de comunicación acerca de la gestión de la entidad en el periodo y el denominador al No. total de noticias o información monitoreados en el periodo.
 </t>
  </si>
  <si>
    <t>(No. de noticias o información positiva y neutra  en medios de comunicación acerca de la gestión de la entidad en el periodo / No. total de noticias o información monitoreadas    en el periodo) * 100</t>
  </si>
  <si>
    <t xml:space="preserve">Análisis de noticias  e  información positiva y neutra publicada en medios de comunicación, relacionadas con la gestión de la Secretaría Distrital de Integración Social para la toma oportuna de decisiones. </t>
  </si>
  <si>
    <t xml:space="preserve">Monitorear en los medios de comunicación externa la orientación positiva,   y neutra de las noticias o información publicada sobre la gestión de la entidad. </t>
  </si>
  <si>
    <t>Noticias o información  de la entidad publicada en medios de comunicación.</t>
  </si>
  <si>
    <t xml:space="preserve">Dando cumplimiento a la actividad propuesta, durante el mes de marzo se realizó el envío de la encuesta directamente a los correos institucionales de las áreas demandantes de servicios, invitándolos a calificar la gestión de la Oficina Asesora de Comunicaciones. 
Del mismo modo, mediante el boletín Interno durante 4 fechas consecutivas, se remitió la invitación a contestar la encuesta por parte del público general de la entidad con el fin de obtener pluralidad de respuestas para la lectura semestral de esta herramienta de medición.
</t>
  </si>
  <si>
    <t>Una vez analizados los resultados de la vigencia inmediatamente anterior , se determina realizar cambios a la estructura de la encuesta  con el fin de mejorar la  percepción de la misma y  llegar a más público para obtener datos amplios y  dinámicos que se reflejen en la tabulación semestral de la encuesta.</t>
  </si>
  <si>
    <t>09/03/2023
Ajustar redacción del análisis mensual con respecto a dar precisión a la contratación de personal en la  OAC, por lo cual la gestión de actividades para el indicador comienza en el mes de febrero.
10/03/2023
No se generan observaciones ni sugerencias adicionales frente al reporte del periodo.</t>
  </si>
  <si>
    <t xml:space="preserve">La programación de las actividades para dar cumplimiento al indicador, inicia en el mes de febrero de la presente vigencia. </t>
  </si>
  <si>
    <t>Clientes internos satisfechos con la atención de la Oficina Asesora de Comunicaciones</t>
  </si>
  <si>
    <t>Durante el mes de marzo se realizó: 
*Setenta y ocho (78) apoyos al Despacho de la SDIS, en la remisión de solicitudes de información presentadas por la Contraloría de Bogotá D.C., y en la verificación a respuestas a las mismas,  y en la emisión de alertas por los vencimientos de los términos de las respuestas, además se atendieron dos requerimientos directamente por parte de la OCI.
*Se emitió una (1) alerta para el seguimiento y presentación oportuna de la información de la cuenta fiscal a cargo de la Entidad, a través del sistema dispuesto por la Contraloría de Bogotá D.C. (SIVICOF). 
*Se realizó un (1) seguimiento a los reportes y cargue de la información respecto al periodo febrero 2023, que se rinde en marzo de 2023, evidenciando que el certificado de correspondiente se encuentra publicado en https://www.integracionsocial.gov.co/index.php/gestion/informes/informes-de-auditorias-internas (ver sección Rendición de cuentas a la Contraloría Distrital).
Para el trimestre (enero, febrero y marzo) se ejecutaron en total ciento ochenta (180) actividades. Lo anterior dando cumplimiento al 100% de las actividades solicitadas de relación con entes externos de control del Plan Anual de Auditoría.</t>
  </si>
  <si>
    <t>Durante el mes de febrero se realizó: 
*Cuarenta y ocho (48) apoyos al Despacho de la SDIS, en la remisión de solicitudes de información presentadas por la Contraloría de Bogotá D.C., y en la verificación a respuestas a las mismas, se consolido por parte de la OCI, una respuesta relacionada con riesgos en el marco de la auditoria y ODS.
*Se emitió una (1) alerta para la implementación de los lineamientos de la Circular Externa No. 002 del 01/02/2023 con asunto “Informe Balance Social. Cuenta Anual Vigencia 2022. Documento CBN-0021 Versión 5.0”. (SIVICOF). 
*Se emitió una (1) comunicación en referencia a la expedición de la Circular Externa 003-2023 del 10/02/2023, por la Contraloría de Bogotá D.C., con asunto "Modificaciones Rendición de Cuenta".
Lo anterior dando cumplimiento con las actividades solicitadas de relación con entes externos de control del Plan Anual de Auditoría.</t>
  </si>
  <si>
    <t>Durante el mes de enero se realizó: 
*Cuarenta y seis (46) apoyos al Despacho de la SDIS, en la remisión de solicitudes de información presentadas por la Contraloría de Bogotá D.C., y en la verificación a respuestas a las mismas, se consolido por parte de la OCI, una respuesta relacionada con temas de Control Interno de la SDIS y ODS.
*Se emitió una (1) "Alerta preventiva para el seguimiento y presentación oportuna de la información de la cuenta fiscal a cargo de la Entidad, a través del sistema dispuesto por la Contraloría de Bogotá D.C. (SIVICOF). Así mismo, se atendieron consultas y solicitudes de insumos para la presentación de la cuenta correspondiente a la vigencia 2022, de conformidad con las condiciones y términos definidos en  la Resolución Reglamentaria No. 002 de febrero 11 de 2022, y las responsabilidades establecidas en la Resolución Interna 0099 de 2021.
*Se emitió una (1) comunicación en referencia a la expedición de la Resolución Reglamentaria No. 038 del 30/12/2022, “Por medio de la cual se deroga la resolución 026 de 2022 que modifica los artículos 11, 14 y 16 de la Resolución Reglamentaria No. 002 de febrero 11 de 2022”.
*Se realizó un (1) seguimiento al registro y cargue del plan de mejoramiento suscrito por la Entidad con ocasión del Informe Final de la Auditoría de Desempeño Código 89 PAD 2022 de la Contraloría de Bogotá D.C.
*Se emitió una (1) alerta temprana en relación con la preparación y presentación oportuna de la información de la cuenta fiscal a cargo de la Entidad, a través del sistema dispuesto por la Contraloría General de la República (SIRECI); igualmente, se atendieron consultas relacionadas con el trámite.
Lo anterior dando cumplimiento con las actividades solicitadas de relación con entes externos de control del Plan Anual de Auditoría.</t>
  </si>
  <si>
    <t>El numerador corresponde al número de actividades finalizadas en el periodo de la medición de acuerdo con lo establecido en el Plan Anual de Auditoría para el rol de Relación con entes externos de control. 
El denominador corresponde al número de actividades solicitadas para finalizar en el periodo de la medición de acuerdo con lo establecido en el Plan Anual de Auditoría para el rol de Relación con entes externos de control 
Nota: el resultado del indicador al final de la vigencia será el promedio de los resultados de acuerdo con la periodicidad del indicador.</t>
  </si>
  <si>
    <t>Circular N° 009 - 28/02/2023</t>
  </si>
  <si>
    <t>11/04/2023 Se recomienda verificar las evidencias formuladas, ya que se identifica que se repiten.  No se generan observaciones respecto al análisis reportado para el seguimiento del indicador.</t>
  </si>
  <si>
    <t>Para el mes de marzo las actividades programadas y finalizadas fueron: 
*Cuatro (4) informes de seguimiento 
*Una (1) publicación del seguimiento al plan de mejoramiento Interno 
*Una (1) publicación del seguimiento al Plan de Mejoramiento Externo. 
Para el trimestre (enero, febrero y marzo) el total de actividades programadas y finalizadas fue dieciséis (16) así: 
*Diez (10) informes de seguimiento. 
*Tres (3) publicaciones del seguimiento al plan de mejoramiento Interno 
*Tres (3) publicaciones del seguimiento al Plan de Mejoramiento Externo. 
Lo anterior dando cumplimiento al 100% de las actividades programadas de Evaluación independiente del Plan Anual de Auditoría.</t>
  </si>
  <si>
    <t>Durante el mes de febrero las actividades programadas y finalizadas fueron: 
*Dos (2) informes de seguimiento 
*Una (1) publicación del seguimiento al plan de mejoramiento Interno 
*Una (1) publicación del seguimiento al Plan de Mejoramiento Externo. 
Lo anterior dando cumplimiento con  las actividades programadas de Evaluación independiente del Plan Anual de Auditoría.</t>
  </si>
  <si>
    <t>Durante el mes de enero las actividades programadas y finalizadas fueron: 
*Cuatro (4) informes de seguimiento 
*Una (1) publicación del seguimiento al plan de mejoramiento Interno 
*Una (1) publicación del seguimiento al plan de mejoramiento Externo. 
Lo anterior dando cumplimiento con  las actividades programadas de Evaluación independiente del Plan Anual de Auditoría.</t>
  </si>
  <si>
    <t xml:space="preserve">1. Plan Anual de Auditoría
2. Informes de auditorías internas publicados 
3.Informes de seguimiento de publicados 
4. Formato Registro y control del plan de mejoramiento publicado </t>
  </si>
  <si>
    <t>El numerador corresponde al número de actividades finalizadas en el periodo de la medición de acuerdo con lo establecido en el Plan Anual de Auditoría para el rol de Evaluación y seguimiento  independiente.
El denominador corresponde al número de actividades programadas para finalizar en el periodo de la medición, de acuerdo con lo establecido en el Plan Anual de Auditoría para el rol de Evaluación y seguimiento  independiente.
Nota: el resultado del indicador al final de la vigencia será el promedio de los resultados de acuerdo con la periodicidad del indicador.</t>
  </si>
  <si>
    <t xml:space="preserve">*Plan Anual de Auditoría
*Informes de auditorías internas publicados 
*Informes de seguimiento  publicados
*Formato Registro y control del plan de mejoramiento publicado  </t>
  </si>
  <si>
    <t>Para el mes de marzo las actividades programadas y finalizadas fueron: 
*Un (1) Informe de evaluación a la gestión del riesgo en la entidad, cumpliendo con la actividad  programada de Evaluación de la gestión del Riesgo en el Plan Anual de Auditoría.
Teniendo en cuenta que, la periodicidad de la medición del indicador es semestral se precisa que, para el trimestre (enero, febrero y marzo) se realizó una (1) actividad, cumpliendo al 100% con las actividades programadas de Evaluación de la gestión del Riesgo en el Plan Anual de Auditoría.</t>
  </si>
  <si>
    <t>Para el mes de febrero no se tenían actividades programadas para finalizar de Evaluación de la gestión del Riesgo en el Plan Anual de Auditoría.</t>
  </si>
  <si>
    <t>Para el mes de enero no se tenían actividades programadas de Evaluación de la gestión del Riesgo en el Plan Anual de Auditoría.</t>
  </si>
  <si>
    <t>1. Plan Anual de Auditoría
2. Informe de evaluación a la gestión del riesgo publicado.
3. Registros de la jornada de sensibilización en administración de riesgos. 
4. Registros de la medición del nivel de confianza del aseguramiento realizado por los proveedores de segunda línea, a los controles definidos en el mapa de aseguramiento institucional.</t>
  </si>
  <si>
    <t>*Plan Anual de Auditoría
*Informe de evaluación a la gestión del riesgo publicado.
*Registros de la jornada de sensibilización en administración de riesgos.
*Registros de la medición del nivel de confianza del aseguramiento realizado por los proveedores de segunda línea, a los controles definidos en el mapa de aseguramiento institucional.</t>
  </si>
  <si>
    <t>11/04/2023 Se recomienda verificar al evidencia formulada, ya que se reportan 2 de los 4 enunciados. No se generan más observaciones respecto al análisis reportado para el seguimiento del indicador.</t>
  </si>
  <si>
    <t>Para el mes de marzo no se tenían actividades  programadas o solicitadas de enfoque hacia la prevención en el Plan Anual de Auditoría.
Para el trimestre (enero, febrero y marzo):
*Se emitieron ocho (8) alertas preventivas.
Lo anterior, cumpliendo al 100% con las actividades programadas o solicitadas de enfoque hacia la prevención del Plan Anual de Auditoría.</t>
  </si>
  <si>
    <t>Para el mes de febrero se emitieron tres (3) alertas preventivas, cumpliendo con las actividad programadas o solicitadas de Enfoque hacia la prevención del Plan Anual de Auditoría.</t>
  </si>
  <si>
    <t>Para el mes de enero se emitieron cinco (5) alertas preventivas, cumpliendo con las actividad programadas o solicitadas de Enfoque hacia la prevención del Plan Anual de Auditoría.</t>
  </si>
  <si>
    <t>1. Plan Anual de Auditoría
2. Registros de la  Sensibilización sobre el Sistema de control Interno, la transparencia y el autocontrol
2. Alertas preventiva emitida por la Oficina de control interno
3. Tablero de control acompañamiento  audiencias contractuales  
4. Registros del diligenciamiento de las diferentes dependencias de la entidad del FURAG</t>
  </si>
  <si>
    <t>*Plan Anual de Auditoría
*Registros de la sensibilización sobre el Sistema de control Interno, la transparencia y el autocontrol
*Alertas preventivas emitidas
*Tablero de control acompañamiento audiencias contractuales
(Por solicitud)   
*Registros del diligenciamiento de las diferentes dependencias de la entidad del FURAG</t>
  </si>
  <si>
    <t>Para el mes de marzo no se tenían actividades programadas de liderazgo estratégico en el Plan Anual de Auditoría.
Para el trimestre (enero, febrero y marzo) se ejecutó una (1) actividad, cumpliendo con el 25% de las 4 actividades programadas de liderazgo estratégico en el  Plan Anual de Auditoría.</t>
  </si>
  <si>
    <t>Para el mes de febrero no se tenían actividades programadas de liderazgo estratégico en el Plan Anual de Auditoría.</t>
  </si>
  <si>
    <t>Para el mes de enero se realizó una (1) sesión ordinaria del Comité Institucional de Coordinación del Sistema de Control Interno, cumpliendo con la actividad programada de liderazgo estratégico del Plan Anual de Auditoría.</t>
  </si>
  <si>
    <t>(Número de actividades de liderazgo estratégico ejecutadas en el periodo / Número de actividades de liderazgo estratégico   programadas para el periodo) *100</t>
  </si>
  <si>
    <t xml:space="preserve">12/04/2023:
No se generan observaciones respecto al análisis y evidencias reportados para el seguimiento del indicador. </t>
  </si>
  <si>
    <t>Para el mes de marzo el presente indicador presenta un cumplimiento del 100%, teniendo en cuenta que fueron emitidos los conceptos solicitados previo al correspondiente debate ante concejo de Bogotá.</t>
  </si>
  <si>
    <t>Se efectuaron las acciones pertinentes de revisión, direccionamiento, consolidación de los proyectos de acuerdo, realizando mesas de trabajo con las áreas técnicas con el fin de validar los articulados, así como la competencia de la Secretaría Distrital de Integración Social de cara al mencionado articulado.
Así mismo se efectuó jornada de socialización al equipo de control político, con la finalidad de explicar el trámite propio de los proyectos de Acuerdo, formato para emitir los respectivos conceptos, términos y tramites de revisión respecto de la exposición de motivos, articulado y alcance de la Secretaría Distrital de Integración Social.</t>
  </si>
  <si>
    <t>*Matriz de Seguimiento</t>
  </si>
  <si>
    <t>Identificar en la matriz de seguimiento:
1. Cantidad total de solicitudes de conceptos sobre proyectos de Acuerdo y de Ley, cuyos términos vencen en el periodo según los tiempos establecidos en el Decreto 438 de 2019 (denominador).
2. De ese total, se identifica la cantidad de respuestas  entregadas en los términos según los tiempos establecidos en el Decreto 438 de 2019 (numerador).
Nota: para el cálculo del indicador de la vigencia, tanto el numerador como el denominador corresponderán a la suma de todos los periodos.</t>
  </si>
  <si>
    <t>*Archivo físico y registros digitales.
*Matriz de seguimiento.</t>
  </si>
  <si>
    <t>(No. de respuestas a solicitudes de conceptos sobre proyectos de Acuerdo y de Ley, entregadas dentro de  los términos establecidos en el periodo / No. total de solicitudes de conceptos a proyectos de Ley y de Acuerdo, cuyo tiempo de respuesta vence en el periodo *100)</t>
  </si>
  <si>
    <t>Cumplimiento por parte de las dependencias, en  la remisión de los insumos para la consolidación y respuesta final de la solicitud de conceptos a proyectos de ley y de acuerdo, dentro de los tiempos establecidos.</t>
  </si>
  <si>
    <t xml:space="preserve">Respuestas oportunas a solicitudes de conceptos sobre proyectos de Acuerdo y de Ley </t>
  </si>
  <si>
    <t xml:space="preserve">Para el mes de marzo el presente indicador presenta un cumplimiento del 100%, teniendo en cuenta que se respondieron todos los requerimientos dentro de los términos legales. </t>
  </si>
  <si>
    <t>Las respuestas que se registran fuera de término obedecen casos en los cuales fue necesario procesamiento de datos extensos, solicitud de ajustes de fondo al área técnica, aumentando los tiempos en el flujo de revisiones previas a la firma de la petición. 
Las acciones de revisión y ajustes fueron necesarias a fin de tener una proyección de respuesta optima, que atienda de manera directa los requerimientos en mención, adicional, es necesario señalar que en busca de dar cumplimiento al 100% del presente indicador, se efectuaron mesas de trabajo con el equipo de control político en el cual se incluyeron los tres nuevos profesionales, con el objetivo de fijar estrategias que permitan celeridad a los tramites de revisión y ajustes, así mismo se dispuso como acción adicional, un cuadro de seguimiento con el estado de cada una de las peticiones, esta herramienta debe ser actualizado en la mañana y en la tarde todos los días, de esta manera se podrá tener información actualizada del estado real de cada petición y si se considera necesario se debe acudir al Director del área y/o Subdirector a fin que los ajustes sean efectuados y validados de manera simultánea.</t>
  </si>
  <si>
    <t>Las respuestas que se registran fuera de término, obedecen a la proposición para la cual fue necesario el procesamiento de datos, solicitud de ajustes de fondo al área técnica, esto con la finalidad de tener una proyección de respuesta optima, que atienda de manera directa a los cuestionamientos de la proposición, adicional, es necesario señalar que si bien desde el equipo de control político se efectuó la solicitud de prórroga, esta fue negada por la Secretaría General del Concejo de Bogotá, ahora bien, en lo que corresponde al Derecho de Petición del Congreso de la República, fue un requerimiento en el cual se solicitaba información a todos los servicios de la Secretaría, por lo cual fue necesaria la articulación con todas las direcciones de la Entidad, así mismo, fue necesario la solicitud de ajustes de fondo a las áreas técnicas y realizar el procesamiento de datos de todos los servicios lo cual toma un tiempo mayor para la obtención de los datos cuantitativos de atención.
Ahora bien, con la finalidad de dar cumplimiento al 100% del presente indicador, el equipo encargado de direccionar, consolidar y revisar los requerimientos realizados por el Concejo de Bogotá y el Congreso de la República se fortaleció con el ingreso desde el 26 de enero 2023, de tres profesionales que apoyan las gestiones, así mismo se continúan con las acciones de seguimiento a las áreas técnicas para entrega y/o subsanación de insumos.</t>
  </si>
  <si>
    <t xml:space="preserve">Cumplimiento por parte de las dependencias, de la remisión de los insumos para la consolidación y respuesta final del requerimiento, dentro de los tiempos establecidos </t>
  </si>
  <si>
    <t xml:space="preserve">11/04/2023:
No se generan observaciones respecto al análisis y evidencias reportados para el seguimiento del indicador. </t>
  </si>
  <si>
    <t xml:space="preserve">Entre el 1 de Enero y el 31 de Marzo de 2023, el equipo del Servicio Integral de Atención a la Ciudadanía SIAC, realizó seguimiento al cumplimiento del criterio de coherencia a las respuestas a peticiones ciudadanas emitidas por la entidad; de un universo de cuatro mil doscientos cincuenta y uno (4.251) peticiones con respuesta definitiva, se tomó una muestra aleatoria (a través del aplicativo Epi-info) de ciento noventa y cuatro (194), para analizar el cumplimiento de criterios de calidad (coherencia, claridad y calidez) de las cuales, dos (2) hacen referencia a  reconocimientos positivos, y nueve (9) peticiones se cerraron con el evento de cierre con respuesta definitiva sin embargo, no tienen la respuesta formal cargada en el sistema de Bogotá te escucha o se utilizaron documentos que no permiten realizar el análisis por lo tanto no aplican.
                                                                                                                                                                                   En este orden de ideas, se verifica el cumplimiento a ciento ochenta y tres (183) respuestas, encontrando que dos(2) no cumplen el criterio de coherencia, (1) una no cumple el criterio de claridad  y tres (3) respuestas no cumplen con el criterio de calidez. 
Por lo anterior, mediante memorando interno se informa a las áreas responsables sobre los hallazgos encontrados en el análisis realizado aportando alternativas de mejora (tips de lenguaje claro, claves para la redacción, entre otros) para cumplir con los criterios de calidad. 
Adicionalmente, se brinda soporte permanente a los(as) designados(as) para la operación Sistema Distrital para la Gestión de Peticiones Ciudadanas (a través de WhatsApp) sobre el trámite de requerimientos ciudadanos, entre ellos, los criterios de calidad de las respuestas. Por lo anterior, medir el criterio de coherencia en las respuestas a las peticiones ciudadanas permite definir acciones de mejora respecto a la calidad en la comunicación entre la ciudadanía y la SDIS; así como, en la credibilidad de esta en la gestión institucional.                                                                                                                     
Por último se socializó vía email una pieza comunicativa acerca de los tips de lenguaje claro sobre el criterio de coherencia.
</t>
  </si>
  <si>
    <t xml:space="preserve">13/03/2023:
No se generan observaciones respecto al análisis reportado para el seguimiento del indicador. </t>
  </si>
  <si>
    <t xml:space="preserve">Para el mes de Febrero el equipo del Servicio Integral de Atención a la Ciudadanía -SIAC (nivel central), realizó las siguientes acciones:
• Seguimiento a la calidad de la respuesta (criterio de coherencia) de las peticiones ciudadanas tramitadas en la SDIS. Este análisis se llevó a cabo a partir de la muestra generada en el aplicativo Epi - info encontrando que la totalidad de las  respuestas    analizadas  cumplieron con  este criterio.        
• Se generaron envíos de  correos masivos por boletín electrónico  con los criterios de calidad, claridad y coherencia .                                                                                                  
</t>
  </si>
  <si>
    <t xml:space="preserve">Para el mes de Enero el equipo del Servicio Integral de Atención a la Ciudadanía -SIAC (nivel central), realizó las siguientes acciones:
• Seguimiento a la calidad de la respuesta (criterio de coherencia) de las peticiones ciudadanas tramitadas en la SDIS. Este análisis se llevó a cabo a partir de la muestra generada en el aplicativo Epi - info encontrando que una (1)  de las  respuestas analizadas  incumplió este criterio .  
• Se generaron envíos de  correos masivos por boletín electrónico  con los criterios de calidad, claridad y coherencia.                                                                                                    </t>
  </si>
  <si>
    <t xml:space="preserve">1. Identificar el número total de respuestas definitivas a requerimientos ciudadanos entregados mensualmente a la ciudadanía (tamaño de la población), las cuales se exportan del Sistema Distrital para la Gestión de Peticiones Ciudadanas – Bogotá te escucha-, SDQS.
2. Ingresar mensualmente al aplicativo Epi-info el número de requerimientos con respuesta definitiva para obtener el tamaño de la muestra a evaluar (la muestra es establecida según la fórmula* con un margen de confiabilidad del 90%, margen de error del 10% y una ocurrencia del 0,5; estos márgenes los establece el SIAC y serán constantes durante la vigencia).
3. Ingresar en hoja de Excel (macro) el tamaño de la muestra y el tamaño de la población para obtener aleatoriamente los requerimientos a evaluar.
4. Ubicar los requerimientos seleccionados en la base de datos exportada mensualmente de Bogotá te escucha -SDQS-, y descargar la respuesta definitiva para verificar el criterio de coherencia.
5.  Evaluar que la respuesta emitida corresponda a lo solicitado por el/la ciudadano/a.
6. Consolidar trimestralmente las bases de datos con respuestas y criterio de coherencia verificado durante el mes (la cual corresponde al denominador del indicador).
7.Si el dato arrojado (cumple -Sí) para el atributo de coherencia será el numerador del indicador.  
*Nota: para el cálculo del indicador de la vigencia, tanto el numerador como el denominador corresponderán a la suma de todos los periodos. 
* 
</t>
  </si>
  <si>
    <t xml:space="preserve">11/04/2023:
Revisar la redacción resaltada, el periodo a reportar es enero marzo de 2023.
12/04/2023:
No se generan observaciones respecto al análisis y evidencias reportados para el seguimiento del indicador. </t>
  </si>
  <si>
    <t>Durante el primer trimestre de 2023, la entrega de respuestas a las peticiones ciudadanas alcanzó un 83,63% de oportunidad. La entidad emitió respuesta a un total de ocho mil ciento noventa y cuatro (8.194) peticiones de las cuales, se respondieron dentro de los términos legales (oportunamente), seis mil ochocientos cincuenta y tres (6.853). De acuerdo con la información anterior, el 100% de la meta no se alcanzó por:
 Dependencias con peticiones sin respuesta correspondientes a trimestres anteriores.
 Rotación de designados para la operación de la plataforma Bogotá te escucha y la vinculación de nuevo talento humano en los equipos de trabajo de algunas dependencias, lo que demoró la oportunidad en la entrega de respuestas a la ciudadanía. 
 Cargue extemporáneo de respuestas a peticiones ciudadanas, en la plataforma Bogotá te escucha, aún cuando la entrega se realizó en los términos de ley, por lo cual, el SIAC continúa implementado el “Instrumento de verificación a respuestas a peticiones entregadas oportunas; no obstante, cargadas extemporáneamente en Bogotá te escucha”, a fin de que las dependencias indiquen la fecha real en la que se emitió respuesta a la ciudadanía.
Se precisa que el equipo SIAC, realiza seguimiento permanente a la entrega oportuna de las respuestas a las peticiones ciudadanas, a través de: 
 Envío semanal de alertas tempranas (correos electrónicos) a las dependencias parametrizadas, con requerimientos próximos a vencer. 
 Se adelantan procesos de inducción y re-inducción, que se requieran (a los servidores, servidoras y contratistas de la entidad).
 Se realiza soporte constante (a través de WhatsApp-teams y telefónicamente) a los designados para la operación de Bogotá te escucha, sobre el trámite de peticiones ciudadanas en la entidad, y el uso eficiente de la plataforma. 
 Socialización  vía email de pieza comunicativa sobre tips de oportunidad acerca de los tiempos legales para el trámite de las peticiones. La cual es trasmitida por el boletín y correos masivos semanales de comunicaciones.</t>
  </si>
  <si>
    <t>Durante el mes de febrero el equipo SIAC (componente trámite de peticiones ciudadanas), en función del cumplimiento de la oportunidad en la entrega de respuestas a peticiones ciudadanas realizó las siguientes actividades:
• Alertas semanales a través de correos electrónicos, como acción preventiva para la entrega oportuna de las respuestas. 
• Soporte permanente con designados (as) a través del grupo de WhatsApp y herramienta teams, para aclarar dudas respecto al trámite de las peticiones y operación de la plataforma Bogotá te Escucha.
• Se desarrolló proceso de fortalecimiento en temas relacionados con el SIAC y  pqrs a  (20) participantes.</t>
  </si>
  <si>
    <t xml:space="preserve">Durante el mes de enero el equipo SIAC (componente trámite de peticiones ciudadanas), en función del cumplimiento de la oportunidad en la entrega de respuestas a peticiones ciudadanas realizó las siguientes actividades:
• Alertas semanales a través de correos electrónicos, como acción preventiva para la entrega oportuna de las respuestas. 
• Soporte permanente con designados(as) a través del grupo de WhatsApp y herramienta teams, para aclarar dudas respecto al trámite de las peticiones y operación de la plataforma Bogotá te Escucha.
• Realización de una (1) jornada de inducción dirigida (3) designados de la operación del Sistema Distrital para la Gestión de peticiones ciudadanas. </t>
  </si>
  <si>
    <t>Gráfica</t>
  </si>
  <si>
    <t>Porcentaje de avance para la vigencia</t>
  </si>
  <si>
    <t>Meta anual del indicador para la vigencia</t>
  </si>
  <si>
    <t>Resultado del indicador para la vigencia</t>
  </si>
  <si>
    <t>Porcentaje de avance acumulado</t>
  </si>
  <si>
    <t>Programado del indicador acumulado</t>
  </si>
  <si>
    <t>Resultado del indicador acumulado</t>
  </si>
  <si>
    <t>Análisis anual</t>
  </si>
  <si>
    <t>Noviembre</t>
  </si>
  <si>
    <t>Octubre</t>
  </si>
  <si>
    <t>Septiembre</t>
  </si>
  <si>
    <t>Agosto</t>
  </si>
  <si>
    <t>Julio</t>
  </si>
  <si>
    <t>Junio</t>
  </si>
  <si>
    <t>Mayo</t>
  </si>
  <si>
    <t>Abril</t>
  </si>
  <si>
    <t>Marzo</t>
  </si>
  <si>
    <t>Febrero</t>
  </si>
  <si>
    <t>Cuadro de control 2: Seguimiento indicadores según meta anual programada</t>
  </si>
  <si>
    <t>Cuadro de control 1: Seguimiento indicadores según lo programado hasta el corte del informe</t>
  </si>
  <si>
    <t>Fecha: Memo  I2021033080 - 02/11/2021</t>
  </si>
  <si>
    <t>Versión: 2</t>
  </si>
  <si>
    <t>Código: FOR-SG-010</t>
  </si>
  <si>
    <t>Profesionales del equipo de Diseño y Monitoreo de la Subdirección de Diseño, Evaluación y Sistematización</t>
  </si>
  <si>
    <t>(N° de seguimientos realizados  a los proyectos de inversión / N° de seguimientos programados)*100
I trim: 10% (reporte de enero a febrero)
II trim: 40% (reporte marzo, abril, mayo)
III trim: 70% (reporte junio, julio y agosto) 
IV trim: 100% (reporte septiembre, octubre y noviembre)</t>
  </si>
  <si>
    <t xml:space="preserve">Durante el primer trimestre de la vigencia 2023 el equipo de diseño y monitoreo llevó a cabo el seguimiento de los proyectos de inversión en su avance correspondiente a los meses de enero y febrero. A partir de este seguimiento se realizaron las reuniones de retroalimentación con cada proyecto de inversión y se generaron las cartas de alerta y recomendaciones para proporcionar la información suficiente a los gerentes de proyecto con el fin de cuidar la implementación de los proyectos de inversión acorde a su programación. 
Como evidencia se cuentan con las actas de seguimiento y cartas de alerta con corte a febrero de 2023 de todos los proyectos de inversión </t>
  </si>
  <si>
    <t>NO</t>
  </si>
  <si>
    <t>11/04/2023. No se generan observaciones o recomendaciones respecto a los avances y evidencias presentados en el monitoreo al riesgo de gestión.
La evaluación de controles se encuentra disponible en: 
https://sig.sdis.gov.co/images/documentos_sig/procesos/planeacion_estrategica/riesgos/20230228_eval_controles_riesgos_pe_v0.xlsx</t>
  </si>
  <si>
    <t xml:space="preserve">El equipo de costos de la Subdirección de Diseño, Evaluación y Sistematización, proyectó respuesta a 12 de las 12 solicitudes realizadas por las dependencias para obtener concepto favorable de solicitud de precios unitarios de referencia correspondientes a estudios de mercado, recibidos entre el 01 de enero al 31 de marzo de 2023, lo que nos da un porcentaje de avance del 100%. 
Discriminado de la siguiente manera:
* En enero se tramitaron 7 de 7 solicitudes 
* En el mes de febrero se tramitaron 3 de 3 solicitudes radicadas.
* Finalmente en el mes de marzo se tramitaron 2 de las 2 solicitudes allegadas al corte.
Evidencias: Archivos con los memorandos de respuesta a las solicitudes y la solicitud formal de precios de referencia </t>
  </si>
  <si>
    <t>Durante el primer trimestre de 2023 se enviaron 5 memorandos y 7 bases de datos en excel en las que el equipo de focalización reporta a las áreas técnicas de la Secretaría los registros con inconsistencias de información, para los ciudadanos registrados en el aplicativo de focalización. Con esta acción se espera que las áreas técnicas a través de los referentes de los servicios en cada Subdirección Local de Integración Social - SLIS subsanen dichas inconsistencias de información para que los ciudadanos puedan finalizar de manera exitosa su proceso de focalización.
Evidencias: 5 memorandos y 7 Bases de datos gestionadas durante el I trimestre de 2023</t>
  </si>
  <si>
    <t xml:space="preserve">NO </t>
  </si>
  <si>
    <t>Debido a crisis sociales que generen paros, huelgas, alteración del orden público y/o transporte, así como crisis sanitarias que generen epidemias, enfermedades y/o pérdidas humanas, y emergencias o desastres causado por eventos de origen natural o ambiental que generen afectaciones a los recursos humanos o físicos</t>
  </si>
  <si>
    <t>Posibilidad de no contar con los recursos (físicos y de talento humano) necesarios para asegurar la prestación continua de los servicios sociales en la entidad, de forma temporal o definitiva, debido a factores externos que afecten la seguridad y salud del personal o sus familias, y la disponibilidad de los recursos necesarios para la operación</t>
  </si>
  <si>
    <t xml:space="preserve">1.El(a) Director(a) de Análisis y Diseño Estratégico (DADE) y el equipo del sistema de gestión de continuidad de negocio identifican anualmente con todas las dependencias de la entidad los cargos, proveedores y aplicaciones criticas para conformar los equipos de recuperación de procesos y servicios, así como las acciones para restablecer la operación de la Entidad, actualizando y publicando los cinco (5) anexos del Informe de análisis de impacto al negocio - BIA en la página web de la Entidad. Esto se realiza con el fin de contar con la información del personal, proveedores, aplicaciones y demás recursos necesarios para garantizar la operación de la entidad, en caso de la ocurrencia de crisis sociales o sanitarias o naturales que afecten el cumplimiento de la misionalidad institucional. Como evidencia queda la publicación de los documentos en la página web de la Entidad. 
En caso de no realizar la actualización de los anexos, se debe tener en cuenta la versión vigente publicada en el módulo web del Sistema de Gestión de la entidad, esta versión es la que se deberá tener en cuenta para su implementación. </t>
  </si>
  <si>
    <t xml:space="preserve">Director(a) de Análisis y Diseño Estratégico </t>
  </si>
  <si>
    <t xml:space="preserve">(Número de anexos del Informe de análisis de impacto de negocio - BIA actualizados/ Número de anexos del Informe de análisis de impacto de negocio-BIA)*100
I Trimestre: 0% 
II Trimestre: 20% que corresponde a la actualización de 1 anexo
III Trimestre: 40% que corresponde a la actualización de 2 anexos 
IV Trimestre: 40% que corresponde a la actualización de 2 anexos </t>
  </si>
  <si>
    <t>Durante el primer trimestre de 2023 se está avanzando en la gestión y avance del indicador (actualización de los anexos del Informe de análisis de impacto de negocio - BIA), el cual tiene programado reporte para el II trimestre de 2023</t>
  </si>
  <si>
    <t>2. El(a) Director(a) de Análisis y Diseño Estratégico (DADE) y el equipo del sistema de gestión de continuidad de negocio socializa trimestralmente a los servidores de la Entidad la información del sistema de gestión de continuidad de negocio con el fin de que sean conocidos el Informe de análisis de impacto al negocio - BIA, sus documentos anexos y el plan de continuidad del negocio. Esto se realiza con el fin que los servidores de la Entidad conozcan que se debe realizar en el momento de una crisis social o sanitaria o natural, que afecte el cumplimiento de la misionalidad institucional. Como evidencia quedará la presentación de la socialización y los listados de asistencia o reporte de Teams. 
En caso de no realizar las socializaciones, se informará vía correo electrónico a todos los servidores de la entidad que los documentos del sistema de gestión de continuidad de negocio estará publicados en la página web de la Entidad en el módulo del sistema de gestión, como evidencia quedará el correo electrónico enviado con los documentos a los servidores.</t>
  </si>
  <si>
    <t>(Número de socializaciones sobre los documentos del SGCN realizadas / 4 Socializaciones sobre los documentos del SGCN programadas)*100
Nota: la meta para cada trimestres es 25%.</t>
  </si>
  <si>
    <t>Durante el primer trimestre se realizó una socialización del Sistema de Gestión de Continuidad de Negocio con todos los servidores de planta y contrato de la Dirección de Análisis y Diseño Estratégico y sus subdirecciones. Como evidencia se adjunta la grabación de la socialización, la presentación y el registro de la asistencia de los 55 colaboradores de la SDIS.</t>
  </si>
  <si>
    <t>3. El(a) Subdirector(a) de Gestión y Desarrollo de Talento Humano con el apoyo del líder del SG-SST (Sistema de Gestión de Seguridad y Salud en el Trabajo), por lo menos una (1)  vez al semestre divulgara mediante correo electrónico a todos los colaboradores de la entidad, el link de actualización de la encuesta sociodemográfica, en la cual solicitaran los números de contacto de todos los colaboradores y números para casos de emergencia, con el fin de contar con un directorio actualizado de los colaboradores. Como evidencia se cuenta con la matriz de Excel que contiene los datos de la encuesta sociodemográfica.
En caso de no obtener respuesta a la encuesta por parte de los colaboradores, se remitirán por lo menos dos (2) piezas comunicativas adicionales por cada semestre.</t>
  </si>
  <si>
    <t xml:space="preserve">Subdirector(a) de Gestión y Desarrollo del Talento Humano </t>
  </si>
  <si>
    <t>(Número de directorios de contactos de emergencia consolidados / 2 directorios programados para la vigencia)*100
Nota: La meta para cada semestre será del 50%, es decir: 
I Trimestre: 0%
II Trimestre: 50%
III Trimestre: 0%
IV Trimestre: 50%</t>
  </si>
  <si>
    <t>Durante el primer trimestre de 2023 se está avanzando en la gestión y avance del indicador (directorios de contactos de emergencia consolidados), el cual tiene programado reporte para el II trimestre de 2023</t>
  </si>
  <si>
    <t xml:space="preserve">4. El(a) Jefe de la Oficina Asesora de Comunicaciones junto con el equipo de la Oficina Asesora de Comunicaciones realiza monitoreo de medios en el momento en que se presente una situación de crisis social que genere paros, alteración del orden público, catástrofes naturales o ambientales, crisis sanitaria que genere enfermedades y/o pérdidas humanas, realizando publicaciones en los canales oficiales de la Entidad para mantener informados a los servidores y ciudadanía sobre la situación presentada y las acciones que tomará la Entidad sobre la prestación de los servicios. Como evidencia se tendrán la publicaciones en los canales oficiales de la Entidad. 
En el caso que no se puedan realizar las publicaciones en los canales oficiales de la Entidad por fallas tecnológicas, el equipo de la Oficina Asesora de Comunicaciones informará a los servidores de la Entidad y a la ciudadanía en general, a través de un medio de comunicación masivo que se encuentre en funcionamiento en el momento de la situación de crisis. Como evidencia se tendrán las publicaciones o emisiones en el medio de comunicación que en el momento se encuentre en funcionamiento </t>
  </si>
  <si>
    <t>Jefe de la Oficina Asesora de Comunicaciones</t>
  </si>
  <si>
    <t>(Número de publicaciones realizadas sobre situaciones de crisis que afecten la disponibilidad de los recursos / Número de situaciones de crisis que afecten la disponibilidad de los recursos)
Nota: debido a que la actividad se ejecuta a demanda, la meta para cada trimestre es del 100%.</t>
  </si>
  <si>
    <t xml:space="preserve">Para  el periodo a reportar (enero a marzo)  no se presentaron eventos de índole catastrófico o crisis social que afectara la debida prestación de los servicios o generara el despliegue o activación del protocolo de manejo de las comunicaciones en situación de crisis mediática para la Secretaría Distrital de Integración Social. </t>
  </si>
  <si>
    <t>El proceso de Comunicación estratégica busca diseñar e implementar la estrategia de comunicación de la Secretaria de Integración Social a nivel interno y externo, con el fin de mantener informados a los grupos de interés y dar a conocer la gestión de la entidad.</t>
  </si>
  <si>
    <t xml:space="preserve"> Realizar seguimiento y autocontrol al desempeño del proceso (Políticas de gestión y desempeño, planes, proyecto, procedimientos, documentos asociados, indicadores y riesgos)</t>
  </si>
  <si>
    <t>Circular No 009 - 28/02/2023</t>
  </si>
  <si>
    <t>Desconocimiento o falta de apropiación de los  lineamientos establecidos en el plan de estratégico de comunicaciones y los procedimientos de la dependencia, para la entrega de productos de comunicaciones requeridos.</t>
  </si>
  <si>
    <t>Posibilidad de afectación de la imagen institucional por incumplimiento del plan estratégico de comunicaciones y los procedimientos de comunicación interna y externa, los cuales se encuentran alineados con la política de comunicaciones, debido a posibles desviaciones en la calidad y oportunidad  de los productos entregados por parte de la Oficina Asesora de Comunicaciones.</t>
  </si>
  <si>
    <t>El (la) Gestor(a) del Sistema de Gestión realizará dos (2)  socializaciones presenciales  durante la vigencia (una (1) cada semestre) a los funcionarios y contratistas adscritos a la OAC, sobre los lineamientos de comunicaciones de la entidad con el fin de asegurar la implementación del Plan estratégico de comunicaciones, evitando así el uso inexacto por causa de desconocimiento. En el  mismo ejercicio se aplicará una herramienta pre y post test que aborde los contenidos estratégicos y los procedimientos correspondientes al proceso con la finalidad de medir los conocimientos adquiridos para la ejecución de las labores  propias de la OAC. 
En caso de no realizarse la socialización presencialmente, los cinco (5) primeros días posteriores a la finalización del semestre, se remitirá a los correos de  los funcionarios y contratistas adscritos a la OAC el contenido a exponer y el link para la aplicación de la herramienta de medición pretest; posterior a esto, el (la) jefe de la Oficina Asesora de Comunicaciones remitirá cartas de alerta a los contratistas y funcionarios que no participaron en la socialización, en estas se remitirá el link del contenido expuesto y el link para la aplicación de la herramienta post test con un plazo de presentación no mayor a 8 días hábiles.
Como evidencia se aportará acta de asistencia, pre y post test o remisión de los contenidos vía correo electrónico y evaluaciones pre y post test.</t>
  </si>
  <si>
    <t xml:space="preserve">(Número de socializaciones de los lineamientos y procedimientos de comunicaciones de la entidad realizados / 2 socializaciones de los lineamientos y procedimientos de comunicaciones de la entidad programadas) </t>
  </si>
  <si>
    <t xml:space="preserve">El desarrollo de esta actividad  se tiene programado para el mes de mayo. </t>
  </si>
  <si>
    <t>13/04/2023
No se generan observaciones ni sugerencias frente al reporte del periodo.</t>
  </si>
  <si>
    <t>Efectuar el monitoreo en medios sobre el impacto de las notas publicadas.</t>
  </si>
  <si>
    <t>Falta de conocimiento de los procesos y lineamientos establecidos por la entidad para el manejo de la comunicación en situación de crisis.</t>
  </si>
  <si>
    <t xml:space="preserve">El profesional designado por el  jefe de la Oficina Asesora de Comunicaciones realizará dos (2) socializaciones  durante la vigencia (una (1) cada semestre)  al equipo directivo de la entidad y a los referentes de comunicación de nivel central y territorial sobre de los lineamientos establecidos en el Protocolo de manejo de la comunicación en situación de crisis para el manejo apropiado de los sucesos institucionales que puedan afectar la imagen de la Secretaría Distrital de Integración Social a fin de que la Entidad pueda reaccionar a tiempo y de manera adecuada frente los medios de comunicación y grupos de interés ante una situación de información negativa o imprecisa.
En caso de no realizar  la socializaciones en el semestre correspondiente, los cinco (5) primeros días posteriores a la finalización del semestre el profesional designado elaborará el contenido estratégico para ser enviado por correo institucional  al equipo directivo de la entidad y a los referentes de comunicación de nivel central y territorial otorgando toda la información necesaria para generar conocimiento alrededor del  Protocolo de manejo de la comunicación en situación de crisis.
Se aportarán como evidencias, actas y/o listados de asistencia o remisión de los contenidos vía correo electrónico.  </t>
  </si>
  <si>
    <t xml:space="preserve">El profesional designado por el  jefe de la Oficina Asesora de Comunicaciones realizará dos (2) socializaciones  durante la vigencia (una (1) cada semestre)  al equipo directivo de la entidad y a los referentes de comunicación de nivel central y territorial sobre de los lineamientos establecidos en el Protocolo de manejo de la comunicación en situación de crisis para el manejo apropiado de los sucesos institucionales que puedan afectar la imagen de la Secretaría Distrital de Integración Social a fin de que la Entidad pueda reaccionar a tiempo y de manera adecuada frente los medios de comunicación y grupos de interés ante una situación de información negativa o imprecisa.
En caso de no realizar  la socializaciones en el semestre correspondiente, los cinco (5) primeros días posteriores a la finalización del semestre el profesional designado elaborará el contenido estratégico para ser enviado por correo institucional  al equipo directivo de la entidad y a los referentes de comunicación de nivel central y territorial otorgando toda la información necesaria para generar conocimiento alrededor del  Protocolo de manejo de la comunicación en situación de crisis.
Se aportarán como evidencias, actas y/o listados de asistencia o remisión de los contenidos vía correo electrónico. </t>
  </si>
  <si>
    <t>(Número de socializaciones del protocolo de manejo de las comunicaciones en situación de crisis realizadas/ 2 socializaciones del protocolo de manejo de las comunicaciones en situación de crisis programadas) 100</t>
  </si>
  <si>
    <t xml:space="preserve">En la actualidad la Oficina Asesora de Comunicaciones se encuentra preparando el espacio para el desarrollo de esta actividad. </t>
  </si>
  <si>
    <t xml:space="preserve">El profesional  designado por el  jefe de la Oficina Asesora de Comunicaciones realizará seguimientos a las noticias y publicaciones de los medios masivos de comunicación en  las cuales  la Secretaría  de Integración  Social es mencionada,  a fin de que la Entidad pueda reaccionar a tiempo y de manera adecuada frente a los medios de comunicación y grupos de interés ante una situación de información negativa o imprecisa; El seguimiento realizado se presentará al equipo directivo de la entidad los cinco primeros días de cada mes, a través de un informe cuantitativo y cualitativo que será remitido  vía correo electrónico.
En caso que no se remita el informe en los cinco (5)  primeros días de cada mes, éste debe presentarse antes del día quince (15) del mes con el fin de garantizar que el equipo directivo esté enterado del impacto  tanto positivo como negativo generado mediante las publicaciones de los medios masivos de comunicación.
Como evidencia se allegará un  informe mensual de monitoreo de medios de comunicación y los correos electrónicos de remisión al Equipo directivo de la entidad
</t>
  </si>
  <si>
    <t xml:space="preserve">Durante  al mes de febrero, se realizó monitoreo a 103 menciones en medios impresos, portales web, canales de televisión y radio por ser medios de cobertura nacional y regional.
Los resultados arrojados son: 95 notas positivas, 2 negativas y 6 neutras.
Para el Periodo del 1 al 31 de marzo se realizó seguimiento a 116 menciones en medios de comunicación relacionadas con los servicios de la Secretaría Distrital de Integración Social, de acuerdo al monitoreo enunciado, la entidad logró un alcance de 68 noticias positivas y 47 neutras frente a 1 negativa.
Mediante este monitoreo la OAC busca obtener un panorama cuantitativo y cualitativo sobre el impacto entre la ciudadanía y la información que se muestra desde los medios de comunicación masivos. 
Como resultado de este ejercicio se remitió informe del seguimiento a los directivos de la entidad con el fin de ofrecer herramientas para la toma de decisiones y/o retroalimentación al interior de sus equipos.  
Es importante mencionar que de acuerdo al indicador de medición se planearon 11 seguimientos de los cuales se realizaron 2 programados para el periodo del reporte  los cuales inician en el mes de febrero previendo la contratación de los profesionales l que realizan el monitoreo e informes del mismo.  </t>
  </si>
  <si>
    <t>13/04/2023
La remisión del informe del mes de enero se realizó fuera de los plazos establecidos en la actividad de control, se sugiere relacionar su respectiva justificación.
El análisis de avance del primer trimestre debe estar en los términos de la actividad de control y su respectivo indicador, por lo cual el porcentaje relacionado del 96% no aplica para este reporte, por favor ajustar.
En relación con el dato cuantitativo, se debe ajustar ya que se presentaron 3 informes de los 11 programados, lo cual corresponde al 27%.
17/04/2023
No se generan observaciones ni sugerencias adicionales frente al reporte del periodo.</t>
  </si>
  <si>
    <t>Tecnologías de la Información.</t>
  </si>
  <si>
    <t>Circular No. 009 del 28/02/2023</t>
  </si>
  <si>
    <t>(Número de seguimientos realizados al PETI / Número de seguimientos programados al PETI)*100
Meta: 4 seguimientos al Plan Estratégico de TI.</t>
  </si>
  <si>
    <t>El profesional encargado de Gobierno Digital presenta el Informe de seguimiento al Plan Estratégico de Tecnologías de la Información PETI de las actividades 2023, el cual contiene el avance  de iniciativas de transformación y de operación que plantean aspectos estratégicos que permiten apoyar la armonización de los procesos misionales y de tecnología, y a su vez,  se muestran los valores de indicadores definidos en el PETI con corte a 31 de marzo de 2023.</t>
  </si>
  <si>
    <t>14/04/2023
No se generan observaciones respecto a los avances y evidencias presentados en el monitoreo al riesgo de gestión.
Evaluación de controles: https://sig.sdis.gov.co/index.php/es/tecnologias-de-la-informacion-riesgos</t>
  </si>
  <si>
    <t>R-GC-001</t>
  </si>
  <si>
    <t>No se implementan los mecanismos de seguimiento y control a la implementación del procedimiento de Transferencia o Intercambio de Información con terceros.</t>
  </si>
  <si>
    <t>Posibilidad de que se incumplan las disposiciones legales en materia de protección de datos personales a través de la transferencia o intercambio de información con terceros sin el cumplimiento de los requisitos legales y técnicos, debido a la deficiencia en la implementación de los mecanismos de seguimiento en el cumplimiento del procedimiento Transferencia e intercambio de información.</t>
  </si>
  <si>
    <t>Cada vez que se gestione un proceso de Transferencia o Intercambio de Información, el(la) responsable del procedimiento de Transferencia o Intercambio de Información verifica el completo y correcto diligenciamiento del FOR-GC-075 formato Identificación de procesos de transferencia o intercambio de información con terceros y emite su visto bueno, como paso previo a la suscripción del Acuerdo de Intercambio de Información con el tercero. En caso de no realizar la verificación del formato de Identificación previo a la suscripción del Acuerdo de Intercambio de Información, la verificación del Formato se realizará dentro de los dos (2) meses siguientes a la suscripción del Acuerdo de Intercambio de Información. Como evidencia se cuenta con el FOR-GC-075 formato Identificación de procesos de transferencia o intercambio de información con terceros, con el visto bueno de la Dirección de Análisis y Diseño Estratégico.</t>
  </si>
  <si>
    <t>Responsable del procedimiento Transferencia o Intercambio de Información</t>
  </si>
  <si>
    <t>(Número de formatos Identificación de procesos de transferencia o intercambio de información con terceros con visto bueno de la DADE / Número de procesos de transferencia o intercambio de información con terceros gestionados) * 100</t>
  </si>
  <si>
    <t>N/A</t>
  </si>
  <si>
    <t>En el periodo comprendido entre el 1 de enero al 31 de marzo de 2023 no se han finalizado los procesos de transferencia o intercambio de información que han sido solicitados por las dependencias interesadas, que permita el diligenciamiento completo y visto bueno del Formato de Identificación de transferencia o intercambio de información con terceros.</t>
  </si>
  <si>
    <t>14/04/2023
No se generan observaciones respecto a los avances y evidencias presentados en el monitoreo al riesgo de gestión. Se deja la siguiente recomendación: adelantar todas las acciones pertinentes para dar cumplimiento a la actividad de control y la meta propuesta.</t>
  </si>
  <si>
    <t>Semestralmente, el(la) responsable del procedimiento de Transferencia o Intercambio de Información consolida los FOR-GC-075 formatos Identificación de procesos de transferencia o intercambio de información con terceros recibidos, identificando cuáles dieron cumplimiento a los requisitos técnicos y legales y generando alertas y recomendaciones para subsanar los procesos con deficiencias. En caso de no realizar semestralmente el análisis de los formatos de Identificación, el(la) Gestor(a) del proceso Gestión del conocimiento realiza el requerimiento al(a) responsable del procedimiento Transferencia o Intercambio de Información para que lo realice de manera inmediata. Como evidencia se cuenta con el correo electrónico con el archivo y el análisis de los formatos de Identificación y la generación de alertas y/o recomendaciones, remitido al(a) Director(a) de Análisis y Diseño Estratégico y al(la) Gestor(a) del proceso Gestión del conocimiento.</t>
  </si>
  <si>
    <t>(Número de documentos realizados de análisis del cumplimiento de requisitos legales y técnicos de los formatos de identificación de procesos de transferencia o intercambio de información / Número de documentos de análisis programados) * 100
Meta: 2 documentos.</t>
  </si>
  <si>
    <t>En el periodo comprendido entre el 1 de enero al 31 de marzo de 2023 no se han finalizado los procesos de transferencia o intercambio de información que han sido solicitados por las dependencias interesadas, que permita el diligenciamiento, aprobación, consolidación y análisis de los Formato de Identificación de transferencia o intercambio de información con terceros.
De esta manera, no se ha materializado el riesgo de gestión del proceso, por cuanto no se han finalizado los procesos de transferencia o intercambio de información en curso. Adjunto modelo de Formato de identificación de acuerdo de intercambio de información que se diligenció con SDP, el cual está en proceso de actualización.</t>
  </si>
  <si>
    <r>
      <t xml:space="preserve">
</t>
    </r>
    <r>
      <rPr>
        <sz val="10"/>
        <rFont val="Arial"/>
        <family val="2"/>
      </rPr>
      <t>Desarrollar las acciones establecidas por el lineamiento para la creación o actualización de los servicios sociales</t>
    </r>
  </si>
  <si>
    <t xml:space="preserve">No se tiene estandarizado el diseño de los servicios sociales de la entidad, lo cual genera la  creación o cambios en estos, sin identificar las necesidades reales de la población y las atenciones efectivas  para mitigar la  situación de la población . </t>
  </si>
  <si>
    <t xml:space="preserve">
Posibilidad que los servicios diseñados no contemplen las necesidades de la población vulnerable, generando servicios aprobados sin cumplimiento de los objetivos trazados frente a la cobertura y beneficios entregados, sin generar impacto en la población y detrimento de los recursos públicos, esto debido a que el área técnica puede definir un servicio social partiendo de estimados de percepción de necesidades o de la necesidad de justificar una ejecución presupuestal.</t>
  </si>
  <si>
    <t xml:space="preserve">Cada vez que las subdirecciones misionales que lideran los servicios sociales requieran crear o transformar un servicio social, el designado(a) por el respectivo Subdirector(a) misional adelantará reunión con el (la) delegada de la subsecretaría líder del Proceso Diseño e Innovación de los Servicios Sociales, con el fin de revisar y verificar que el servicio propuesto cuente con las orientaciones dadas por la entidad para este tema, el producto de este ejercicio son las actas donde se registran las recomendaciones de ajustes, para posteriormente proceder a la presentación en la Mesa Técnica Gis. 
El área misional realizará la socialización de la  ficha técnica del servicio y el contexto de la creación o modificación del servicio a aprobar por parte de la mesa, la cual verifica que los documentos se encuentren en coherencia con el plan de desarrollo, el proyecto de inversión y los objetivos estratégicos, seguidamente la Subsecretaría dará  a conocer los resultados de la reunión previa realizada con el área y sí se acogieron las recomendaciones realizadas para su aprobación. En caso que el servicio no supere la aprobación se devuelve para su ajuste hasta lograr su aprobación con el cumplimiento de los requisitos. 
Como evidencia se cuenta con las actas del o las reuniones adelantadas tanto por la Subsecretaría como las de la Mesa Técnica GIS, las cuales realizan la revisión y validación de los servicios a crear o modificarse. </t>
  </si>
  <si>
    <t>Delegado(a) de la subsecretaría líder del Proceso Diseño e Innovación de los Servicios Sociales
Mesa Técnica GIS</t>
  </si>
  <si>
    <t>(# de servicios validados en la Mesa Técnica  GIS acumulados / # de servicios creados o transformados  revisados en la mesa técnica acumulados) * 100</t>
  </si>
  <si>
    <t xml:space="preserve">Durante el primer trimestre del año 2023, la  Subdirección para la vejez solicitó el acompañamiento para la creación y transformación de un servicio social, para lo cual se adelantaron (2) reuniones con el área misional, orientando la estructura requerida para este fin.  </t>
  </si>
  <si>
    <t>11/04/2023: Se valida la información enviada, teniendo en cuenta que la descripción de las actividades realizadas durante el trimestre coinciden con lo planteado en la actividad de control, sin embargo, se recomienda actualizar la fórmula de cálculo, para que coincida 100% con las actividades propuestas a desarrollar.
Link de acceso evaluación de controles:
https://sig.sdis.gov.co/index.php/es/direccionamiento-de-los-servicios-sociales-riesgos</t>
  </si>
  <si>
    <t>El proceso Prestación de servicios sociales para la inclusión social tiene como objetivo prestar servicios y atenciones sociales dirigidos a la población más vulnerable del Distrito, para contribuir a la inclusión social en desarrollo de las políticas públicas sociales.</t>
  </si>
  <si>
    <t>Debido a la falta de oportunidad en el acompañamiento y seguimiento a los equipos de los servicios sociales que operativizan la prestación de los mismos.</t>
  </si>
  <si>
    <t>Posibilidad de que la prestación de los servicios sociales no se realice de acuerdo con los lineamientos estratégicos y operativos establecidos por la Entidad, debido a dificultades en el acompañamiento y seguimiento.</t>
  </si>
  <si>
    <t>1. El(la) Gestor(a) del Proceso Prestación de Servicios Sociales para la Inclusión Social debe realizar mensualmente reunión del proceso con los gestores del Sistema de Gestión de las subdirecciones técnicas de Territorial, Poblacional, Nutrición y abastecimiento e Inclusión y Familias, para realizar seguimiento a las diferentes actividades del Proceso y determinar si hay debilidades o aspectos por mejorar. En caso de identificar retrasos o debilidades en las actividades del proceso, éstas se registrarán en el acta con el fin de establecer compromisos y fechas para su cumplimiento. De las reuniones quedará como registro un acta y su listado de asistencia.</t>
  </si>
  <si>
    <t>(Número de reuniones de seguimiento realizadas / Once (11) reuniones programadas)*100</t>
  </si>
  <si>
    <t xml:space="preserve">Se realizó reunión mensual ordinaria de la  Mesa de implementación del sistema de gestión de las dependencias misionales, en el cual se realiza un monitoreo permanente a las actividades del proceso.  Como evidencia se entrega:
Febrero
* Acta y asistencia Mesa SG Misional
* Presentación Mesa SG Misional
Marzo
* Acta y asistencia Mesa SG Misional
* Presentaciones Mesa SG Misional  
</t>
  </si>
  <si>
    <t>14/04/2023. No se generan observaciones por parte de la segunda línea de defensa, respecto a los avances y evidencias presentados en el primer monitoreo al riesgo de gestión.</t>
  </si>
  <si>
    <t>2. Trimestralmente los equipos de Planeación, Misional y Calidad de la Dirección Territorial consolidan la información que reportan las subdirecciones locales y técnicas misionales del nivel central, en los formatos de planeación operativa, seguimiento y autocontrol (FOR-PSS-440 y FOR-PSS-439), con el propósito de analizar y generar los insumos necesarios para dar cuenta del seguimiento y autocontrol de la prestación de los servicios sociales para la inclusión social. En el caso de identificar novedades en la prestación de los servicios, se realiza el seguimiento respectivo con la dependencia responsable, con el fin de generar posibles soluciones. Como evidencia se cuenta con los informes y sus anexos correspondientes.</t>
  </si>
  <si>
    <t>Referentes de planeación, calidad y misional de la Dirección Territorial</t>
  </si>
  <si>
    <t>(Número de informes de seguimiento a la prestación de servicios sociales  realizados / Cuatro (4) informes de seguimiento a la prestación de servicios sociales programados)*100</t>
  </si>
  <si>
    <t>Se reporta informe del primer trimestre de la vigencia 2023, que da cuenta al seguimiento y autocontrol de la prestación de servicios sociales de las dependencias misionales. Dentro de lo reportado se cuenta con anexos correspondientes que contribuyeron al informe reportado.</t>
  </si>
  <si>
    <t>3. Mensualmente los equipos de Planeación y Misional de la Dirección Territorial realizarán encuentros con los referentes de planeación y territorial de las subdirecciones locales y referentes de las subdirecciones técnicas misionales con el objetivo de realizar acompañamiento, socialización y seguimiento a las acciones adelantadas en el marco de seguimiento y autocontrol de la prestación de los servicios sociales. Como evidencia se cuenta con las actas y listados de asistencia. En caso de no realizarse los encuentros, se hará comunicación vía correo electrónico.</t>
  </si>
  <si>
    <r>
      <t>Referentes de planeación y misional</t>
    </r>
    <r>
      <rPr>
        <sz val="10"/>
        <rFont val="Arial"/>
        <family val="2"/>
      </rPr>
      <t xml:space="preserve"> de la Dirección Territorial</t>
    </r>
  </si>
  <si>
    <t>(Número de encuentros realizados / Veinte (20) encuentros programados)*100
Meta: 
 - 10 encuentros equipo Planeación 
 - 10 encuentros equipo Territorial</t>
  </si>
  <si>
    <t>Se reporta informes generados por el área de Planeación y Misional de la Dirección Territorial, correspondientes a los encuentros que realizaron con los equipos de planeación y territorial de las localidades. 
Febrero: 
* (01) Acta y listado de asistencia Encuentro equipo planeación
* (01) Acta y listado de asistencia Encuentro equipo Territorial. 
Marzo:
*(01) Acta y listado de asistencia Encuentro equipo planeación
* (01) Acta y listado de asistencia Encuentro equipo Territorial. 
En total se reportan: (04) actas con sus respectivos listados de asistencia.</t>
  </si>
  <si>
    <t>1.Debido a que el sistema de información existente no realiza procesamiento de datos y el mismo está sujeto a margen de error humano</t>
  </si>
  <si>
    <t>Posibilidad de que no se recolecten los datos de los participantes de los servicios sociales con calidad, por la falta de lineamientos claros en la recolección, crítica y digitación de la información misional de los servicios sociales, derivada de la ausencia de conocimiento, actividades de control y apropiación de los procedimientos y protocolos relacionados al diligenciamiento y digitación de la información misional.</t>
  </si>
  <si>
    <t>1. Cuatrimestralmente el responsable de la Dirección Territorial, designado como administrador del Procedimiento Recolección, Crítica y Digitación (PCD-PSS-022) realiza un análisis de la calidad de la información bajo los criterios definidos por el Proceso Prestación de servicios sociales para la inclusión social, a partir del cual se realizarán las articulaciones pertinentes con las Subdirecciones Técnicas misionales para los ajustes requeridos. En caso de identificar dichos ajustes se hará seguimiento a su ejecución en el informe del siguiente cuatrimestre.  Como evidencia se cuenta con un Informe de Calidad de Información con los anexos correspondientes.</t>
  </si>
  <si>
    <t>Responsable procedimiento Recolección, Crítica y Digitación de la Dirección Territorial</t>
  </si>
  <si>
    <t>(Número de informes de calidad de la información realizados / Tres (3) informes de calidad de la información programados)*100</t>
  </si>
  <si>
    <t>Esta actividad comienza a partir del mes de mayo de la presente vigencia</t>
  </si>
  <si>
    <t>14/04/2023. No se generan observaciones por parte de la segunda línea de defensa.</t>
  </si>
  <si>
    <t>2. Debido al deficiente conocimiento en el diligenciamiento y digitación de la información de las fichas SIRBE</t>
  </si>
  <si>
    <t>2. Semestralmente, en articulación con la Dirección Territorial, los gestores del sistema de gestión de las Subdirecciones técnicas misionales del nivel central, realizan una jornada de socialización del protocolo de Formulación de la descripción del problema y concepto profesional (PTC-PSS-035) y del Procedimiento de Recolección Crítica y Digitación (PCD-PSS-022) y sus documentos técnicos asociados. Esta jornada estará dirigida a los líderes de servicio y a su vez los líderes de servicio deberán replicar en sus respectivos equipos la socialización respectiva, con el propósito de que los responsables de implementar el procedimiento conozcan el paso a paso para el correcto diligenciamiento de los instrumentos de recolección de información misional y su posterior digitación. En caso de no hacerse dicha socialización el gestor SG enviará por correo electrónico a los líderes del servicio social los protocolos y documentos y los líderes del servicio social remitirán estos documentos a sus respectivos equipos. De las reuniones quedará como registro las actas con sus respectivos listados de asistencia, o por el contrario los correos electrónicos de envío de la información, según corresponda.</t>
  </si>
  <si>
    <t>(Número socializaciones  realizadas / Veinte (20) socializaciones programadas)*100
Meta: cada dependencia misional realizará una socialización por semestre.</t>
  </si>
  <si>
    <t>Esta actividad comienza a partir del mes de abril de la presente vigencia</t>
  </si>
  <si>
    <t>1. Incumplimiento de la normatividad que genere sellamiento de unidades operativas.</t>
  </si>
  <si>
    <t>Posibilidad de la interrupción total o parcial en la prestación de servicios sociales, derivada de factores internos y/o externos que afecten al personal, los beneficiarios, y/o los proveedores, ocasionando un incumplimiento de la misión institucional.</t>
  </si>
  <si>
    <t>1. El (la) Director (a) Territorial junto con su equipo Misional, Planeación y Calidad en la vigencia 2023, establecerán un plan de trabajo que contemplarán las siguientes actividades para cumplir con la normatividad en las unidades operativas:   
*Adelantar previamente alistamiento de las unidades operativas
*Contar con personal cualificado para el seguimiento y la verificación, cumplimiento de la normatividad, calidad, plan ambiental entre otros.
* Dar a conocer las normas y actualización permanente por parte de los líderes-responsables
*Diseñar e implementar protocolo de inspección y vigilancia que recibe la SDIS.
Como evidencia se tendrá el plan de trabajo con los soportes que se generen durante su ejecución. 
En caso de no realizar el plan de trabajo, las actividades para cumplir con la normatividad de las unidades operativas se ejecutarán de manera independiente.</t>
  </si>
  <si>
    <r>
      <t>1. El (la) Director (a) Territorial junto con su equipo Misional, Planeación y Calidad en la vigencia 2023, establecerán un plan de trabajo que contemplarán las siguientes actividades para cumplir con la normatividad en las unidades operativas:   
*Adelantar previamente alistamiento de las unidades operativas
*Contar con personal cualificado para el seguimiento y la verificación, cumplimiento de la normatividad, calidad, plan ambiental entre otros.
* Dar a conocer las normas y actualización permanente por parte de los líderes-responsables
*Diseñar e implementar protocolo de inspección y vigilancia que recibe la SDIS</t>
    </r>
    <r>
      <rPr>
        <b/>
        <sz val="10"/>
        <rFont val="Arial"/>
        <family val="2"/>
      </rPr>
      <t>.</t>
    </r>
    <r>
      <rPr>
        <sz val="10"/>
        <rFont val="Arial"/>
        <family val="2"/>
      </rPr>
      <t xml:space="preserve">
Como evidencia se tendrá el plan de trabajo con los soportes que se generen durante su ejecución. 
En caso de no realizar el plan de trabajo, las actividades para cumplir con la normatividad de las unidades operativas se ejecutarán de manera independiente.</t>
    </r>
  </si>
  <si>
    <t>Director (a) Territorial</t>
  </si>
  <si>
    <t>Nivel de avance del Plan de trabajo ejecutado.</t>
  </si>
  <si>
    <t>100% del plan de trabajo ejecutado.</t>
  </si>
  <si>
    <r>
      <t xml:space="preserve">Esta actividad esta en proceso de ajuste, por lo que el plan de trabajo esta sujeto a la aprobación del ajuste solicitado.
La Dirección Territorial realizará la solicitud de actualización de esta actividad de control donde se solicita eliminar la actividad "Diseñar e implementar protocolo de inspección y vigilancia que recibe la SDIS" debido a que el proceso de Inspección, Vigilancia y Control establece que no está dentro de su alcance la elaboración de este protocolo. 
Por otro lado, para la actividad relacionada "Adelantar previamente alistamiento de las unidades operativas" las dependencias técnicas misionales del nivel central y nivel local están adelantando un ejercicio de diagnóstico y alistamiento con base al formato no controlado elaborado por parte de la Dirección Territorial </t>
    </r>
    <r>
      <rPr>
        <i/>
        <sz val="10"/>
        <rFont val="Arial"/>
        <family val="2"/>
      </rPr>
      <t xml:space="preserve">"FORMATO LISTADO DE CHEQUEO: IDENTIFICACIÓN Y CUMPLIMIENTO DE LA NORMATIVIDAD APLICABLE PARA EL FUNCIONAMIENTO DE LAS UNIDADES OPERATIVAS" . </t>
    </r>
    <r>
      <rPr>
        <sz val="10"/>
        <rFont val="Arial"/>
        <family val="2"/>
      </rPr>
      <t xml:space="preserve">Esta actividad hace parte del plan de trabajo que se desarrollará. </t>
    </r>
  </si>
  <si>
    <t>14/04/2023. No se generan observaciones por parte de la segunda línea de defensa. Se recomienda adelantar oportunamente las gestiones de actualización conforme a lo concluido en el monitoreo realizado.</t>
  </si>
  <si>
    <t>2. No contar con el suministro de insumos, materiales y otros por parte de los proveedores</t>
  </si>
  <si>
    <t>2. La Subdirección de Gestión y Desarrollo del Talento Humano a través del líder de seguridad y salud en el trabajo, durante la vigencia 2023 realizará la revisión, actualización  y socialización del formato para la elaboración de los Planes de Emergencia y Contingencia (PEC)  con el fin de generar las orientaciones vigentes que permitan atender apropiadamente  un evento que altere las condiciones normales de funcionamiento y que obligue a una respuesta inmediata en las instalaciones de cada unidad operativa. Una vez se cuente con el formato actualizado, la SGDTH envía un comunicado a las dependencias, solicitando la actualización de los PEC de cada unidad operativa, con el fin de ser validados y archivados en la carpeta compartida del equipo de Seguridad y salud en el trabajo.  Como evidencia se cuenta con los formatos de PEC actualizado en cada unidad operativa.
En caso de no recibir los PEC actualizados, en el marco de las visitas a las unidades operativas, se validará la existencia del documento por parte del equipo de seguridad y salud en el trabajo.</t>
  </si>
  <si>
    <t>Líder SG-SST de la Subdirección de Gestión y Desarrollo de Talento Humano</t>
  </si>
  <si>
    <t>(Número de unidades operativas con PEC actualizado / total de unidades operativas propias que se encuentran activas en el periodo)*100</t>
  </si>
  <si>
    <t>60% de unidades operativas propias con PEC actualizado</t>
  </si>
  <si>
    <t>Para el primer trimestre de la vigencia 2023, no se cuenta con formatos PEC actualizados.</t>
  </si>
  <si>
    <t>14/04/2023. No se generan observaciones por parte de la segunda línea de defensa. Se recomienda definir acciones y generar las alertas al responsable de la ejecución, con el fin de avanzar en el cumplimiento de la meta.</t>
  </si>
  <si>
    <t>3.  Alteración del orden público,  que impide la prestación de los servicios</t>
  </si>
  <si>
    <t>3. La Dirección Territorial en el primer cuatrimestre de 2023, realizará la articulación y consolidación  con las Direcciones Misionales y delegados de la mesa GIS la actualización de las fichas técnicas de los servicios y modalidades ajustando la oferta de servicios sociales para  casos de interrupción total o parcial, cambiando a servicios en casa, en calle u otras estrategias. Como evidencia se tendrán las fichas técnicas de los servicios y modalidades. 
Teniendo en cuenta la prioridad de la actividad para el Plan de Continuidad de Negocio, no se contempla su no ejecución.</t>
  </si>
  <si>
    <t xml:space="preserve">Director(a) Territorial </t>
  </si>
  <si>
    <t>(Fichas Técnicas actualizadas de los servicios y modalidades / Total de  Servicios y modalidades que requieren actualización de Fichas técnicas)*100</t>
  </si>
  <si>
    <t xml:space="preserve">100% de fichas técnicas actualizadas de los servicios y modalidades </t>
  </si>
  <si>
    <r>
      <t xml:space="preserve">Se reportan fichas técnicas de los servicios y modalidades, de la siguientes dependencias: 
</t>
    </r>
    <r>
      <rPr>
        <b/>
        <sz val="10"/>
        <rFont val="Arial"/>
        <family val="2"/>
      </rPr>
      <t>Adultez (08):</t>
    </r>
    <r>
      <rPr>
        <sz val="10"/>
        <rFont val="Arial"/>
        <family val="2"/>
      </rPr>
      <t xml:space="preserve">
*Atención y desarrollo de capacidades para mujeres habitantes de calle y en alto riesgo de estarlo.
*Alta dependencia física, mental o cognitiva para población habitante de calle. 
*Atención sociosanitaria para población habitante de calle y en alto riesgo de estarlo. 
*Comunidad de vida para población habitante de calle. 
*Autocuidado para población habitante de calle y en alto riesgo de estarlo. 
*Desarrollo integral y diferencial para población habitante de calle y en alto riesgo de estarlo. 
*Hogar de paso día y hogar de paso noche para la atención de población habitante de calle. 
*Móvil de abordaje territorial para el fenómeno de habitabilidad en calle. 
</t>
    </r>
    <r>
      <rPr>
        <b/>
        <sz val="10"/>
        <rFont val="Arial"/>
        <family val="2"/>
      </rPr>
      <t>Discapacidad (09):</t>
    </r>
    <r>
      <rPr>
        <sz val="10"/>
        <rFont val="Arial"/>
        <family val="2"/>
      </rPr>
      <t xml:space="preserve">
*Bogotá te cuida en casa.
*Centro de Atención Distrital para la Inclusión Social - CADIS.
*Centros Crecer.
*Centros Avanzar.
*Centros Integrarte Atención Externa.
*Centros Integrarte Atención Interna.
*Fortalecimiento a la inclusión y apoyo alimentario a personas con discapacidad.
*Centro Renacer.
*Ciudadano de ti. 
</t>
    </r>
    <r>
      <rPr>
        <b/>
        <sz val="10"/>
        <rFont val="Arial"/>
        <family val="2"/>
      </rPr>
      <t>Familia (02):</t>
    </r>
    <r>
      <rPr>
        <sz val="10"/>
        <rFont val="Arial"/>
        <family val="2"/>
      </rPr>
      <t xml:space="preserve">
*Estrategia Prevención del Riesgo de Ubicación Institucional de Niños y Niñas.
*Centro Proteger.
</t>
    </r>
    <r>
      <rPr>
        <b/>
        <sz val="10"/>
        <rFont val="Arial"/>
        <family val="2"/>
      </rPr>
      <t>Gestión Integral Local - SUBGIL (05):</t>
    </r>
    <r>
      <rPr>
        <sz val="10"/>
        <rFont val="Arial"/>
        <family val="2"/>
      </rPr>
      <t xml:space="preserve">
*Acompañamiento a Hogares en pobreza oculta y vulnerabilidad.
*Acompañamiento a Hogares pobres. 
*Centro de Desarrollo Comunitarios - CDC. 
*Fortalecimiento de procesos territoriales e iniciativas de innovación social.
*Tiempo propio para personas cuidadoras. 
</t>
    </r>
    <r>
      <rPr>
        <b/>
        <sz val="10"/>
        <rFont val="Arial"/>
        <family val="2"/>
      </rPr>
      <t>Subdirección Para la Identificación, Caracterización e Integración - SUBICI (07):</t>
    </r>
    <r>
      <rPr>
        <sz val="10"/>
        <rFont val="Arial"/>
        <family val="2"/>
      </rPr>
      <t xml:space="preserve">
*Gestión del Riesgo.
*Respuesta Social. 
*Estrategia para la atención a personas u hogares que, enfrentan situaciones de emergencia social y requieren atención social inmediata - Transferencia monetaria de emergencia social transitoria no condicionada. 
*Servicio para la integración y derechos del migrante, refugiado y retornado.
*Acciones para la integración y los derechos.
*Ayuda Humanitaria para la estabilización. 
*Integración en tu camino.
</t>
    </r>
    <r>
      <rPr>
        <b/>
        <sz val="10"/>
        <rFont val="Arial"/>
        <family val="2"/>
      </rPr>
      <t>Infancia(13):</t>
    </r>
    <r>
      <rPr>
        <sz val="10"/>
        <rFont val="Arial"/>
        <family val="2"/>
      </rPr>
      <t xml:space="preserve">
*Jardines Infantiles.
*Jardines Infantiles Nocturnos. 
*Casas de Pensamiento Intercultural. 
*Espacios Rurales.
*Creciendo Juntos. 
*Crecemos en la ruralidad. 
*Centro Amar.
*Centro Amar Nocturno. 
*Estrategia móvil, para la prevención y erradicación del trabajo infantil ampliado -EMPETIA-
*Centro Abrazar.
*Arte de Cuidar-te.
*Atrapasueños.
*Casas de Memoria y Lúdica.
</t>
    </r>
    <r>
      <rPr>
        <b/>
        <sz val="10"/>
        <rFont val="Arial"/>
        <family val="2"/>
      </rPr>
      <t>Juventud (04):</t>
    </r>
    <r>
      <rPr>
        <sz val="10"/>
        <rFont val="Arial"/>
        <family val="2"/>
      </rPr>
      <t xml:space="preserve">
*Casas de la Juventud.
*Forjar Restaurativo.
*Parceros por Bogotá.
*Prevención de la paternidad y maternidad temprana en Bogotá. 
</t>
    </r>
    <r>
      <rPr>
        <b/>
        <sz val="10"/>
        <rFont val="Arial"/>
        <family val="2"/>
      </rPr>
      <t>Asuntos LGBTI (05):</t>
    </r>
    <r>
      <rPr>
        <sz val="10"/>
        <rFont val="Arial"/>
        <family val="2"/>
      </rPr>
      <t xml:space="preserve">
*Ampliación e instalación de capacidades formativas.
*Bono Multicolor.
*Reafírmate: el chuchú de la cédula. 
*Casas LGBTI. 
*Unidad contra la discriminación - UCD.
</t>
    </r>
    <r>
      <rPr>
        <b/>
        <sz val="10"/>
        <rFont val="Arial"/>
        <family val="2"/>
      </rPr>
      <t>Nutrición (02):</t>
    </r>
    <r>
      <rPr>
        <sz val="10"/>
        <rFont val="Arial"/>
        <family val="2"/>
      </rPr>
      <t xml:space="preserve">
*Comedores Comunitarios.
*Compromiso por una alimentación Incluyente. 
</t>
    </r>
    <r>
      <rPr>
        <b/>
        <sz val="10"/>
        <rFont val="Arial"/>
        <family val="2"/>
      </rPr>
      <t>Vejez (08):</t>
    </r>
    <r>
      <rPr>
        <sz val="10"/>
        <rFont val="Arial"/>
        <family val="2"/>
      </rPr>
      <t xml:space="preserve">
*Apoyos Económicos para personas mayores.
*Comunidad de Cuidado. 
*Bogotá te acompaña en la vejez.
*Centro día casa de la sabiduría. 
*Cuidando en Casa.
*Cuidado transitorio Día - Noche. 
*Estrategia Centro Día al Barrio. 
*Estrategia Redes de Cuidado Comunitario.
En total se suben (63) fichas técnicas de los servicios, modalidades y estrategias de las dependencias misionales.
Estas fichas técnicas están asociadas y son la base del Portafolio de Servicios, Modalidades, estrategias, Beneficios y transferencia monetarias de la SDIS aprobado mediante memorando: I2023007643 – 13/03/2023 y están en coherencia con la Resolución 2018 de febrero de 2023 de la entidad.
Cualquier actualización, derogación o creación de que se presenten en las fichas técnicas será reportado de manera cualitativa para próximos reportes.</t>
    </r>
  </si>
  <si>
    <t>4. Declaración de emergencia sanitaria o aislamiento preventivo, o recomendación particular de secretaria de Salud que imposibilite el desplazamiento a las unidades operativas</t>
  </si>
  <si>
    <t>4. La Dirección Territorial  en el primer cuatrimestre de 2023, coordinará y articulará con las Direcciones misionales la identificación y elaboración del listado de unidades operativas  que se puedan utilizar como alternas por localidad de acuerdo con las necesidades específicas de los servicios sociales para situaciones de interrupción o crisis. Como evidencia queda el listado de unidades operativas que se pueden utilizar como alternas por localidad que permitirá el traslado de servicios según corresponda.
Teniendo en cuenta la prioridad de la actividad para el Plan de Continuidad de Negocio, no se contempla su no ejecución.</t>
  </si>
  <si>
    <t xml:space="preserve">Documento Listado de las unidades operativas  que se puedan utilizar como alternas por localidad de acuerdo con las necesidades específicas de los servicios sociales </t>
  </si>
  <si>
    <r>
      <rPr>
        <sz val="10"/>
        <rFont val="Arial"/>
        <family val="2"/>
      </rPr>
      <t>Un</t>
    </r>
    <r>
      <rPr>
        <sz val="10"/>
        <color rgb="FF00B050"/>
        <rFont val="Arial"/>
        <family val="2"/>
      </rPr>
      <t xml:space="preserve"> </t>
    </r>
    <r>
      <rPr>
        <sz val="10"/>
        <color theme="1"/>
        <rFont val="Arial"/>
        <family val="2"/>
      </rPr>
      <t>(01) Documento correspondiente al 100%</t>
    </r>
  </si>
  <si>
    <t>Se realizan encuentros de articulación con las Direcciones misionales, donde se está realizando la construcción y diligenciamiento del listado de las unidades operativas que se puedan utilizar como alternas por localidad. Por consiguiente, en la modificación que solicitará la Dirección Territorial, se plantea tener una ampliación en la fecha fin de esta actividad de control, debido a que está actividad requiere un tiempo más amplio para su ejecución por ser un ejercicio robusto y que requiere un análisis por unidad operativa por parte de las dependencias misionales.</t>
  </si>
  <si>
    <t>5. Alteración en la prestación de los servicios públicos</t>
  </si>
  <si>
    <t>5. El (la) Director (a) Territorial, durante la vigencia 2023, realizará la gestión pertinente para que la entidad cuente con un operador logístico que atienda situaciones de emergencia que generen interrupción de los servicios sociales con el fin de contribuir a subsanar o restablecer situaciones de interrupción en los servicios sociales. Como evidencia se contará con el contrato firmado del operador logístico.
En caso de no poder contar con la contratación de un operador logístico, se implementará las actividades alternativas definidas en las fichas técnicas de cada servicio social o modalidad.</t>
  </si>
  <si>
    <t>* Estudios previos - 10%
* Selección del Proveedor - 50% 
* Perfeccionamiento y legalización  - 80%
* Contrato firmado - 100%</t>
  </si>
  <si>
    <t>Un (1) operador logístico contratado</t>
  </si>
  <si>
    <t>Como resultado del monitoreo realizado al riesgo, se identifica que la actividad de control requiere una actualización en su alcance, con el fin de dar cuenta de la disponibilidad presupuestal y los acuerdos en el marco del Comité Institucional de Gestión y Desempeño. En este sentido, se procederá con el envío de la solicitud de ajuste de la actividad de control desde el liderazgo del proceso.</t>
  </si>
  <si>
    <t xml:space="preserve">Desconocimiento y falta de apropiación del procedimiento trámite de peticiones ciudadanas en la Secretaría Distrital de Integración Social PCD-ATC-003, por parte de los servidores, servidoras y contratistas. </t>
  </si>
  <si>
    <t>Cada vez que ingresa un nuevo integrante al equipo del Servicio Integral de Atención a la Ciudadanía - SIAC,  el profesional  del componente de Atención a la Ciudadanía del Equipo del Servicio Integral de Atención a la Ciudadanía - SIAC de nivel central realiza inducción que incluye el Manual de atención a la ciudadanía, Procedimiento para el trámite de requerimientos ciudadanos en la Secretaría Distrital de Integración Social, canales de interacción, servicios sociales, entre otros; con el propósito de garantizar su conocimiento e implementación en sus puestos de trabajo. Una vez aplicada la inducción y validando los resultados de los test de valoración aplicados, se procederá a establecer si hay lugar a desarrollar un proceso de fortalecimiento en los temas que se identifique debilidad respecto a los temas vistos.
Como evidencias se cuenta con el listado de asistencia y actas.</t>
  </si>
  <si>
    <t>Alto</t>
  </si>
  <si>
    <t xml:space="preserve">
Profesional del componente de Atención a la Ciudadanía del Equipo del Servicio Integral de Atención a la Ciudadanía - SIAC</t>
  </si>
  <si>
    <t xml:space="preserve">
# de inducciones realizadas acumuladas / # de inducciones a realizar acumuladas) * 100</t>
  </si>
  <si>
    <t>En el trimestre reportado se realizó inducción a ocho (8) personas que ingresaron al Servicio Integral de Atención a la Ciudadanía, un (1) persona administrativa asignada a nivel central para tramite de peticiones y siete (7) responsables de punto SIAC. Como evidencia se entregan actas y evaluaciones.</t>
  </si>
  <si>
    <t>11/04/2023: 
Diligenciar todas las casillas y revisar el cargue de evidencias.
17/04/2023: No se presentan observaciones al reporte y evidencias enviados. 
Link de acceso evaluación de controles:
https://sig.sdis.gov.co/index.php/es/atencion-a-la-ciudadania-riesgos</t>
  </si>
  <si>
    <t>El profesional del componente de Atención a la Ciudadanía del Equipo del Servicio Integral de Atención a la Ciudadanía - SIAC, desarrolla anualmente 6 (seis) jornadas de sensibilización y fortalecimiento en temas relacionados a la prestación del servicio dirigidas a los servidores, servidoras y contratistas del equipo SIAC. En estas  jornadas se aplicará un postest a fin de evaluar los conocimientos adquiridos durante las mismas. De acuerdo con los resultados obtenidos, trimestralmente  se realizarán acciones (formularios) de seguimiento para reforzar dichos contenidos. 
Como evidencias se cuenta con listados de asistencia (formularios web), resultados de pos test, registro de formularios de seguimiento y actas .</t>
  </si>
  <si>
    <r>
      <t xml:space="preserve">(# de jornadas de sensibilización realizadas, acumuladas / </t>
    </r>
    <r>
      <rPr>
        <strike/>
        <sz val="10"/>
        <rFont val="Arial"/>
        <family val="2"/>
      </rPr>
      <t>#</t>
    </r>
    <r>
      <rPr>
        <sz val="10"/>
        <rFont val="Arial"/>
        <family val="2"/>
      </rPr>
      <t>6 de jornadas de sensibilización programadas, acumuladas) * 100</t>
    </r>
  </si>
  <si>
    <t>En el trimestre reportado se han desarrollado dos (2) jornadas de Sensibilización, fortalecimiento y reinducción grupal dirigido al equipo de responsables de los puntos SIAC. En estas jornadas se abordaron los siguientes temas:                                                                                                                                             
Jornada 1 febrero: conocimiento de la actualización de la resolución de servicios de la SDIS; análisis informe Veeduría Índice de Atención Ciudadana; Protocolos de atención acordes al Manual de Servicio SDIS; Articulación con el Servicio IMG.                                                                       Jornada 2 marzo: articulación Subdirección para las familias; Profundización competencias comportamentales - Empatía y articulación con Secretaría General capacitación  modulo Introducción al conocimiento de lo público.
Es importante aclarar que los resultados pos test y el registro de formularios de seguimiento, del mes de marzo se presentarán en el siguiente reporte, ya que se aplican días después de realizada la jornada de fortalecimiento.</t>
  </si>
  <si>
    <t>11/04/2023: 
Diligenciar todas las casillas y revisar el cargue de evidencias, ajustar redacción.
17/04/2023: No se presentan observaciones al reporte y evidencias enviados. 
Link de acceso evaluación de controles:
https://sig.sdis.gov.co/index.php/es/atencion-a-la-ciudadania-riesgos</t>
  </si>
  <si>
    <t>Fortalecer las competencias en atención a la ciudadanía del talento humano de la entidad</t>
  </si>
  <si>
    <t>R-ATC-004</t>
  </si>
  <si>
    <t xml:space="preserve"> Desconocimiento de las fuentes y rutas de acceso a  la información  sobre el proceso de Atención a la ciudadanía .</t>
  </si>
  <si>
    <t>Posibilidad que desde el proceso  de Atención a la Ciudadanía no se ejecuten las actividades acorde a lo establecido en el Manual de servicio a la ciudadanía y Procedimiento de trámite de peticiones ciudadanas en la Secretaría Distrital de Integración Social, afectando la percepción de la ciudadanía frente a la idoneidad de las personas que prestan los servicios de la entidad, debido al desconocimiento y falta de apropiación estos documentos.</t>
  </si>
  <si>
    <t>80% - alta</t>
  </si>
  <si>
    <t>El profesional  del componente de Atención a la Ciudadanía del Equipo del Servicio Integral de Atención a la Ciudadanía - SIAC de nivel central, realiza anualmente 1 (una) visita de seguimiento y acompañamiento (virtual o presencial) a los responsables de los puntos de atención, con el fin de identificar fortalezas y debilidades en la prestación del servicio de atención a la ciudadanía. Frente a las debilidades identificadas en las visitas, se realizará retroalimentación y se establecerán compromisos de mejora a los cuales se les realizará seguimiento al cumplimiento. 
Como evidencias se cuenta con el listado de programación y ejecución de visitas, y las actas de las visitas realizadas.</t>
  </si>
  <si>
    <t xml:space="preserve">(# de visitas de seguimiento y acompañamiento realizadas acumuladas / # visitas de seguimiento y acompañamiento programadas) * 100
</t>
  </si>
  <si>
    <t xml:space="preserve">En el trimestre reportado se realizaron dos (2) visitas a los responsables de los puntos SIAC de: SLIS Barrios Unidos y SLIS Chapinero. Como evidencia se presenta listado de programación y ejecución de visitas y actas de visitas de Acompañamiento y fortalecimiento. </t>
  </si>
  <si>
    <t>En el trimestre reportado se han desarrollado dos (2) jornadas de Sensibilización y fortalecimiento y reinducción grupal dirigido al equipo de responsables de los puntos SIAC. En estas jornadas se abordaron los siguientes temas:                                                                                                                                             
Jornada 1 Febrero: Conocimiento de la actualización de la resolución de servicios de la SDIS; análisis informe Veeduría Índice de Atención Ciudadana; Protocolos de atención acordes al Manual de Servicio SDIS; Articulación con el Servicio IMG                                                                       Jornada 2 marzo: Articulación Subdirección para las familias; Profundización competencias comportamentales - Empatía y articulación con Secretaría General capacitación  modulo Introducción al conocimiento de lo público.                                                                                                        Igualmente se desarrollaron dos (2) evaluaciones - test de seguimiento al conocimiento adquirido relacionado con el Servicio a la Ciudadanía.
Es importante aclarar que los resultados pos test y el registro de formularios de seguimiento, del mes de marzo se presentarán en el siguiente reporte, ya que se aplican días después de realizada la jornada de fortalecimiento.</t>
  </si>
  <si>
    <t>11/04/2023: 
Diligenciar todas las casillas y revisar el cargue de evidencias, ajustar redacción de acuerdo a comentario.
17/04/2023: No se presentan observaciones al reporte y evidencias enviados. 
Link de acceso evaluación de controles:
https://sig.sdis.gov.co/index.php/es/atencion-a-la-ciudadania-riesgos</t>
  </si>
  <si>
    <t xml:space="preserve">R-TH-002
</t>
  </si>
  <si>
    <t>Posibilidad de afectación económica y de la imagen reputacional de la entidad  por la perdida o desactualización y filtración de información confidencial y reservada de la historia laboral de los servidores de la entidad generada por el incumplimiento de los criterios operativos establecidos para la gestión documental.</t>
  </si>
  <si>
    <t>1.El colaborador designado por el (la) Subdirector(a) de Gestión y Desarrollo del Talento Humano, realizará cuatro revisiones durante la vigencia, de los préstamos realizados y registrados en el formato Préstamo, consulta documental - Historias Laborales  (FOR-GD-012) y los comparará con la información de la comunicación oficial que contiene la relación  personas autorizadas para acceder a las mismas, dicha comparación será registrada en un acta, con el fin de realizar la validación de las personas que tuvieron acceso a las Historias Laborales y garantizar la integridad de los documentos. 
En caso de encontrar anomalías en las validaciones realizadas, se remitirá comunicación al responsable del archivo solicitando los respectivos correctivos a que haya lugar.
Como evidencia se cuenta con un acta de la revisión realizada y en caso de inconsistencia se adjuntará una comunicación al colaborador designado del archivo de gestión, por cada revisión realizada.</t>
  </si>
  <si>
    <t>Colaborador designado por el (la) Subdirector(a) de Gestión y Desarrollo de Talento Humano</t>
  </si>
  <si>
    <t>Durante el primer trimestre de 2023 se revisaron los formatos préstamo y consulta documental – Historias Laborales (FOR GD-012), de los meses de enero, febrero y marzo, en los cuales se evidenció el registro correcto de la información tanto de consulta, como de préstamos de Historias Labores, según lo establece el procedimiento. Las consultas y/o préstamos, fueron realizados a personas autorizadas por la Subdirectora de Gestión y Desarrollo de Talento Humano.
Se anexa como evidencias:  Acta de revisión y Formatos: Préstamo y Consulta Documental – Historias Laborales diligenciados del primer trimestre.</t>
  </si>
  <si>
    <t>13/4/2023
No se generan observaciones frente al reporte del periodo. Se sugiere que dentro de los parámetros de revisión a los formatos de préstamo y consulta se contemple el diligenciamiento completo de cada uno de los ítems requeridos, toda vez que se identifican algunos campos sin diligenciar dentro de los formatos remitidos como evidencia. 
La evaluación de controles se encuentra disponible en: https://sig.sdis.gov.co/index.php/es/gestion-de-talento-humano-riesgos</t>
  </si>
  <si>
    <t xml:space="preserve">
Debido a la insuficiente divulgación por parte de la SDGTH y/o bajo interés de los colaboradores sobre las actividades programadas en los Planes de la Subdirección</t>
  </si>
  <si>
    <t xml:space="preserve">Posibilidad de pérdidas económicas y de la imagen reputacional de la entidad al registrarse baja participación de los colaboradores de la SDIS en las actividades programadas en los planes y programas de la SGDTH en cada vigencia, por la falta de divulgación o la falta de socialización  oportuna de los criterios, fechas y demás información de las actividades a desarrollar.
</t>
  </si>
  <si>
    <t>1. El colaborador designado por el(la) Subdirector(a) de Gestión y Desarrollo de Talento Humano diseñará de manera digital  un boletín mensual que tiene por objetivo informar, motivar y promover la participación de los colaboradores de la entidad, en las actividades programadas en los planes y programas de la SGDTH durante la vigencia, en especial: Plan de Bienestar e Incentivos, Plan de Capacitación y Plan de SST.
En caso de no diseñar y emitir el boletín en el mes, este deberá realizarse máximo en el mes siguiente.
Como evidencia se cuenta con un boletín de talento humano mensual, emitido a los colaboradores de la entidad para mejorar la participación.</t>
  </si>
  <si>
    <t>1. El colaborador designado por el(la) Subdirector(a) de Gestión y Desarrollo de Talento Humano diseñará de manera digital un boletín mensual que tiene por objetivo informar, motivar y promover la participación de los colaboradores de la entidad, en las actividades programadas en los planes y programas de la SGDTH durante la vigencia, en especial: Plan de Bienestar e Incentivos, Plan de Capacitación y Plan de SST.
En caso de no diseñar y emitir el boletín en el mes, este deberá realizarse máximo en el mes siguiente.
Como evidencia se cuenta con un boletín de talento humano mensual, emitido a los colaboradores de la entidad para mejorar la participación.</t>
  </si>
  <si>
    <t>Colaborador designado por la Subdirección de Gestión y Desarrollo de Talento Humano</t>
  </si>
  <si>
    <t xml:space="preserve">(No de boletines divulgados mensualmente / 10 boletines programados) * 100
</t>
  </si>
  <si>
    <t xml:space="preserve">En el primer trimestre de la vigencia 2023 se llevó a cabo la gestión de diseño y divulgación masiva a través de los medios de comunicación interna de la Secretaría Distrital de Integración Social (mailing) del primer boletín digital divulgado por Comunicación Interna el 13 de marzo de 2023, informando el nombre de la actividad, modalidad de ejecución, beneficiarios y beneficiarias (funcionarios(as) y/o contratistas), link de conexión o inscripción según corresponda, con el fin de promover e incentivar la participación de los colaboradores y colaboradoras de la SDIS aportando a su bienestar laboral integral
El boletín del mes de marzo de 2023, se realizó con la información correspondiente al área funcional de  Seguridad y Salud en el Trabajo, dado que los Planes Institucionales de Bienestar Social e Incentivos  y Capacitación no tenían programación para el mes enunciado.
Como evidencia se adjunta, PDF del correo masivo de envío y PDF del contenido del boletín con las actividades programadas del mes de marzo de 2023. </t>
  </si>
  <si>
    <t>13/4/2023
No se generan observaciones ni sugerencias frente al reporte del periodo.
La evaluación de controles se encuentra disponible en: https://sig.sdis.gov.co/index.php/es/gestion-de-talento-humano-riesgos</t>
  </si>
  <si>
    <r>
      <t xml:space="preserve">
</t>
    </r>
    <r>
      <rPr>
        <sz val="10"/>
        <rFont val="Arial"/>
        <family val="2"/>
      </rPr>
      <t>Debido a que se dejen de aplicar los controles existentes en el procedimiento de afiliación y desafiliación de los servidores al Sistema General de Seguridad Social en Salud - SGSSS</t>
    </r>
    <r>
      <rPr>
        <sz val="10"/>
        <color theme="6" tint="-0.249977111117893"/>
        <rFont val="Arial"/>
        <family val="2"/>
      </rPr>
      <t xml:space="preserve">
</t>
    </r>
  </si>
  <si>
    <t>Posibilidad de pérdidas económicas  por la inoportunidad de la afiliación o desafiliación de un servidor al Sistema General de Seguridad Social en Salud – SGSSS o por demora en la activación de la afiliación de aquellos funcionarios que aprueban el periodo de prueba y que están en trámite de vinculación definitiva a la entidad, debido a la falta de notificación por parte de la entidad de la cual se desvincula.</t>
  </si>
  <si>
    <t>Colaborador designado por el (la) Subdirector de Gestión y Desarrollo de Talento Humano</t>
  </si>
  <si>
    <t>(No de verificaciones realizadas a la afiliación o desvinculación a la EPS y AFP y CCF / 11 verificaciones programadas) * 100</t>
  </si>
  <si>
    <t>Mensualmente el responsable en el área de nómina, verifica el listado de personas posesionadas y/o desvinculadas, de acuerdo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febrero y marzo/2023</t>
  </si>
  <si>
    <t xml:space="preserve">13/4/2023
No se generan observaciones ni sugerencias frente al reporte del periodo.
La evaluación de controles se encuentra disponible en: https://sig.sdis.gov.co/index.php/es/gestion-de-talento-humano-riesgos </t>
  </si>
  <si>
    <t>Mensualmente el responsable en el área de nómina, verifica el listado de personas posesionadas y/o desvinculadas, de acuerdo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febrero y marzo/2023</t>
  </si>
  <si>
    <r>
      <t xml:space="preserve">
</t>
    </r>
    <r>
      <rPr>
        <sz val="10"/>
        <rFont val="Arial"/>
        <family val="2"/>
      </rPr>
      <t>Debido a la falta de notificación  por parte de las entidades distritales cuando se genera la vacancia definitiva de un servidor que ha superado el período de prueba</t>
    </r>
    <r>
      <rPr>
        <b/>
        <sz val="10"/>
        <color rgb="FF7030A0"/>
        <rFont val="Arial"/>
        <family val="2"/>
      </rPr>
      <t xml:space="preserve">
</t>
    </r>
  </si>
  <si>
    <t>Posibilidad de perdidas económicas  por demora en la activación de la afiliación al SGSSS de aquellos funcionarios que aprueban el periodo de prueba y que están en tramite de vinculación definitiva a la entidad, debido a la falta de notificación por parte de la entidad de la cual se desvincula.</t>
  </si>
  <si>
    <t>3. El colaborador designado por el(la) Subdirector(a) de Gestión y Desarrollo de Talento Humano, que pertenece al área funcional de nómina, realiza la validación de activación al Sistema General de seguridad Social y Salud de aquellos servidores (as) Públicos (as)que vienen de otras entidades del distrito y que superaron el periodo de prueba en la SDIS. Este listado será enviado previamente por cada uno de los Gestores de Talento Humano, de manera inmediata, una vez se tenga el resultado de la Evaluación de Desempeño. 
Se tendrá contacto con el servidor que supera el periodo de prueba y/o con la entidad de donde proviene, y se hará el seguimiento permanente a cada caso con esta particularidad, de tal forma que se solicite la activación en el Sistema General de seguridad Social y Salud  inmediatamente se emita la vacancia definitiva en la entidad de procedencia. 
Como evidencia se presenta una base de datos, que corresponde al listado de servidores que ingresaron a la entidad, que proceden de otra entidad del distrito y que superaron el periodo de prueba, versus el estado de afiliación (solicitud de activación) posterior que se declare la vacancia definitiva en la entidad distrital de donde proceden.</t>
  </si>
  <si>
    <t>(No de verificaciones realizadas a la activación al SGSSS / 11 verificaciones programadas) * 100</t>
  </si>
  <si>
    <t>Mensualmente el responsable en el área de nómina  verifica el listado de personas que superaron el periodo de prueba en la SDIS y que provienen de otra entidad del Distrito con el mismo NIT,  de acuerdo a la información suministrada por el referente de Gestores de Talento Humano , realizando la verificación del estado de afiliación a salud, pensión, ARL y caja de compensación en el periodo.
Se anexa base de datos, que corresponde al listado de servidores que ingresaron a la entidad, que proceden de otra entidad del Distrito y que superaron el periodo de prueba versus el estado de afiliación.</t>
  </si>
  <si>
    <t>1. El Líder de Infraestructura trimestralmente debe realizar seguimiento y monitoreo al estado de la infraestructura y servicios tecnológicos de la Entidad administrados por la Subdirección de Investigación e Información, con el objetivo de garantizar los servicios tecnológicos para la correcta disponibilidad de los mismos. En caso de presentarse alguna inconsistencia en la ejecución de seguimiento y monitoreo, se deberá analizar y proceder con las acciones respectivas para dar solución a lo presentado. La evidencia es un informe que el líder de Infraestructura deberá hacer trimestralmente del resultado del seguimiento y monitoreo al estado de la infraestructura y servicios tecnológicos.</t>
  </si>
  <si>
    <t>(Seguimientos y monitoreos realizados al estado de la infraestructura y servicios tecnológicos de la Entidad administrados por la Subdirección de Investigación e Información /  Seguimientos y monitoreos programados al estado de la infraestructura y servicios tecnológicos de la Entidad administrados por la Subdirección de Investigación e Información) * 100
Meta: 4 informes.</t>
  </si>
  <si>
    <t>El líder de infraestructura presenta el primer informe del resultado del seguimiento y monitoreo trimestral al estado de la infraestructura y servicios tecnológicos de la Entidad administrados por la Subdirección de Investigación e información, donde se evidencia que en los servicios de base de datos se han aplicado las mejores prácticas para una administración eficiente y como resultado se confirma que se ha mantenido una disponibilidad por encima de 99% en   servidores, almacenamiento, telefonía, canales de comunicación, ofimática, licenciamiento, redes LAN, base de datos y seguridad perimetral, por otro lado, se evidencian los mantenimientos que fueron realizados durando el periodo reportado y los incidentes presentados. A su vez, se realizaron continuas visitas a Unidades Operativas con canal MPLS, lo que permite identificar y dar solución a requerimientos a nivel de red y de infraestructura en general.</t>
  </si>
  <si>
    <t>14/04/2023
No se generan observaciones respecto a los avances y evidencias presentados en el monitoreo al riesgo de gestión.
Evaluación de controles: https://sig.sdis.gov.co/index.php/es/mantenimiento-y-soporte-tic-riesgos</t>
  </si>
  <si>
    <t>2. El líder de mesa de servicios de manera trimestral realiza seguimiento a las estrategias de divulgación y apropiación del punto único de contacto y los canales de la mesa de servicio, con el fin de evitar la perdida del punto único de contacto. En caso de encontrar alguna inconsistencia en las divulgaciones, procede a analizar y solicitar la corrección. La evidencia es un informe del seguimiento que se hace trimestralmente a las estrategias de divulgación.</t>
  </si>
  <si>
    <t>(Seguimientos realizados a las estrategias de divulgación y apropiación del punto único de contacto y los canales de la mesa de servicio /  Seguimientos programados a las estrategias de divulgación y apropiación del punto único de contacto y los canales de la mesa de servicio) * 100
Meta: 4 informes.</t>
  </si>
  <si>
    <t>El líder de mesa de servicios presenta el primer informe del seguimiento que se hace trimestralmente a las estrategias de divulgación  y apropiación del punto único de contacto y los canales de la mesa de servicio, en el cual se relacionan las acciones dirigidas al fortalecimiento de los canales de atención de la Mesa de Servicios y todas aquellas encaminadas a la disminución de solicitudes de productos y servicios relacionados con TI a través de dichos canales, desde donde se puede realizar una medición del nivel de efectividad de las estrategias realizadas durante este periodo y de ser necesario tener un punto de partida para emprender mejoras que apunten a la calidad de la oferta de servicios desde la Subdirección de Investigación e Información.</t>
  </si>
  <si>
    <t>R-SMT-003</t>
  </si>
  <si>
    <t>Posibilidad de la perdida de información de registros financieros, documentos críticos, información contable, registro de beneficiarios, daño en los sistemas y/o vulneración de los mismos, debido a un incidente que impida a la entidad llevar a cabo sus procesos esenciales y misionales lo que puede generar afectación en los servicios de atención a usuarios internos y externos.</t>
  </si>
  <si>
    <t>1. El Subdirector de Investigación e Información y el profesional encargado de ejecutar las actividades de Seguridad de la Información realizarán seguimiento trimestral a los lineamientos definidos frente a la gestión de vulnerabilidades en el Plan de Seguridad y Privacidad de la Información a fin de remediar y dar cierre a las vulnerabilidades activas sobre la infraestructura de la Entidad.
En caso que se identifique retrasos en las actividades del plan, el Subdirector de Investigación e Información tomará decisiones que los encargados de infraestructura y de seguridad deberá ejecutar.
Evidencia: Informe de seguimiento al Plan de Seguridad y Privacidad de la Información.</t>
  </si>
  <si>
    <t>Subdirector de Investigación e Información y profesional encargado de ejecutar las actividades de Seguridad.</t>
  </si>
  <si>
    <t>(Número de seguimientos a los lineamientos definidos en el Plan de Seguridad y Privacidad de la Información / Número de seguimientos programados a los lineamientos definidos en el Plan de Seguridad y Privacidad de la Información) * 100
Meta: 4 informes.</t>
  </si>
  <si>
    <t>El profesional encargado de ejecutar las actividades de Seguridad de la Información presenta informe de seguimiento trimestral a los lineamientos definidos frente a la gestión de vulnerabilidades en el Plan de Seguridad y Privacidad de la Información a fin de remediar y dar cierre a las vulnerabilidades activas sobre la infraestructura de la Entidad, a su vez reporta el nivel de avance frente a las actividades planteadas en aras de avanzar en la implementación del modelo de seguridad y privacidad de la información durante el periodo (enero - marzo).</t>
  </si>
  <si>
    <t>2.Malos manejos en los equipos y sistemas de la entidad por parte del Talento Humano que trabaja en la entidad.</t>
  </si>
  <si>
    <t>2. El Subdirector de Investigación e Información y el profesional encargado de infraestructura realizará seguimiento semestral al correcto uso del espacio asignado en la nube a las dependencias de la Entidad, con el fin de administrar los recursos de almacenamiento de una manera eficiente.
En caso tal que se evidencie que no se esta haciendo uso correcto del espacio asignado, se registrará en el informe, el cual será comunicado a las dependencias interesadas.
Evidencia: Informe del seguimiento al correcto uso del espacio asignado en la nube.</t>
  </si>
  <si>
    <t>Subdirector de Investigación e Información y  profesional encargado de infraestructura.</t>
  </si>
  <si>
    <t>(Número de informes de seguimiento al correcto uso del espacio asignado en la nube / Número de informes programados al correcto uso del espacio asignado en la nube) * 100
Meta: 1 informe.</t>
  </si>
  <si>
    <t>La actividad no se encuentra programada, puesto que al ser un informe semestral, se empieza a preparar en el ultimo mes del semestre.</t>
  </si>
  <si>
    <t>3. No aplicación de normatividad y procedimientos vigentes, relacionados con la seguridad de la información</t>
  </si>
  <si>
    <t>3. El Subdirector de Investigación e Información y los profesionales encargados de ejecutar las actividades de Seguridad de la Información e Infraestructura realizarán de manera anual la actualización a los lineamientos definidos frente a la implementación del Plan de Recuperación de Desastres tecnológicos de la entidad (DRP), a fin de preparar a la Entidad ante un evento de interrupción inesperado.
Teniendo en cuenta la prioridad de esta actividad para el plan de continuidad de negocio, no se contempla su no ejecución.
Evidencia: Plan de recuperación de desastres tecnológico de la entidad actualizado.</t>
  </si>
  <si>
    <t>Subdirector de Investigación e Información y los profesionales encargados de ejecutar las actividades de Seguridad de la Información e Infraestructura.</t>
  </si>
  <si>
    <t>Un Plan de recuperación de desastres tecnológico de la entidad actualizado.
2 trimestre: borrador del documento 50%.
4 trimestre: oficialización y publicación 50%.</t>
  </si>
  <si>
    <t>La actividad se encuentra programada para un primer avance en el segundo trimestre del año, en este se entregara el borrador del Plan de recuperación de desastres tecnológico de la entidad actualizado.</t>
  </si>
  <si>
    <t>4. El Subdirector de Investigación e Información y el profesional encargado de ejecutar las actividades de Seguridad de la Información, realizarán semestralmente la actualización y socialización de las mejores prácticas en el manejo de la información, a fin de garantizar la confidencialidad, integridad y disponibilidad de la información.
En caso tal de que no realicen las actualizaciones y socializaciones, serán realizadas por otro profesional asignado por el Subdirector de Investigación e Información.
Evidencia: Listado de socializaciones realizadas.</t>
  </si>
  <si>
    <t>(Número de socializaciones realizadas a las mejores prácticas en el manejo de la información / Número de socializaciones programadas a las mejores prácticas en el manejo de la información) * 100
Meta: 2 socializaciones.</t>
  </si>
  <si>
    <t>La actividad no esta programada para este primer trimestre, en el segundo trimestre se hará la primera socialización de las mejores prácticas en el manejo de la información.</t>
  </si>
  <si>
    <t xml:space="preserve">Gestión Contractual </t>
  </si>
  <si>
    <t>Realizar la estructura del proceso según su modalidad contractual.</t>
  </si>
  <si>
    <t>1.  Insuficiente apropiación de las directrices del proceso de gestión contractual por parte de los equipos que apoyan la gestión contractual en cada dependencia, además del desconocimiento de los cambios en la regulación contractual.</t>
  </si>
  <si>
    <t>Posibilidad de no adquirir los bienes y afectación de los servicios requeridos por la entidad por externalidades, errores y la falta de controles en los trámites contractuales necesarios para la prestación de los servicios sociales.</t>
  </si>
  <si>
    <t>1. El (los) profesional (es) designado por el (la)  Subdirector (a) de Contratación, cada vez que se actualiza algún procedimiento, lo socializa con los enlaces de contratación mediante comunicación oficial o jornadas de socialización con el propósito de divulgar los cambios realizados. Si no se realiza la socialización oportuna, se realizará una socialización masiva cada 3 meses. 
Como evidencia se deja registro de las comunicaciones o jornadas de sensibilización.</t>
  </si>
  <si>
    <t xml:space="preserve"> El (los) profesional (es) designado por el (la)  Subdirector (a) de Contratación.</t>
  </si>
  <si>
    <t>(Número de procedimientos del proceso Gestión contractual socializados  / Número de procedimientos del proceso gestión contractual  actualizados en el periodo)*100</t>
  </si>
  <si>
    <t xml:space="preserve">Durante el primer trimestre del año la Subdirección de Contratación actualizó 2 procedimientos: 
- PCD-GEC-009 Licitación Publica 14/03/2023.
- PCD-GEC-003 Contratación Directa 29/03/2023.
Y creó el procedimiento:
- PCD-GEC-010 Contratación con entidades privadas sin animo de lucro y reconocida idoneidad 29/03/2023.
En virtud de lo anterior, por medio de piezas de comunicación se realizó la socialización masiva de las actualizaciones realizadas. 
Se adjunta como evidencia piezas de comunicación. </t>
  </si>
  <si>
    <t>14/04/2023
No se generan observaciones respecto a los avances y evidencias presentados en el monitoreo al riesgo de gestión.
Evaluación de controles: https://sig.sdis.gov.co/index.php/es/gestion-contractual-riesgos</t>
  </si>
  <si>
    <t>2. Contratación insuficiente de bienes y servicios por fallas en la planeación y por la falta de articulación entre las dependencias donde se estructuran y se ejecutan los procesos de contratación.</t>
  </si>
  <si>
    <t>2. El (los) profesional (es) designado por la  Subdirección de Diseño, Evaluación y Sistematización mensualmente  realiza seguimiento a la ejecución presupuestal de los proyectos de inversión a través de la programación en el plan anual de adquisiciones, mediante la expedición de cartas de alerta dirigida a los gerentes de los proyectos de inversión de la SDIS. 
Si no realiza la carta de alerta, se remitirá otro tipo de comunicación al proyecto de inversión. 
Como evidencia quedan las cartas de alerta de seguimiento a los proyectos de inversión u otras comunicaciones oficiales.</t>
  </si>
  <si>
    <t xml:space="preserve">2. El (los) profesional (es) designado por la  Subdirección de Diseño, Evaluación y Sistematización mensualmente  realiza seguimiento a la ejecución presupuestal de los proyectos de inversión a través de la programación en el plan anual de adquisiciones, mediante la expedición de cartas de alerta dirigida a los gerentes de los proyectos de inversión de la SDIS. 
Si no realiza la carta de alerta, se remitirá otro tipo de comunicación al proyecto de inversión. 
Como evidencia quedan las cartas de alerta de seguimiento a los proyectos de inversión u otras comunicaciones oficiales. </t>
  </si>
  <si>
    <t>El (los) profesional (es) designado por la  Subdirección de Diseño, Evaluación y Sistematización</t>
  </si>
  <si>
    <t>(Numero de cartas de alerta  realizadas a los gerentes de los proyectos de inversión / Número de proyectos de inversión) * 100
Nota: Primer trimestre 10%
Segundo trimestre 30%.
Tercer trimestre 30%. 
Tercer trimestre 30%.</t>
  </si>
  <si>
    <t>Durante el primer trimestre de la vigencia 2023 el equipo de la Subdirección de Diseño, Evaluación y Sistematización llevó a cabo el seguimiento de los proyectos de inversión en su avance correspondiente a los meses de enero y febrero. A partir de este seguimiento se realizaron las reuniones de retroalimentación con cada proyecto de inversión y se generaron las cartas de alerta y recomendaciones para proporcionar la información suficiente a los gerentes de proyecto acorde a su programación y el seguimiento al Plan Anual de Adquisiciones.
Como evidencia se remiten las 19 cartas de alerta para los proyectos de inversión con corte a febrero de 2023 con el seguimiento al PAA.</t>
  </si>
  <si>
    <t>3. Insuficiencia de presupuesto para la contratación de bienes y servicios.</t>
  </si>
  <si>
    <t>3. El profesional designado por la Dirección de Análisis y Diseño Estratégico con apoyo de la Subdirección de Contratación definen anualmente la hoja de ruta denominada "Estrategia de contratación", para identificar oportunidades de mejora en la contratación de recursos humanos de la SDIS. 
En caso de identificar oportunidades de mejora a la ruta inicial propuesta, se incorporaran en una nueva hoja de ruta para socializar con las dependencias. 
La evidencia es la matriz de estrategia de contratación.</t>
  </si>
  <si>
    <t>3. El profesional designado por la Dirección de Análisis y Diseño Estratégico con apoyo de la Subdirección de Contratación definen anualmente la hoja de ruta denominada "Estrategia de contratación", para identificar oportunidades de mejora en la contratación de recursos humanos de la SDIS. 
En caso de identificar oportunidades de mejora a la ruta inicial propuesta, se incorporaran en una nueva hoja de ruta para socializar con las dependencias. 
La evidencia es la matriz de estrategia de contratación .</t>
  </si>
  <si>
    <t xml:space="preserve">El (los) profesional (es) designado por la  Dirección de Análisis y Diseño Estratégico
</t>
  </si>
  <si>
    <t>Una hoja de ruta "Estrategia de contratación" documentada.</t>
  </si>
  <si>
    <t>Desde la Dirección de Análisis y Diseño Estratégico con apoyo de la Subdirección de Contratación, se define la ruta denominada "Estrategia de contratación".</t>
  </si>
  <si>
    <t>4. Carencia de controles para la planeación y seguimiento contractual.</t>
  </si>
  <si>
    <t>4. A través del tablero de control administrado por la Subdirección de Diseño, Evaluación y Sistematización y Subdirección de Investigación e Información, con apoyo de la Subdirección de  Contratación, se realiza seguimiento a la contratación institucional en las etapas pre contractual y contractual, con el propósito de prever la terminación no controlada de los contratos y poder tomar las acciones necesarias. Según el estado del tablero de control, se generan reportes mensuales de la contratación, los cuales son remitidos a los gerentes del proyecto.
Como evidencia se reporta el tablero de control y reporte cuantitativo de los correos electrónicos de alerta generados.</t>
  </si>
  <si>
    <t xml:space="preserve">4. A través del tablero de control administrado por la Subdirección de Diseño, Evaluación y Sistematización y Subdirección de Investigación e Información, con apoyo de la Subdirección de  Contratación, se realiza seguimiento a la contratación institucional en las etapas pre contractual y contractual, con el propósito de prever la terminación no controlada de los contratos y poder tomar las acciones necesarias. Según el estado del tablero de control, se generan reportes mensuales de la contratación, los cuales son remitidos a los gerentes del proyecto.
Como evidencia se reporta el tablero de control y reporte cuantitativo de los correos electrónicos de alerta generados. </t>
  </si>
  <si>
    <t xml:space="preserve">
El (los) profesional (es) designado por la  Subdirección de Diseño, Evaluación y Sistematización
</t>
  </si>
  <si>
    <t xml:space="preserve">(Reportes mensuales del estado de la contratación enviados / Numero de proyectos de inversión con contratos dentro del rango de cuatro meses próximos a vencer)
Nota: Tercer trimestre 100%, Cuarto trimestre 100%.
</t>
  </si>
  <si>
    <t>Durante el primer trimestre de 2023 se está avanzando en el diseño y desarrollo del tablero de control para el seguimiento a la contratación institucional, el cual tiene programado reporte para el III trimestre de 2023.</t>
  </si>
  <si>
    <t>5. Inadecuadas políticas de operación.</t>
  </si>
  <si>
    <t>5. El (los) profesional (es) designado por el (la)  Subdirector (a) de Contratación semestralmente realiza socializaciones o talleres de los lineamientos contractuales de bienes y servicios entre las dependencias que estructuran y ejecutan los contratos.
Sino se realizan las socializaciones o talleres se realizaran comunicados oficiales con los lineamientos. 
Cómo evidencia quedan las presentaciones y asistencias.</t>
  </si>
  <si>
    <t xml:space="preserve">(Numero de socializaciones realizadas / Numero de socializaciones programadas) * 100. </t>
  </si>
  <si>
    <t xml:space="preserve">Este control es semestral y está programado para realizar en el segundo trimestre del año. </t>
  </si>
  <si>
    <t>Identificar los lineamientos y requisitos legales a utilizar según los procesos contractuales que se manejen en la entidad.</t>
  </si>
  <si>
    <t>1. Deficiencia en el cargue de la información en SECOP II derivada de la ejecución del proceso contractual, durante el ejercicio de la supervisión y/o interventoría.</t>
  </si>
  <si>
    <t>Posibilidad de incumplimiento de un objeto contractual (no aplica para los OPS), por la indebida supervisión de los contratos o convenios durante la etapa de ejecución, ocasionado afectación en el cumplimiento de metas institucionales.</t>
  </si>
  <si>
    <t>1. El Subdirector de Contratación o el (los) profesional (es) designado por el (la)  Subdirector (a) de Contratación socializa cuatrimestralmente a los diferentes supervisores o apoyos a la supervisiones, directrices y lineamientos oficiales y vigentes referente a la contratación institucional, con el fin de ejercer una buena práctica de supervisión frente a los contratos y convenios suscritos por la entidad.
En caso de no poder hacer la socialización en el día definido se reprograma y realiza a la mayor brevedad posible.
Como evidencia se cuenta con registro de las socializaciones realizadas (presentaciones o actas o registro de asistencias o grabación, entre otras).</t>
  </si>
  <si>
    <t>El subdirector de Contratación o  El (los) profesional (es) designado por el (la)  Subdirector (a) de Contratación.</t>
  </si>
  <si>
    <t>(Número de socializaciones realizadas de los lineamientos oficiales / Número de socializaciones programadas de los lineamientos oficiales) * 100
Meta: 3 socializaciones.</t>
  </si>
  <si>
    <t xml:space="preserve">Este control es cuatrimestral y está programado para realizar en el mes de abril.  </t>
  </si>
  <si>
    <t xml:space="preserve">2. Insuficiente seguimiento al cargue en el aplicativo SECOP II de los soportes de ejecución contractual. </t>
  </si>
  <si>
    <t>2. El Subdirector de Contratación o el (los) profesional (es) designado por el (la)  Subdirector (a) de Contratación remite cuatrimestralmente  un memorando dirigido a los supervisores de contratos y convenios, solicitando se realice la correcta verificación del cargue de los documentos que soportan la ejecución y pagos en el aplicativo SECOP II. 
Evidencia: memorandos dirigidos a los supervisores.</t>
  </si>
  <si>
    <t>(Número de memorandos emitidos / Número de memorandos programados) * 100
Meta: 3 memorandos.</t>
  </si>
  <si>
    <t xml:space="preserve">Este control es cuatrimestral  y está programado para realizar en el mes de abril.  </t>
  </si>
  <si>
    <t>Formular plan acción institucional del proceso.</t>
  </si>
  <si>
    <t>1. Demoras por parte de las dependencias para iniciar el trámite a la liquidación de contratos o convenios en los tiempos estipulados o establecidos en cada uno de ellos.</t>
  </si>
  <si>
    <t>Posibilidad de incumplimiento de los términos legales o pactados para la liquidación de los contratos o convenios de la entidad, debido a los retrasos en las dependencias.</t>
  </si>
  <si>
    <r>
      <t>1. El Subdirector de Contratación o el (los) profesional (es) designado por el (la)  Subdirector (a) de Contratación, remite al inicio de cada mes alertas a los supervisores de contratos a través de correo electrónico, con el fin</t>
    </r>
    <r>
      <rPr>
        <b/>
        <sz val="10"/>
        <rFont val="Arial"/>
        <family val="2"/>
      </rPr>
      <t xml:space="preserve"> </t>
    </r>
    <r>
      <rPr>
        <sz val="10"/>
        <rFont val="Arial"/>
        <family val="2"/>
      </rPr>
      <t>de recordar la obligación de tramitar la liquidación dentro de los términos establecidos. 
En caso que se identifique alguna demora de los supervisores se envían memorandos a los ordenadores de gasto. 
Como evidencia de esta actividad queda los correos remitidos.</t>
    </r>
  </si>
  <si>
    <t>(Número de alertas de liquidaciones remitidas en el periodo / Número de alertas de liquidaciones programadas en el período) * 100</t>
  </si>
  <si>
    <t xml:space="preserve">Desde la Subdirección de Contratación, equipo de liquidaciones se remiten mensualmente las alertas tempranas dirigidos a los supervisores de contrato. </t>
  </si>
  <si>
    <t>Para el 1er trimestre el área de presupuesto ha realizado 40 cargues de CDPS masivos, que corresponden a 19 en el mes de enero, 14 en el mes de febrero y 7 para el mes de marzo, los cuales fueron validados en los aplicativos de BogData y Seven, verificando que la información haya quedado incorporada en su totalidad en las herramientas financieras.</t>
  </si>
  <si>
    <t>11/04/2023: No se presentan observaciones al reporte y evidencias enviados. 
Link de acceso evaluación de controles:
https://sig.sdis.gov.co/index.php/es/gestion-financiera-riesgos</t>
  </si>
  <si>
    <t>Para el 1er trimestre el área de presupuesto tramitó 7.631 documentos (CDPS y CRPS), discriminados así: en el mes de enero 1.891, febrero 3.135 y marzo 2.605, los cuales fueron revisados en su totalidad y cuyos resultados se encuentran en las evidencias adjuntas.</t>
  </si>
  <si>
    <t>Para el 1er trimestre el área de presupuesto ha realizado los cierres mensuales de CRPS y CDPS, cuyas diferencias han sido conciliadas y ajustadas oportunamente con el área correspondiente.
De las 6 conciliaciones programadas en el trimestre, estas fueron realizadas en su totalidad, cuyos resultados se encuentran en las evidencias adjuntas.
Es importante aclarar que en la evidencias aparecen algunas hojas de cálculo vacías, esto lo que significa es que no se presentaron diferencias en la conciliación realizada.</t>
  </si>
  <si>
    <t xml:space="preserve">El(la) contador(a) de la SDIS mensualmente lidera la realización de las conciliaciones de información reportada por las dependencias de la entidad frente a los registros contables, con el propósito de identificar similitudes, inconsistencias y/o diferencias para unificar la información entre las áreas. En caso de encontrarse diferencias y con base en los soportes se realizan los ajustes en los estados financieros o en los reportes de las áreas generadoras de información contable. 
Como evidencia queda el registro de las conciliaciones suscritas por las partes en un archivo de excel. </t>
  </si>
  <si>
    <t>Para el 1er trimestre el área de contabilidad ha programado la elaboración de 51 conciliaciones de las cuales se logró efectuar 51 quedando en el 100% de las conciliaciones durante el trimestre.</t>
  </si>
  <si>
    <t>Definir los lineamientos y atender las necesidades de intervención de infraestructura a través de las modalidades de  construcción, modificación, ampliación, reforzamiento estructural, restitución, optimización o mantenimiento de los equipamientos o predios administrados por la Secretaría Distrital de Integración Social, para la prestación de los servicios sociales.</t>
  </si>
  <si>
    <t>La coordinación del área administrativa y financiera de la Subdirección de Plantas Físicas elabora y presenta trimestralmente el estado de la ejecución presupuestal del proyecto de inversión a cargo. Este informe debe ser socializado en reunión y/o enviado por correo electrónico a los coordinadores de la Subdirección, con el fin de que se analice y tomen decisiones que permitan generar acciones que minimicen la posibilidad de no ejecución de las reservas constituidas y aumentar los pasivos exigibles con respecto a los constituidos en la vigencia inmediatamente anterior. Las fuentes de información utilizadas son los reportes del sistema financiero de la entidad.
En caso de no socializar o enviar por correo electrónico el informe en el periodo por no presentarse reuniones, se socializará en la siguiente reunión de coordinadores de la Subdirección, dejando como evidencia el acta de reunión o correo electrónico, junto con presentación de información.</t>
  </si>
  <si>
    <t>(Número de informes presentados y/o enviados por correo electrónico / Número de informes programados) * 100
Nota: programación
I trim: 25%
II trim: 50%
III trim: 75%
IV trim: 100%</t>
  </si>
  <si>
    <t>La Coordinación del área administrativa y financiera programo y ejecutó mediante envió de correo electrónico, el informe del seguimiento proyecto de inversión corte febrero 2023, a los coordinadores de la subdirección de plantas físicas.
Evidencia:
Evidencia correo No 1 riesgo R-GIF-001
Evidencia Informe No 2 riesgo R-GIF-002</t>
  </si>
  <si>
    <t>11/04/2023. No se generan observaciones o recomendaciones respecto a los avances y evidencias presentados en el monitoreo al riesgo de gestión.
La evaluación de controles se encuentra disponible en: 
https://sig.sdis.gov.co/images/documentos_sig/procesos/gestion_de_infraestructura_fisica/riesgos/20230228_eval_controles_riesgos_gif_v0.xlsx</t>
  </si>
  <si>
    <t>Se elaboró y ejecutó el cronograma de intervención para 28 equipamientos administrados por la SDIS priorizados para el primer trimestre del año 2023, en modalidad de intervención en mantenimiento preventivo y correctivo de infraestructura.
Evidencia:
Cronograma de intervenciones de mantenimiento por localidades, correspondiente al primer trimestre del año 2023 el cual contiene información de fecha de intervención, actividades y profesional a cargo</t>
  </si>
  <si>
    <t>Circular N° 003 - 30/01/2023</t>
  </si>
  <si>
    <t xml:space="preserve">
1. Ocurrencia de desastres naturales o por acción humana, actos vandálicos o violentos, y/o actos terroristas de alto impacto en equipamientos administrados por la entidad. Así como, el deterioro de los equipamientos por uso y falta de mantenimiento.</t>
  </si>
  <si>
    <t>Posibilidad de la afectación total o parcial de los equipamientos de la entidad, por factores de carácter natural, ambiental o antrópico, repercutiendo en la continuidad de su operación.</t>
  </si>
  <si>
    <t>Anualmente el(a) Subdirector(a) de Plantas Físicas y el equipo de mantenimiento realizan la implementación del plan de mantenimiento institucional preventivo y correctivo en los equipamientos administrados por la entidad, con el fin de proporcionar infraestructura adecuada que garantice la operación continua de los servicios. Como evidencia queda la matriz de intervenciones de mantenimiento realizados.
En caso de evidenciar observaciones, desviaciones o diferencias se realizará la priorización de intervenciones integrales a los equipamientos identificados, a través de contratos de obra de optimización de infraestructura conforme a lo establecido en el procedimiento de Mantenimiento de infraestructura (PCD-GIF-002). Como registro quedan las actas de entrega a satisfacción.</t>
  </si>
  <si>
    <t>Subdirector (a) de Plantas Físicas</t>
  </si>
  <si>
    <t>(Número de equipamientos intervenidos / Número de equipamientos programados  para intervenir) *100</t>
  </si>
  <si>
    <t>Se alimentó la matriz de intervenciones de mantenimiento según mantenimientos ejecutados preventivos y correctivos durante el primer trimestre del año.
Evidencia:
Matriz de mantenimiento I trimestre 2023.</t>
  </si>
  <si>
    <t>11/04/2023. Se recomienda ser más explícitos en el avance, ya que no es clara la gestión que se realizó en el trimestre. No se generan observaciones o recomendaciones respecto a los avances y evidencias presentados en el monitoreo al riesgo de gestión.
La evaluación de controles se encuentra disponible en: 
https://sig.sdis.gov.co/images/documentos_sig/procesos/gestion_de_infraestructura_fisica/riesgos/20230228_eval_controles_riesgos_gif_v0.xlsx</t>
  </si>
  <si>
    <t xml:space="preserve">2. Falta de  adecuación de infraestructura de equipamientos </t>
  </si>
  <si>
    <t>Anualmente el(a) Subdirector(a) de Plantas Físicas en conjunto con el equipo de obras y mantenimiento, priorizan las intervenciones en la modalidad de reforzamiento estructural y/o restitución de la infraestructura de los equipamientos administrados por la entidad de acuerdo a la necesidad y a los recursos asignados y disponibles del proyecto de inversión que lidera la dependencia. Como evidencia queda el Certificado de Disponibilidad Presupuestal con el cual se adelanta la consultoría para los estudios, diseños y trámite de licencia de construcción.
En caso de que no sean identificados equipamientos y/o priorizados los recursos, se realizarán las alertas correspondientes al equipo de coordinación y al(a) Subdirector(a) en las mesas de socialización del estado de avance físico y presupuestal del proyecto de inversión. Como evidencia quedan las actas de reunión.</t>
  </si>
  <si>
    <t>(Número de CDP emitidos / Número de CDP solicitados) *100</t>
  </si>
  <si>
    <t>Se realizo la solicitud de 1 cdp durante el primer trimestre del año 2023 para el objeto contractual: VF REALIZAR LOS ESTUDIOS INTEGRALES PARA LA ADECUACIÓN FUNCIONAL, RESTAURACIÓN Y REFORZAMIENTO ESTRUCTURAL DEL
INMUEBLE DE INTERÉS CULTURAL, LA CASONA DE LA CANDELARIA UBICADA EN EL BARRIO LA CONCORDIA, CALLE 12 NO. 2 - 80 EN LA CIUDAD
DE BOGOTÁ D.C., a través de la modalidad Realizar proceso de contratación para Estudios, Diseños y Licenciamientos para reforzar y o restituir equipamientos administrados por la SDIS.
Evidencia:
CDP No 99-2023</t>
  </si>
  <si>
    <t xml:space="preserve">1. Anualmente, los gestores ambientales y referentes ambientales técnicos, realizan seguimiento a la implementación del Plan de acción interno para el aprovechamiento eficiente de los residuos sólidos - PAIPAERS en las unidades operativas mediante la metodología de intervención ambiental de la entidad, con el propósito de socializar los lineamientos ambientales, valorar la implementación del lineamiento y, en caso de identificar una desviación, subsanar los posibles incumplimientos y consolidar las necesidades que apliquen. 
Como evidencia se tiene el acta de intervención, informe de intervención, lista de asistencia de intervención y base de programación y ejecución mensual. </t>
  </si>
  <si>
    <t>Se remiten las 84 actas de intervención ambiental con sus respectivas listas de asistencia de las 713 programadas en el 2023, donde se puede evidenciar el seguimiento al cumplimiento e implementación del PAIPAERS. Estas intervenciones se adelantaron de la siguiente manera: 27 unidades operativas visitadas en el mes de febrero y 57 en el mes de marzo.</t>
  </si>
  <si>
    <t>11/04/2023: 
Revisar dentro de las evidencias, ya que hay un archivo que no carga para poder revisar, adicionalmente dentro de los informes está cargado un formato de acta que no corresponde a la evidencia denominada "informes de intervención".
14/04/2023: No se presentan observaciones al reporte y evidencias enviados. 
Link de acceso evaluación de controles:
https://sig.sdis.gov.co/index.php/es/gestion-ambiental-riesgos</t>
  </si>
  <si>
    <t>2.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integral de los residuos aprovechables en los contratos que les aplique. En caso de que no se realice la inclusión de las cláusulas ambientales, el área solicitante reitera la solicitud hasta que el responsable del área de gestión ambiental genere la respuesta.
Como evidencia queda el correo electrónico con la trazabilidad de la solicitud y respuesta.</t>
  </si>
  <si>
    <t>Se remite la matriz de inclusión de cláusulas ambientales del primer trimestre del año, donde se informa por mes las cláusulas incluidas en los 32 procesos precontractuales, de conformidad con las 32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aprovechables en los diferentes procesos precontractuales.</t>
  </si>
  <si>
    <t>11/04/2023: 
Revisar cifras vs evidencias, se menciona que se dio respuesta a 32 solicitudes pero en las evidencias solo están cargadas 27. Así mismo, hay tres archivos que no cargan para poder ser visualizados (archivos No. 18, 19 y 20).
14/04/2023: No se presentan observaciones al reporte y evidencias enviados. 
Link de acceso evaluación de controles:
https://sig.sdis.gov.co/index.php/es/gestion-ambiental-riesgos</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</si>
  <si>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la sustitución, cambio y/o uso de material reciclable por no aprovechable en los contratos que les aplique. En caso de  que no se realice la inclusión de las cláusulas ambientales, el área solicitante reitera la solicitud hasta que el responsable del área de gestión ambiental genere la respuesta.
Como evidencia queda el correo electrónico con la trazabilidad de la solicitud y respuesta.</t>
  </si>
  <si>
    <t>Se remite la matriz de inclusión de cláusulas ambientales del primer trimestre del año, donde se informa por mes las cláusulas incluidas en los 32 procesos precontractuales, de conformidad con las 32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la sustitución, cambio y/o uso de material reciclable por no aprovechable en los diferentes procesos precontractuales.</t>
  </si>
  <si>
    <t>11/04/2023: No se presentan observaciones al reporte y evidencias enviados. 
Link de acceso evaluación de controles:
https://sig.sdis.gov.co/index.php/es/gestion-ambiental-riesgos</t>
  </si>
  <si>
    <t>2. Anualmente la líder del programa de consumo sostenible informa a las dependencias de la entidad a través de un mecanismo de comunicación, las directrices para la inclusión e implementación de cláusulas ambientales relacionadas con la potencialización del uso de materiales aprovechables. En caso de que no se remita la comunicación, se generan recordatorios de la inclusión de cláusulas en la reuniones de mesas ambientales.
Como evidencia se cuenta con el registro de la comunicación envidada.</t>
  </si>
  <si>
    <t>Se remite el memorando interno por el cual desde la Dirección Corporativa se comunica las directrices a las diferentes dependencias, del proceso para la inclusión de criterios de sostenibilidad en los procesos de contratación de acuerdo al Manual de Compras Verdes.
Es importante resaltar que se estableció como mecanismo de comunicación para la vigencia, el envío de cuatro productos uno por cada trimestre: un memorando, una pieza informativa por correo masivo, el envío de un video y la divulgación bajo las mesas ambientales con referentes técnicos y de enlace.</t>
  </si>
  <si>
    <t>11/04/2023: 
Revisar porque lo que se estableció como evidencia fue el registro de la comunicación envidada y en el reporte de avance se mencionan otros elementos, si ya se envió la comunicación el avance debería ser el 100%.
14/04/2023: No se presentan observaciones al reporte y evidencias enviados. 
Link de acceso evaluación de controles:
https://sig.sdis.gov.co/index.php/es/gestion-ambiental-riesgos</t>
  </si>
  <si>
    <t xml:space="preserve">1. Anualmente, los gestores ambientales y referentes ambientales técnicos, realizan seguimiento a la implementación del Plan de gestión integral de residuos peligrosos - PGIRP, Plan de gestión integral de residuos hospitalarios y similares - PGIRH, y a la generación y manejo de residuos especiales en las unidades operativas mediante la metodología de intervención ambiental de la entidad, con el propósito de socializar los lineamientos ambientales, valorar la implementación del lineamiento y en caso de identificar una desviación, subsanar los posibles incumplimientos y consolidar las necesidades que apliquen. 
Como evidencia se tiene el acta de intervención, informe de intervención y lista de asistencia de intervención. </t>
  </si>
  <si>
    <t>Se remite las 84 actas de intervención ambiental con sus respectivas listas de asistencia de las 713 programadas en el 2023, donde se puede evidenciar el seguimiento al cumplimiento e implementación del Plan de gestión integral de residuos peligrosos -PGIRP, Plan de gestión integral de residuos hospitalarios y similares -PGIRH, la generación y manejo de residuos especiales. Estas intervenciones se adelantaron de la siguiente manera: 27 unidades operativas visitadas en el mes de febrero y 57 en el mes de marzo.</t>
  </si>
  <si>
    <t>12/04/2023: 
Revisar las evidencias, ya que las cantidades no corresponden con lo que están reportando en cuanto a las actas, adicionalmente dentro de los informes está cargado un formato de acta que no corresponde a la evidencia denominada "informes de intervención".
14/04/2023: No se presentan observaciones al reporte y evidencias enviados. 
Link de acceso evaluación de controles:
https://sig.sdis.gov.co/index.php/es/gestion-ambiental-riesgos</t>
  </si>
  <si>
    <t xml:space="preserve">2. Cada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integral de los residuos hospitalarios, peligrosos y especiales a los contratos que les aplique. En caso que no se realice la inclusión de las cláusulas ambientales, el área solicitante reitera la solicitud hasta que el responsable del área de gestión ambiental genere la respuesta.
Como evidencia queda el correo electrónico con la trazabilidad de la solicitud y respuesta. </t>
  </si>
  <si>
    <t>Se remite la matriz de inclusión de cláusulas ambientales del primer trimestre del año, donde se informa por mes las cláusulas incluidas a los 19 procesos precontractuales, de conformidad con las 19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hospitalarios, peligrosos y especiales en los diferentes procesos precontractuales.
Es importante resaltar que a la fecha de corte se dio respuesta al 100% de solicitudes de inclusión de cláusulas ambientales.</t>
  </si>
  <si>
    <t>12/04/2023: No se presentan observaciones al reporte y evidencias enviados. 
Link de acceso evaluación de controles:
https://sig.sdis.gov.co/index.php/es/gestion-ambiental-riesgos</t>
  </si>
  <si>
    <t>3. Semestralmente el líder del programa de Gestión Integral Residuos del área ambiental realiza seguimiento a la implementación del instructivo Residuos de Construcción y Demolición y del instructivo de manejo y disposición de colchones y colchonetas, con el propósito de valorar la implementación y gestión integral de estos residuos al interior de la entidad. En caso de que no se realice el seguimiento, se adelantará la verificación del cumplimento bajo la herramienta Storm User y aplicativo web de la Secretaría Distrital de Ambiente.
Como evidencia se tiene dos matrices en Excel consolidando la información de implementación.</t>
  </si>
  <si>
    <t>La matriz del primer seguimiento de la implementación a la gestión, manejo y disposición de colchones y colchonetas y al Instructivos de RCD, se tienen establecidas para el segundo trimestre del año 2023.</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</si>
  <si>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control y manejo integral a la generación de emisiones atmosféricas, ruido y vertimientos en los contratos que les aplique.  En caso de que no se realice la inclusión de las cláusulas ambientales, el área solicitante reitera la solicitud hasta que el responsable del área de gestión ambiental genere la respuesta.
Como evidencia queda el correo electrónico con la trazabilidad de la solicitud y respuesta.</t>
  </si>
  <si>
    <t>Se remite la matriz de inclusión de cláusulas ambientales del primer trimestre del año, donde se informa por mes las cláusulas incluidas a los 18 procesos precontractuales, de conformidad con las 18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el control y manejo integral a la generación de emisiones atmosféricas, ruido y vertimientos en los diferentes procesos precontractuales.
Es importante resaltar que a la fecha de corte se dio respuesta al 100% de solicitudes de inclusión de cláusulas ambientales.</t>
  </si>
  <si>
    <t>2. Semestralmente el líder del programa de Gestión Integral de Residuos del área ambiental realiza un seguimiento a los procesos de mantenimiento preventivo para los equipos y elementos fijos que generan emisiones atmosféricas, con el propósito de verificar el cumplimiento de los lineamientos ambientales en el tema. En caso de que no se realice el seguimiento se adelantará la verificación del cumplimento bajo la respuesta anual de auditoría a la Secretaría Distrital de Ambiente.
Como evidencia está la matriz en Excel consolidando la información de los equipos y elementos de la entidad incluyendo el seguimiento de los procesos de mantenimiento.</t>
  </si>
  <si>
    <t>Seguimientos realizados a los procesos de mantenimiento preventivo o correctivo para los equipos y elementos fijos que generan emisiones atmosféricas.</t>
  </si>
  <si>
    <t>La matriz del primer seguimiento a los procesos de mantenimiento preventivo para los equipos y elementos fijos que generan emisiones atmosféricas, se tienen establecidas para el segundo trimestre del año 2023.</t>
  </si>
  <si>
    <t xml:space="preserve">3. Anualmente, los gestores ambientales y referentes ambientales técnicos, realizan seguimiento a la implementación del Plan de Gestión Integral de aceite vegetal usado (AVU) y grasas y el Instructivo para Mejorar los Vertimientos en las unidades operativas mediante la metodología de intervención ambiental de la entidad, con el propósito de socializar los lineamientos ambientales, valorar la implementación de los lineamientos y, en caso de identificar una desviación, subsanar los posibles incumplimientos y consolidar las necesidades que apliquen. 
Como evidencia se tiene el acta de intervención, informe de intervención, lista de asistencia de intervención y base de programación y ejecución mensual. </t>
  </si>
  <si>
    <t>Se remite las 84 actas de intervención ambiental con sus respectivas listas de asistencia de las 713 programadas en el 2023, donde se puede evidenciar el seguimiento al cumplimiento e implementación del Plan de Gestión Integral de aceite vegetal usado (AVU) y grasas y el Instructivo para Mejorar los Vertimientos. Estas intervenciones se adelantaron de la siguiente manera: 27 unidades operativas visitadas en el mes de febrero y 57 en el mes de marzo.</t>
  </si>
  <si>
    <t xml:space="preserve">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y control de la Publicidad Exterior Visual (PEV) en los contratos que les aplique. En caso de que no se realice la inclusión de las cláusulas ambientales, el área solicitante reitera la solicitud hasta que el responsable del área de gestión ambiental genere la respuesta.
Como evidencia queda el correo electrónico con la trazabilidad de la solicitud y respuesta. </t>
  </si>
  <si>
    <t>Se remite la matriz de inclusión de cláusulas ambientales del primer trimestre del año, donde se informa por mes las cláusulas incluidas a 5 los procesos precontractuales, de conformidad con las 5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manejo y control de la Publicidad Exterior Visual (PEV) en los diferentes procesos precontractuales.
Es importante resaltar que a la fecha de corte se dio respuesta al 100% de solicitudes de inclusión de cláusulas ambientales.</t>
  </si>
  <si>
    <t>2. Semestralmente el líder del programa de Prácticas Sostenibles del área ambiental realiza un seguimiento a la implementación, control y manejo de Publicidad Exterior Visual (PEV) de la SDIS, con el propósito de verificar el cumplimiento de los lineamientos ambientales en el tema. En caso de que no se realice el seguimiento se adelantará la verificación del cumplimento bajo la respuesta anual de auditoría a la Secretaría Distrital de Ambiente.
Como evidencia se tiene una matriz en Excel consolidando la información del diagnóstico y necesidades de cada elemento PEV de la entidad.</t>
  </si>
  <si>
    <t>La matriz del primer seguimiento a la implementación, control y manejo de la Publicidad Exterior Visual (PEV) de la SDIS, se tienen establecidas para el segundo trimestre del año 2023.</t>
  </si>
  <si>
    <t xml:space="preserve">1. Anualmente, los gestores ambientales y referentes ambientales técnicos, realizan seguimiento a la implementación de las políticas, programas y metodologías de agua y energía en las unidades operativas mediante el proceso de intervención ambiental de la entidad, con el propósito de socializar los lineamientos ambientales y adicionalmente valorar la implementación de los mismos y, en caso de identificar una desviación, subsanar los posibles incumplimientos y consolidar las necesidades que apliquen. 
Como evidencia se tiene el acta de intervención, informe de intervención, lista de asistencia de intervención y base de programación y ejecución mensual. </t>
  </si>
  <si>
    <t>Se remiten las 84 actas de intervención ambiental con sus respectivas listas de asistencia de las 713 programadas en el 2023, donde se puede evidenciar el seguimiento al cumplimiento e implementación de la Política Cero desperdicio de agua y cero desperdicio de energía. Estas intervenciones se adelantaron de la siguiente manera: 27 unidades operativas visitadas en el mes de febrero y 57 en el mes de marzo.</t>
  </si>
  <si>
    <t>2.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tendientes al uso eficiente y óptimo del agua y la energía a los contratos que les aplique. En caso de que no se realice la inclusión de las cláusulas ambientales, el área solicitante reitera la solicitud hasta que el responsable del área de gestión ambiental las incluya.
Como evidencia queda el correo electrónico con la trazabilidad de la solicitud y respuesta.</t>
  </si>
  <si>
    <t>Se remite la matriz de inclusión de cláusulas ambientales del primer trimestre del año, donde se informa por mes las cláusulas incluidas a los 32 procesos precontractuales, de conformidad con las 32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uso eficiente y óptimo del agua y la energía en los diferentes procesos precontractuales.</t>
  </si>
  <si>
    <t>R-GA-007</t>
  </si>
  <si>
    <t>Falta de conocimiento e implementación de los lineamientos ambientales y metas del Plan Institucional de Gestión Ambiental - PIGA de la SDIS.</t>
  </si>
  <si>
    <t>Posibilidad de que no se implementen los programas del Plan Institucional de Gestión Ambiental de la entidad por el no cumplimiento de las metas del plan de acción anual del PIGA.</t>
  </si>
  <si>
    <t>1. Semestralmente el(la) gestor(a) ambiental de la entidad (Director(a) de Gestión Corporativa) verifica la consolidación, el análisis y el reporte de los resultados de la implementación del Plan Institucional de Gestión Ambiental PIGA de la SDIS, estos resultados se comunican ante el comité institucional de gestión y desempeño como insumo para la toma de decisiones ambientales de la SDIS. En caso que se identifiquen retrasos en la ejecución de actividades, se generan mediante correo electrónico las alertas a los respectivos responsables o los ajustes requeridos. 
Como evidencia se tiene el acta del comité institucional de gestión y desempeño.</t>
  </si>
  <si>
    <t>1, Semestralmente el(la) gestor(a) ambiental de la entidad (Director(a) de Gestión Corporativa) verifica la consolidación, el análisis y el reporte de los resultados de la implementación del Plan Institucional de Gestión Ambiental PIGA de la SDIS, estos resultados se comunican ante el comité institucional de gestión y desempeño como insumo para la toma de decisiones ambientales de la SDIS. En caso que se identifiquen retrasos en la ejecución de actividades, se generan mediante correo electrónico las alertas a los respectivos responsables o los ajustes requeridos. 
Como evidencia se tiene el acta del comité institucional de gestión y desempeño.</t>
  </si>
  <si>
    <t>Director(a) de Gestión Corporativa - Líder de programa del PIGA.</t>
  </si>
  <si>
    <t>(Número de socializaciones de resultados ambientales realizadas / Número socializaciones de resultados ambientales programadas) * 100</t>
  </si>
  <si>
    <t>100% de socializaciones de resultados ambientales realizadas al comité institucional de gestión y desempeño de acuerdo con la programación por año</t>
  </si>
  <si>
    <t>La primera acta con  la consolidación, el análisis y el reporte de los resultados de la implementación del Plan Institucional de Gestión Ambiental PIGA de la SDIS del comité institucional de gestión y desempeño, se tienen establecidas para el segundo trimestre del año 2023.</t>
  </si>
  <si>
    <t>Falta de apropiación de los lineamientos,  para que sean aplicados de manera correcta por los diferentes referentes documentales en pro del cumplimiento de la política de gestión documental.</t>
  </si>
  <si>
    <t>Trimestralmente, el profesional designado por el líder del Proceso Gestión Documental para realizar los seguimientos a las dependencias del nivel central y local, lleva a cabo la socialización de los lineamientos archivísticos y temas estratégicos del Proceso Gestión documental, mediante una mesa operativa virtual y/o presencial, con el propósito de fortalecer la apropiación de las normas vigentes relacionadas con  la organización documental. En caso de no hacer la mesa operativa, se enviará mediante un correo electrónico un documento anexo con los lineamientos necesarios. 
Como evidencia se cuenta con el acta y la planilla de asistencia de la mesa operativa o el correo electrónico con el documento anexo.</t>
  </si>
  <si>
    <t>Profesional designado por el Líder del Proceso Gestión Documental</t>
  </si>
  <si>
    <t>(Mesas operativas realizadas/ mesas operativas programadas)*100
Meta: 4 mesas operativas programadas al año</t>
  </si>
  <si>
    <t>Para el cumplimiento de esta actividad en el primer trimestre del 2023 se realizó la primera mesa operativa, en la cual se socializaron los siguientes temas:
1.Circular N. 007 del 14 de Febrero de 2023 – Implementación de Tablas de Retención Documental
2. Intervención Fondos Documentales Acumulados
3. Actualización Formato Único de Inventario Documental-FUID (FOR-GD-017)
4. Resolución 472 del 2021, Plan de Trabajo, Acta de Compromiso, Visitas de
seguimiento y Mesas Operativas
5. Directiva 003 del 2021 Lineamientos para la protección de los documentos de archivo
relacionados con la emergencia económica, social y ecológica declarada por el
gobierno nacional con ocasión del COVID-19
6. Procedimiento Disposición final contenida en la Tabla de retención documental y
documentos de apoyo PCD-GD-005
Se anexa como soporte la presentación y acta de la mesa operativa y planillas de asistencia</t>
  </si>
  <si>
    <t>13/04/2023
No se generan observaciones ni sugerencias frente al periodo reportado.
La evaluación de controles se encuentra disponible en: https://sig.sdis.gov.co/index.php/es/gestion-documental-riesgos</t>
  </si>
  <si>
    <t>No se tiene control del acceso de personal de la SDIS al archivo central.</t>
  </si>
  <si>
    <t>Anualmente, el(la) gestor(a) del proceso de gestión documental socializará el instrumento para el  registro de la trazabilidad de control de acceso de personal al equipo del archivo central para su implementación. 
En caso tal, de que no se realice la socialización durante el primer trimestre se realizará la socialización en el segundo trimestre de la vigencia.
Como evidencia de la actividad se contará con el registro de asistencia a la socialización.</t>
  </si>
  <si>
    <t>El(la) gestor(a) del proceso de gestión documental</t>
  </si>
  <si>
    <t>1 socialización</t>
  </si>
  <si>
    <t xml:space="preserve">
31/12/2023</t>
  </si>
  <si>
    <t>Para el primer trimestre no se realizó socialización del instrumento en atención a que, el mismo se encuentra en revisión para su oficialización  en la Subdirección de Diseño Evaluación y Sistematización.</t>
  </si>
  <si>
    <t>Trimestralmente, el(los) responsable(s) de la administración del archivo central realizará(n) un cruce de los registros de acceso contra las solicitudes de ingreso al archivo central, el cual, tiene como propósito la verificación del control de ingreso al archivo central en cumplimiento de las directrices establecidas por el Subsistema Interno de Gestión Documental y Archivo.
En caso de encontrar desviaciones en el cruce de la información, el(la) gestor(a) del proceso de gestión documental sensibilizará al responsable de la administración del archivo central sobre la importancia de mantener los controles de acceso de personal al archivo central.
Como evidencia de la actividad de control, se enviará la herramienta de control de ingreso al archivo central debidamente diligenciada y con las verificación trimestral realizada y en caso de identificarse desviaciones, se remitirán los soportes de sensibilización al responsable de la administración del archivo central.</t>
  </si>
  <si>
    <t>Trimestralmente, el(los) responsable(s) de la administración del archivo central realizará(n) un cruce de los registros de acceso contra las solicitudes de ingreso al archivo central, el cual, tiene como propósito la verificación del control de ingreso al archivo central en cumplimiento de las directrices establecidas por el Subsistema Interno de Gestión Documental y Archivo.
En caso de encontrar desviaciones en el cruce de la información, el(la) gestor(a) del proceso de gestión documental sensibilizará al responsable de la administración del archivo central sobre la importancia de mantener los controles de acceso de personal al archivo central.
Como evidencia de la actividad de control, se enviará la herramienta de control de ingreso al archivo central debidamente diligenciada y con las verificaciones realizadas y en caso de identificarse desviaciones, se remitirán los soportes de sensibilización al responsable de la administración del archivo central.</t>
  </si>
  <si>
    <t>El(los) responsable(s) de la administración del archivo central</t>
  </si>
  <si>
    <t>(Número de verificaciones realizadas al instrumento de control de ingreso al archivo central / 4 verificaciones programadas) * 100</t>
  </si>
  <si>
    <t>Durante el primer trimestre de 2023 en el archivo central se recibieron un total de 8 solicitudes de ingreso al archivo central con el objetivo de alistar la documentación para legalizar las transferencias documentales de dependencias como: Subdirección de Infancia, Subdirección para la familia, Subdirección de Nutrición y Abastecimiento, Subdirección de Talento Humano y de las Subdirecciones Locales de Suba, Kennedy y Tunjuelito. Se aporta correo enviado por el profesional archivista asignado al archivo central quién autoriza los ingresos y realiza el acompañamiento.</t>
  </si>
  <si>
    <t>13/04/2023
No se generan observaciones frente al periodo reportado.
Para el próximo periodo se solicita que la verificación de ingresos al archivo central se realice en el instrumento oficial y que éste evidencie el cruce de los ingresos frente a las autorizaciones de ingreso generadas, en cumplimiento de la evidencia formulada en la actividad de control.
La evaluación de controles se encuentra disponible en: https://sig.sdis.gov.co/index.php/es/gestion-documental-riesgos</t>
  </si>
  <si>
    <t>Posibilidad de pérdida reputacional en la imagen institucional de la Secretaría Distrital de Integración Social por fallas en la ampliación de los procedimientos de inventarios, debido al desconocimiento y/o desviación en la ejecución de las actividades asociadas con la gestión de los bienes de inventarios.</t>
  </si>
  <si>
    <t>Trimestralmente, el funcionario(a) o contratista asignado(a) por el Subdirector(a) Administrativo(a) y Financiero(a), es el responsable de realizar y acompañar las pruebas representativas con el objetivo de controlar los bienes de inventarios a las unidades operativas de la Entidad. 
En caso tal, de no realizar las pruebas representativas, se enviará un documento técnico justificando la razón por la cuál no se realizaron las pruebas representativas y se procederá a ejecutar la actividad en el siguiente periodo. 
Como evidencia de la actividad de control, se remitirán los formatos firmados de las pruebas representativas realizadas o el documento técnico de justificación.</t>
  </si>
  <si>
    <t>El funcionario(a) o contratista asignado(a) por el Subdirector(a) Administrativo(a) y Financiero(a)</t>
  </si>
  <si>
    <t>(Unidades operativas con prueba representativa/Total de Unidades Operativas)*100</t>
  </si>
  <si>
    <t>Durante el primer trimestre de 2023 se llevaron a cabo 90 pruebas representativas de inventario, equivalentes al 15,76%.
Como evidencia se cuenta con carpeta en SharePoint con los archivos de las pruebas realizadas</t>
  </si>
  <si>
    <t>12/04/2023. No se generan observaciones o recomendaciones respecto a los avances y evidencias presentados en el monitoreo al riesgo de gestión.
La evaluación de controles se encuentra disponible en: 
https://sig.sdis.gov.co/images/documentos_sig/procesos/gestion_logistica/riesgos/20230228_eval_controles_riesgos_gl_v0.xlsx</t>
  </si>
  <si>
    <t>Cada vez que se requiera el funcionario o contratista referente de inventarios revisa que la información contenida en el "Formato traslado, reintegro de bienes para baja, salida de bienes del almacén o reintegro de bienes para reubicación (FOR-GL-001)" corresponda con lo registrado en el sistema de gestión de bienes para la aplicación de los traslados remitidos por las Subdirecciones Técnicas y Locales.
En caso tal de no realizar la verificación, es necesario requerir a la Subdirección de Investigación e Información un reporte desde SEVEN para ejecutar el control de verificación sobre los traslados de bienes.
Como evidencia se remite cuadro de Excel de los traslados aplicados mensualmente o solicitud de la información a la Subdirección de Investigación e Información.</t>
  </si>
  <si>
    <t>El funcionario(a) o contratista asignado(a) por el Subdirector(a) Administrativo(a) y Financiero(a</t>
  </si>
  <si>
    <t>(Matriz de traslados reportada / 10 Matrices de y traslados programadas)*100</t>
  </si>
  <si>
    <t>Durante el primer trimestre del 2023 se recibieron 1896 solicitudes de traslados,  las cuales fueron verificadas y atendidas en su totalidad (100%). 
Como evidencia se suministra carpeta compartida en SharePoint de los traslados efectuados durante el primer trimestre en todas las localidades y unidades operativas de la SDIS.</t>
  </si>
  <si>
    <t>12/04/2023. Se recomienda revisar el avance y evidencias aportadas, ya que se habla de las solicitudes de traslados y no de la verificación de la información, de acuerdo a lo establecido en la actividad de control.
13/04/2023 Se recomienda verificar la evidencia formulada, de tal forma que soporte la gestión realizada. No se generan observaciones o recomendaciones respecto a los avances y evidencias presentados en el monitoreo al riesgo de gestión.
La evaluación de controles se encuentra disponible en: 
https://sig.sdis.gov.co/images/documentos_sig/procesos/gestion_logistica/riesgos/20230228_eval_controles_riesgos_gl_v0.xlsx</t>
  </si>
  <si>
    <t>Semestralmente, el funcionario o contratista asignado por el líder del proceso será el responsable de realizar una socialización de sensibilización que tiene como objetivo promover el uso responsable de los bienes en la entidad. En el evento que no se pueda llevar a cabo la campaña de sensibilización se envían correos electrónicos haciendo énfasis en el uso responsable de los bienes y el cumplimiento de los procedimientos y lineamientos establecidos por el proceso de gestión logística.
Como evidencia se tienen los listados de asistencia a las socializaciones de sensibilización o los correos electrónicos de uso responsable de los bienes.</t>
  </si>
  <si>
    <t>2 listados semestrales de asistencia a la socialización o correos semestrales de uso responsable de los bienes</t>
  </si>
  <si>
    <t>Durante el primer trimestre del 2023 se realizaron 4 socializaciones,  a los  referentes de inventarios y coordinadores de las unidades operativas en pro del buen uso de los bienes de la SDIS.
Como evidencia se entrega carpeta en SharePoint con los listados de asistencia y las presentaciones de estos espacios en los cuales participan los gestores y referentes de inventarios de la entidad.</t>
  </si>
  <si>
    <t xml:space="preserve">Posibilidad de realizar pagos extemporáneos y de reconexiones lo que ocasionaría cobros adicionales al consumo de los servicios públicos y  la suspensión temporal de los mismos por parte de las empresas que suministran estos servicios, generando inconvenientes en la prestación de los servicios misionales que ofrece la Secretaría Distrital de Integración Social a los usuarios. </t>
  </si>
  <si>
    <t>Mensualmente, el funcionario(a) o contratista delegado(a) por el Subdirector(a) Administrativo(a) y Financiero(a) solicita a la Subdirección de Plantas Físicas, Subdirecciones locales y Direcciones Técnicas las actas que contienen información de los predios que entran en funcionamiento y así mismo de los que dejan de funcionar (inclusión y exclusión de predios) con el propósito de actualizar oportunamente las bases de datos y realizar el pago masivo de los servicios públicos para así prevenir el pago extemporáneo de los mismos.
En caso  de que no se realice la actualización de las bases de datos de los servicios públicos, se remitirán los correos de solicitud de notificación de novedades en la inclusión y exclusión de predios a la Subdirección de Plantas Físicas, Subdirecciones locales y Direcciones Técnicas.
Como evidencia se cuenta con la bases de datos de servicios públicos actualizada con la información obtenida a partir de las actas entregadas por la Subdirección de  Plantas Físicas, Subdirecciones Locales y Direcciones Técnicas o correos electrónicos.</t>
  </si>
  <si>
    <t>(Número de bases de datos actualizadas / 10 bases de datos programados para la vigencia) * 100
Nota, avance trimestral:
I. 1 matriz 10%
II. 3 matrices 30%
III. 3 matrices 30%
IV: 3 matrices 30%</t>
  </si>
  <si>
    <t>Durante el periodo fueron recibidas  14 actas que dan cuenta de la inclusión y la exclusión de los predios en la entidad. A partir de estos insumos fueron actualizadas las bases de datos de servicios públicos.
Como evidencia se anexan bases de datos de servicios públicos actualizadas y actas de inclusión y exclusión</t>
  </si>
  <si>
    <t>Revisar y evaluar los requisitos legales vigentes y otros aplicables a los 20 procesos del Sistema de Gestión de la Entidad</t>
  </si>
  <si>
    <t>Circular  No 009 - 28/02/2023</t>
  </si>
  <si>
    <t xml:space="preserve">No se identifican oportunamente los diferentes cambios normativos aplicables a la gestión de la entidad por cada una de las dependencias. </t>
  </si>
  <si>
    <t xml:space="preserve">
Posibilidad de incurrir en inseguridad jurídica en la operación y la prestación de los servicios sociales, por la identificación inoportuna de los requisitos legales aplicables a las dependencias de la Entidad.</t>
  </si>
  <si>
    <t>Administrador del procedimiento Requisitos Legales y otros aplicables</t>
  </si>
  <si>
    <t>(No de matrices de  requisitos legales aplicables de la Entidad actualizada/ 2 matrices de  requisitos legales aplicables de la Entidad programadas)100
1 trimestre: 25%, Solicitud de insumos (requisitos legales de los procesos)
2 trimestre: 25%. Publicación en la pagina web de la Entidad, de la evaluación de la matriz de  requisitos legales aplicables de la Entidad del  1 semestre
3 trimestre: 25%, Solicitud de insumos (requisitos legales de los procesos)
4 trimestre 25%. Publicación en la pagina web de la Entidad, de la evaluación de la matriz de  requisitos legales aplicables de la Entidad del  2 semestre</t>
  </si>
  <si>
    <t xml:space="preserve">La Oficina  Jurídica durante el primer trimestre del presente año, a través de la administradora del Procedimiento de Requisitos Legales y Otros aplicables, realiza la solicitud a los gestores de procesos el día 30 de marzo de 2023, por medio de un correo electrónico de la actualización de la matriz de requisitos legales, conforme a lo establecido en el Procedimiento “Identificación y seguimiento de requisitos legales y otros aplicables”, Código PCD-GJ-001.
Se deben recibir todas las matrices de cada proceso y realizar la evaluación para el primer trimestre del presente año.
Se adjunta como evidencia el pantallazo de la solicitud de los insumos.
</t>
  </si>
  <si>
    <t>12/04/2023
No se generan observaciones ni sugerencias frente al reporte del periodo.
La evaluación de controles se encuentra disponible en: https://sig.sdis.gov.co/index.php/es/gestion-juridica-riesgos</t>
  </si>
  <si>
    <t xml:space="preserve">
El jefe de la Oficina Jurídica a través del gestor del Proceso, remitirá trimestralmente a las dependencias misionales de la Entidad (Direcciones y Subdirecciones), memorados internos con las recomendaciones para la prevención del daño antijurídico. Que a su vez, son los parámetros definidos para la entrega de los insumos que permitan dar respuesta a los requerimientos judiciales solicitados a la Oficina Jurídica.  
En caso de no remitir el memorando con las recomendaciones para la prevención del daño antijurídico,  se convocará a reuniones a las dependencias misionales de la entidad, con una frecuencia trimestral, con el fin de socializar los parámetros definidos para la entrega de los insumos necesarios para dar respuesta a los requerimientos judiciales solicitados a la Oficina Jurídica
Como evidencia se adjuntara un memorando con periodicidad trimestral o un listado de asistencia de la reunión.
</t>
  </si>
  <si>
    <t xml:space="preserve">
Gestor del Proceso de Gestión Jurídica</t>
  </si>
  <si>
    <t>(Número de memorandos de comunicación remitidos/ 4 memorandos programados) 100</t>
  </si>
  <si>
    <t xml:space="preserve">En el primer trimestre del año 2023,  el jefe de la Oficina Jurídica remite el 28 de marzo del presente año, un memorando a los Jefes Oficinas Asesoras, Subsecretaria, Dirección Gestión Corporativa, Dirección de Análisis y Diseño Estratégico, Dirección Territorial, Dirección Poblacional, Dirección de Nutrición y Abastecimiento, Dirección para inclusión y las familias,  haciendo las respectivas recomendaciones para la prevención del daño antijurídico y con el fin de generar una adecuada articulación entre la Oficina Asesora Jurídica y las áreas técnicas.
Se adjunta como evidencia  el respectivo memorando.
</t>
  </si>
  <si>
    <t>12/04/2023
No se generan observaciones frente al reporte del periodo.
Se sugiere revisar la pertinencia de ampliar la información contenida en los memorandos generados, incluyendo los parámetros o recomendaciones específicas y de carácter prioritario que se deberían cumplir para la prevención del año antijurídico, además de remitir a los procedimientos del proceso.
La evaluación de controles se encuentra disponible en: https://sig.sdis.gov.co/index.php/es/gestion-juridica-riesgos</t>
  </si>
  <si>
    <t>Anualmente, los profesionales del equipo de gestores de la Subdirección de Diseño, Evaluación y Sistematización para el Sistema de Gestión-SG realizan inducción al rol de los gestores de proceso y dependencia, mediante la presentación de los ejes temáticos definidos en el mecanismo interno de socialización del SG, con el fin de suministrar los conceptos básicos que debe conocer el gestor para el desempeño de sus responsabilidades. 
En caso que el gestor no asista a la inducción general o, posterior a ella, cada vez que se reciba notificación de designación de un nuevo gestor de proceso o dependencia, se realizará el envío del acceso a los recursos de inducción y socialización que se encuentran disponibles en la caja de herramientas del módulo web del SG (mapa de procesos).
Como evidencia se cuenta el registro de asistencia a la inducción o correo de envío de las herramientas de inducción, según corresponda.</t>
  </si>
  <si>
    <t>(N° de gestores que asistieron a inducción o recibieron acceso a los recursos en el periodo / N° de gestores designados en el periodo)*100
Nota: El resultado del indicador para el cierre de la vigencia corresponde al calculo acumulado.</t>
  </si>
  <si>
    <t>Durante el primer trimestre se recibió la designación de 53 gestores de procesos y dependencias, correspondientes a 18 procesos y 46 dependencias de la entidad. El total de gestores no coincide con el total de procesos y dependencias debido a que algunos gestores desempeñan ambos roles y/o tienen a cargo mas de un proceso. Por su parte, un proceso no realizó designación de gestor, informando que la misma se encuentra pendiente.
Durante la semana del 6 al 10 de marzo, se llevó a cabo la Semana de inducción y reinducción al SG 2023, en la cual se contó con la participación del total de gestores designados para 18 procesos y las 46 dependencias de la entidad.
Como evidencia se presenta el Directorio de gestores 2023, con la relación de gestores y fechas en que fue recibida la designación, además de los registros de asistencia a la semana de inducción.</t>
  </si>
  <si>
    <t>14/04/2023
No se generan observaciones respecto a los avances y evidencias presentados en el monitoreo al riesgo de gestión.
Evaluación de controles: https://sig.sdis.gov.co/index.php/es/proceso-de-gestion-del-sistema-integrado-riesgos</t>
  </si>
  <si>
    <t>Anualmente, el(la) Director(a) de Análisis y Diseño Estratégico o Subdirector(a) de Diseño, Evaluación y Sistematización, remiten un memorando dirigido a los líderes de proceso y jefes de dependencia, recordando las responsabilidades de los gestores de proceso y dependencia y/o recomendando la designación de profesionales calificados para el cumplimiento del rol. En caso de no remitir memorando, se genera correo informativo de comunicación interna que divulgue masivamente las responsabilidades de los gestores. Como evidencia se cuenta con el memorando o el correo de comunicación interna, según corresponda.</t>
  </si>
  <si>
    <t>Mediante memorando I2023002476 del 27/01/2023, la Directora de Análisis y Diseño Estratégico solicito la designación de gestores de proceso y dependencia, presentando las respectivas recomendaciones con el fin de recibir designaciones pertinentes para el adecuado desempeño del rol.
Como evidencia se presenta el memorando en mención.</t>
  </si>
  <si>
    <t>Consolidar el Plan de Ajuste y Sostenibilidad del Modelo Integrado de Planeación y Gestión-MIPG, y establecer las orientaciones para la implementación de las Políticas de Gestión y Desempeño y el componente ambiental.</t>
  </si>
  <si>
    <t>R-SG-002</t>
  </si>
  <si>
    <t>1. Retrasos en la ejecución o reporte de las actividades definidas en el Plan de ajuste y sostenibilidad del MIPG, por parte de las dependencias responsables de las políticas de gestión y desempeño.</t>
  </si>
  <si>
    <t>Posibilidad de que el Plan de ajuste y sostenibilidad del MIPG no alcance un cumplimiento sobresaliente (&gt;=90%), por retrasos en las actividades programadas.</t>
  </si>
  <si>
    <t>Trimestralmente, los profesionales del equipo de gestores del Sistema de Gestión de la SDES, reciben los reportes de los líderes de las políticas de gestión y desempeño, y validan los avances reportados con sus respectivas evidencias, generando las observaciones o vistos buenos a que haya lugar.
En caso de identificar retrasos o incumplimientos, se generan alertas dirigidas a los líderes responsables. Si algún líder de política no realiza el reporte, se presentan los resultados en el Comité Institucional de Gestión y Desempeño, informando las dependencias que no presentaron avance.
Como evidencias se cuenta con el Plan de ajuste y sostenibilidad consolidado y publicado con los seguimientos por trimestre; además de los memorandos o correos de alerta o actas del CIGD, cuando corresponda.</t>
  </si>
  <si>
    <t>(N° de seguimientos al Plan de ajuste y sostenibilidad del MIPG realizados / N° de seguimientos al Plan de ajuste y sostenibilidad del MIPG programados)*100
Meta: tres (3) seguimientos realizados.</t>
  </si>
  <si>
    <t>La actividad de control se encuentra programada para dar inicio a partir del segundo trimestre 2023.</t>
  </si>
  <si>
    <t>R-AC-001</t>
  </si>
  <si>
    <t xml:space="preserve">Mensualmente, el profesional de la OCI responsable de solicitar la publicación del plan de mejoramiento institucional (de origen interno), verifica la información consignada de acuerdo con lo establecido en los procedimientos Formulación Plan de Mejoramiento (PCD-PE-017) y Seguimiento al Plan de Mejoramiento (PCD-AC-001), y a las instrucciones de diligenciamiento de los formatos Registro y control del plan de mejoramiento (FOR-AC-001) e Identificación de responsables por acción (FOR-PE-057), dejando como registro, la emisión de un correo electrónico a los profesionales de la OCI, informado el resultado de la verificación a la calidad y seguridad de la información. 
Si una vez publicado el plan mejoramiento institucional se mantienen debilidades en la calidad y seguridad de la información consignada, el profesional de la OCI responsable de solicitar la publicación del plan de mejoramiento institucional, informa al jefe de la OCI para que notifique de manera oficial a la(s) dependencia(s) responsable(s) de la ejecución o coordinación de la acción, según el caso, la importancia de ajustar la inconsistencia de la información con oportunidad. </t>
  </si>
  <si>
    <t>12 correos electrónicos de verificación a la calidad y seguridad de la información del plan de mejoramiento institucional
Nota: el avance en cada trimestre es de 25%</t>
  </si>
  <si>
    <t xml:space="preserve">El profesional de la OCI responsable de solicitar la publicación del plan de mejoramiento institucional (de origen interno), verificó la información consignada de acuerdo con lo establecido en el Procedimiento Seguimiento al Plan de Mejoramiento (PCD-AC-001) y a las instrucciones de diligenciamiento del  Formatos Registro y control del plan de mejoramiento (FOR-AC-001) dejando como registro la emisión de tres (3) correos electrónicos de fechas: 11/01/2023, 10/02/2023 y 10/03/2023 a los profesionales de la OCI, informado el resultado de la verificación a la calidad y seguridad de la información. </t>
  </si>
  <si>
    <t>10/04/2023. No se generan observaciones o recomendaciones respecto a los avances y evidencias presentados en el monitoreo al riesgo de gestión.
La evaluación de controles se encuentra disponible en: https://sig.sdis.gov.co/images/documentos_sig/procesos/auditoria_y_control/riesgos/20230228_eval_controles_riesgos_ac_v0.xlsx</t>
  </si>
  <si>
    <t>Circular N° 11 - 14/03/2023</t>
  </si>
  <si>
    <t>En algunos casos el equipo de verificación del proceso no cuenta con unidad de criterio para la evaluación del cumplimiento de los estándares de calidad durante las visitas de verificación.</t>
  </si>
  <si>
    <t>El líder del equipo de Inspección y Vigilancia de la Subsecretaría de manera conjunta con los líderes de los equipos técnicos de las Subdirecciones, anualmente por cada servicio social sujeto a Inspección y Vigilancia, convocan a una reunión de equipo con los profesionales interdisciplinarios encargados de realizar asistencia técnica y verificación de estándares de calidad y/o otros lineamientos, con el fin de unificar criterios frente a los requisitos que se deben cumplir en la prestación de los servicios sociales. 
En el caso de no realizarse la reunión programada, se realizarán reuniones cuando se modifiquen o actualicen los estándares o lineamientos por servicio social sujeto a Inspección y Vigilancia en la vigencia.
Como evidencia de esta actividad se cuenta con las actas de  reunión y/o planillas de asistencia.</t>
  </si>
  <si>
    <t>(Número de reuniones de los equipos técnicos realizadas / Número de reuniones de los equipos técnicos programadas) * 100
Nota: son 2 servicios sociales sujetos a inspección y vigilancia</t>
  </si>
  <si>
    <t>Durante el primer trimestre de 2023, no se requirió la realización de reuniones de unificación de criterios frente a los requisitos puntuales que se deben cumplir en la prestación de los servicios sociales. Se programarán posteriormente de acuerdo con la agenta de los técnicos de las diferentes áreas.</t>
  </si>
  <si>
    <t>11/04/2023. No se generan observaciones o recomendaciones respecto a los avances y evidencias presentados en el monitoreo al riesgo de gestión.
La evaluación de controles se encuentra disponible en: https://sig.sdis.gov.co/images/documentos_sig/procesos/inspeccion_vigilancia_y_control/riesgos/20230314_eval_controles_riesgos_ivc_v0.xlsx</t>
  </si>
  <si>
    <t>Posibilidad de pérdida de bases de datos en Excel, que contengan información básica de las instituciones prestadoras de servicios sociales, así como la trazabilidad de las visitas de verificación de estándares de calidad u otros lineamientos, ocasionando toma de decisiones basada en información inconsistente/incompleta, errores en los reportes que se generan, pérdida de trazabilidad para la entidad, pérdida de credibilidad institucional, sanciones por parte de un ente de control o regulador, debido a que no se cuenta con un sistema de información que administre y consolide toda la información resultado de las visitas.</t>
  </si>
  <si>
    <t>El profesional administrativo del equipo de Inspección y Vigilancia del nivel central, realiza mensual el cotejo entre la información actualizada en las bases de datos y los instrumentos únicos de verificación (físicos) entregados por los profesionales encargados de realizar la verificación de estándares a instituciones o establecimientos prestadores de servicios sociales en el Distrito Capital, con el fin de mantener actualizada y de forma completa la información de las instituciones y los resultados de las visitas. Una vez se hace el cotejo se realiza una copia de los archivos en Excel con el historial de visitas por servicio. 
En caso de que se identifique alguna inconsistencia en el registro de la información, se solicita realizar el ajuste de manera inmediata, según corresponda.
Como evidencia de esta actividad se cuenta con las bases de datos actualizadas mensualmente para cada servicio.</t>
  </si>
  <si>
    <t xml:space="preserve">(Número de copias backup del consolidado de visitas de los servicios sociales realizadas en el periodo / Número de copias del consolidado de visitas de los servicios sociales programadas en el periodo) * 100 </t>
  </si>
  <si>
    <t>Durante el primer trimestre, se realizó la programación de visitas para los servicios de educación inicial, persona mayor y casas de la sabiduría; en enero y febrero se realizó visita a los dos servicios realizando verificación de estándares y la verificación de la continuidad de los servicios y para marzo solo se programó el servicio de persona mayor, considerando que para educación inicial se realizó la actualización de los estándares de calidad. 
Se realizaron 7 cotejos de información en las bases de datos y en los soportes generados en cada visita (las actas e instrumentos únicos de verificación (físico), 3 para persona mayor (enero, febrero y marzo) 3 para educación inicial (enero, febrero y marzo) y 1 para casas de la sabiduría (marzo).
Se realizó la actualización de los archivos de consolidados de visitas de los servicios de educación inicial y persona mayor conforme las visitas realizadas mensualmente.
Evidencia: copias de los archivos de consolidados de visitas por mes.</t>
  </si>
  <si>
    <t>El profesional administrativo del equipo de Inspección y Vigilancia realiza el seguimiento trimestral a la Subdirección de Investigación e Información, sobre la producción del aplicativo "Sistema de Información y Registro de los Servicios Sociales" (SIRSS),de acuerdo a las especificaciones técnicas presentadas, para evidenciar el avance de creación del mismo. 
De no poder realizarla en el tiempo programado el seguimiento, se realizará en el mes siguiente.
Como evidencias quedan los correos o actas o ayudas de memorias y listados de asistencia.</t>
  </si>
  <si>
    <t>El profesional administrativo del equipo de Inspección y Vigilancia realiza el seguimiento trimestral a la Subdirección de Investigación e Información, sobre la producción del aplicativo "Sistema de Información y Registro de los Servicios Sociales" (SIRSS), de acuerdo a las especificaciones técnicas presentadas, para evidenciar el avance de creación del mismo. 
De no poder realizarla en el tiempo programado el seguimiento, se realizará en el mes siguiente.
Como evidencias quedan los correos o actas o ayudas de memorias y listados de asistencia.</t>
  </si>
  <si>
    <t xml:space="preserve">(Número de seguimientos realizados de la producción del aplicativo SIRSS / Número de seguimientos programados de la producción del aplicativo SIRSS) *100 </t>
  </si>
  <si>
    <t>Durante el primer trimestre, se realizó una reunión para la contextualización sobre el mejoramiento del SIRSS con el Subdirector de Investigación e Información. Por otra parte se envío a dicha Subdirección, el diagrama del SIRSS, el contexto visualización para actualizar pagina de inicio y el correo solicitando el avance del ajuste correspondiente a la pagina web inicial del SIRSS antiguo.
Evidencias: Correos de seguimiento y pantallazo en teams de reunión</t>
  </si>
  <si>
    <t>El profesional administrativo del equipo de Inspección y Vigilancia realiza backup mensuales de las bases de datos de la información general producida (Resultados de verificación de estándares, lineamientos e inscritos), con el objetivo de salvaguardar la información de las visitas de verificación de condiciones de operación realizadas por el equipo de Inspección y Vigilancia. 
En caso tal de no poder realizar el backup, se realizará en la segunda semana del mes siguiente.
Como evidencia queda el Link ONEDRIVE del backup mensual de IVC.</t>
  </si>
  <si>
    <t>(Número de backups realizados / Número de backups programados) * 100
Nota: para cada trimestre se contaran con 3 backups.</t>
  </si>
  <si>
    <t>Se realiza Backup del primer trimestre de las bases de IVC, de acuerdo con la recomendación de Sistemas, en:  https://sdisgovco-my.sharepoint.com/:f:/g/personal/nolarte_sdis_gov_co/EpMV4e14I5RJjn1MuANlH1UB8wUkHSMYv1Q7pAvDwLzdqA?e=IY7Q6m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</si>
</sst>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3" formatCode="_-* #,##0.00_-;\-* #,##0.00_-;_-* &quot;-&quot;??_-;_-@_-"/>
    <numFmt numFmtId="164" formatCode="&quot;$&quot;#,##0_);[Red]\(&quot;$&quot;#,##0\)"/>
    <numFmt numFmtId="165" formatCode="_(* #,##0.00_);_(* \(#,##0.00\);_(* &quot;-&quot;??_);_(@_)"/>
    <numFmt numFmtId="166" formatCode="0.0%"/>
    <numFmt numFmtId="167" formatCode="#,##0.0"/>
    <numFmt numFmtId="168" formatCode="_-[$$-240A]\ * #,##0_-;\-[$$-240A]\ * #,##0_-;_-[$$-240A]\ * &quot;-&quot;??_-;_-@_-"/>
  </numFmts>
  <fonts count="70" x14ac:knownFonts="1">
    <font>
      <sz val="11"/>
      <color theme="1"/>
      <name val="Calibri"/>
      <family val="2"/>
      <scheme val="minor"/>
    </font>
    <font>
      <sz val="11"/>
      <color theme="1"/>
      <name val="Calibri"/>
      <family val="2"/>
      <scheme val="minor"/>
    </font>
    <font>
      <sz val="12"/>
      <color theme="1"/>
      <name val="Calibri"/>
      <family val="2"/>
      <scheme val="minor"/>
    </font>
    <font>
      <sz val="10"/>
      <name val="Arial"/>
      <family val="2"/>
    </font>
    <font>
      <sz val="11"/>
      <color theme="1"/>
      <name val="Arial"/>
      <family val="2"/>
    </font>
    <font>
      <sz val="11"/>
      <name val="Arial"/>
      <family val="2"/>
    </font>
    <font>
      <sz val="11"/>
      <color rgb="FF9C5700"/>
      <name val="Calibri"/>
      <family val="2"/>
      <scheme val="minor"/>
    </font>
    <font>
      <sz val="12"/>
      <name val="Arial"/>
      <family val="2"/>
    </font>
    <font>
      <sz val="12"/>
      <color theme="4"/>
      <name val="Arial"/>
      <family val="2"/>
    </font>
    <font>
      <sz val="9"/>
      <color rgb="FF000000"/>
      <name val="Arial"/>
      <family val="2"/>
    </font>
    <font>
      <sz val="11"/>
      <color rgb="FF000000"/>
      <name val="Arial"/>
    </font>
    <font>
      <sz val="9"/>
      <color rgb="FF000000"/>
      <name val="Arial"/>
    </font>
    <font>
      <b/>
      <sz val="9"/>
      <color theme="1"/>
      <name val="Arial"/>
      <family val="2"/>
    </font>
    <font>
      <b/>
      <sz val="9"/>
      <name val="Arial"/>
      <family val="2"/>
    </font>
    <font>
      <sz val="9"/>
      <name val="Arial"/>
      <family val="2"/>
    </font>
    <font>
      <sz val="9"/>
      <color theme="1"/>
      <name val="Arial"/>
      <family val="2"/>
    </font>
    <font>
      <b/>
      <sz val="11"/>
      <color theme="0"/>
      <name val="Calibri"/>
      <family val="2"/>
      <scheme val="minor"/>
    </font>
    <font>
      <sz val="11"/>
      <color theme="0"/>
      <name val="Calibri"/>
      <family val="2"/>
      <scheme val="minor"/>
    </font>
    <font>
      <sz val="12"/>
      <color theme="1"/>
      <name val="Arial"/>
      <family val="2"/>
    </font>
    <font>
      <b/>
      <sz val="12"/>
      <color rgb="FF3CB1EC"/>
      <name val="Arial"/>
      <family val="2"/>
    </font>
    <font>
      <sz val="8"/>
      <color theme="1"/>
      <name val="Arial"/>
      <family val="2"/>
    </font>
    <font>
      <sz val="10"/>
      <color theme="1"/>
      <name val="Arial"/>
      <family val="2"/>
    </font>
    <font>
      <b/>
      <sz val="10"/>
      <color theme="1"/>
      <name val="Arial"/>
      <family val="2"/>
    </font>
    <font>
      <sz val="14"/>
      <color theme="1"/>
      <name val="Calibri"/>
      <family val="2"/>
      <scheme val="minor"/>
    </font>
    <font>
      <sz val="14"/>
      <color theme="1"/>
      <name val="Calibri"/>
      <family val="2"/>
    </font>
    <font>
      <sz val="11"/>
      <color theme="0"/>
      <name val="Arial"/>
      <family val="2"/>
    </font>
    <font>
      <sz val="11"/>
      <color rgb="FF000000"/>
      <name val="Arial"/>
      <family val="2"/>
    </font>
    <font>
      <b/>
      <sz val="14"/>
      <color rgb="FF000000"/>
      <name val="Calibri"/>
      <family val="2"/>
    </font>
    <font>
      <sz val="11"/>
      <color theme="1"/>
      <name val="Comic Sans MS"/>
      <family val="2"/>
    </font>
    <font>
      <b/>
      <sz val="14"/>
      <color theme="1"/>
      <name val="Calibri"/>
      <family val="2"/>
    </font>
    <font>
      <b/>
      <sz val="11"/>
      <color rgb="FF000000"/>
      <name val="Arial"/>
      <family val="2"/>
    </font>
    <font>
      <b/>
      <sz val="11"/>
      <name val="Arial"/>
      <family val="2"/>
    </font>
    <font>
      <i/>
      <sz val="9"/>
      <color theme="1"/>
      <name val="Arial"/>
      <family val="2"/>
    </font>
    <font>
      <sz val="9"/>
      <color rgb="FFFF0000"/>
      <name val="Arial"/>
      <family val="2"/>
    </font>
    <font>
      <strike/>
      <sz val="9"/>
      <color rgb="FFFF0000"/>
      <name val="Arial"/>
      <family val="2"/>
    </font>
    <font>
      <i/>
      <sz val="10"/>
      <name val="Arial"/>
      <family val="2"/>
    </font>
    <font>
      <strike/>
      <sz val="10"/>
      <name val="Arial"/>
      <family val="2"/>
    </font>
    <font>
      <sz val="10"/>
      <color rgb="FFFF0000"/>
      <name val="Arial"/>
      <family val="2"/>
    </font>
    <font>
      <strike/>
      <sz val="10"/>
      <color rgb="FFFF0000"/>
      <name val="Arial"/>
      <family val="2"/>
    </font>
    <font>
      <strike/>
      <sz val="9"/>
      <name val="Arial"/>
      <family val="2"/>
    </font>
    <font>
      <sz val="10"/>
      <color theme="4"/>
      <name val="Arial"/>
      <family val="2"/>
    </font>
    <font>
      <sz val="9"/>
      <color rgb="FF7030A0"/>
      <name val="Arial"/>
      <family val="2"/>
    </font>
    <font>
      <sz val="9"/>
      <color theme="1"/>
      <name val="Calibri"/>
      <family val="2"/>
      <scheme val="minor"/>
    </font>
    <font>
      <sz val="11"/>
      <color indexed="8"/>
      <name val="Calibri"/>
      <family val="2"/>
    </font>
    <font>
      <sz val="10"/>
      <color theme="0"/>
      <name val="Arial"/>
      <family val="2"/>
    </font>
    <font>
      <sz val="12"/>
      <color theme="0"/>
      <name val="Arial"/>
      <family val="2"/>
    </font>
    <font>
      <sz val="10"/>
      <name val="Arial"/>
    </font>
    <font>
      <b/>
      <sz val="10"/>
      <name val="Arial"/>
      <family val="2"/>
    </font>
    <font>
      <sz val="10"/>
      <color rgb="FF00B050"/>
      <name val="Arial"/>
      <family val="2"/>
    </font>
    <font>
      <sz val="10"/>
      <color rgb="FF000000"/>
      <name val="Arial"/>
      <family val="2"/>
    </font>
    <font>
      <i/>
      <sz val="10"/>
      <color theme="4"/>
      <name val="Arial"/>
      <family val="2"/>
    </font>
    <font>
      <sz val="11"/>
      <color theme="1"/>
      <name val="Arial"/>
    </font>
    <font>
      <b/>
      <sz val="11"/>
      <color theme="1"/>
      <name val="Arial"/>
    </font>
    <font>
      <sz val="10"/>
      <color rgb="FF000000"/>
      <name val="Arial"/>
    </font>
    <font>
      <sz val="9"/>
      <color rgb="FF000000"/>
      <name val="Arial"/>
      <family val="2"/>
      <charset val="1"/>
    </font>
    <font>
      <sz val="9"/>
      <color rgb="FF000000"/>
      <name val="Arial"/>
      <charset val="1"/>
    </font>
    <font>
      <b/>
      <sz val="11"/>
      <color theme="0"/>
      <name val="Arial"/>
      <family val="2"/>
    </font>
    <font>
      <b/>
      <sz val="9"/>
      <color rgb="FF000000"/>
      <name val="Arial"/>
      <family val="2"/>
    </font>
    <font>
      <sz val="9"/>
      <name val="Calibri"/>
      <family val="2"/>
    </font>
    <font>
      <i/>
      <sz val="9"/>
      <name val="Arial"/>
      <family val="2"/>
    </font>
    <font>
      <sz val="9"/>
      <color theme="0"/>
      <name val="Arial"/>
      <family val="2"/>
    </font>
    <font>
      <sz val="11"/>
      <name val="Calibri"/>
      <family val="2"/>
    </font>
    <font>
      <i/>
      <strike/>
      <sz val="9"/>
      <color rgb="FFFF0000"/>
      <name val="Arial"/>
      <family val="2"/>
    </font>
    <font>
      <sz val="9"/>
      <color rgb="FF00B050"/>
      <name val="Arial"/>
      <family val="2"/>
    </font>
    <font>
      <sz val="8"/>
      <color rgb="FF000000"/>
      <name val="Arial"/>
      <family val="2"/>
    </font>
    <font>
      <i/>
      <strike/>
      <sz val="9"/>
      <color theme="1"/>
      <name val="Arial"/>
      <family val="2"/>
    </font>
    <font>
      <b/>
      <sz val="9"/>
      <color rgb="FF7030A0"/>
      <name val="Arial"/>
      <family val="2"/>
    </font>
    <font>
      <sz val="10"/>
      <color rgb="FF444444"/>
      <name val="Arial"/>
      <family val="2"/>
    </font>
    <font>
      <sz val="10"/>
      <color theme="6" tint="-0.249977111117893"/>
      <name val="Arial"/>
      <family val="2"/>
    </font>
    <font>
      <b/>
      <sz val="10"/>
      <color rgb="FF7030A0"/>
      <name val="Arial"/>
      <family val="2"/>
    </font>
  </fonts>
  <fills count="2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EB9C"/>
      </patternFill>
    </fill>
    <fill>
      <patternFill patternType="solid">
        <fgColor theme="0" tint="-0.49998474074526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bgColor rgb="FF000000"/>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bgColor rgb="FFFFFFFF"/>
      </patternFill>
    </fill>
    <fill>
      <patternFill patternType="solid">
        <fgColor rgb="FFFFFF00"/>
        <bgColor indexed="64"/>
      </patternFill>
    </fill>
    <fill>
      <patternFill patternType="solid">
        <fgColor theme="0"/>
        <bgColor rgb="FFFFEB9C"/>
      </patternFill>
    </fill>
    <fill>
      <patternFill patternType="solid">
        <fgColor theme="5"/>
      </patternFill>
    </fill>
    <fill>
      <patternFill patternType="solid">
        <fgColor rgb="FFFCE4D6"/>
        <bgColor rgb="FFFCE4D6"/>
      </patternFill>
    </fill>
    <fill>
      <patternFill patternType="solid">
        <fgColor rgb="FFFFFFFF"/>
        <bgColor rgb="FF000000"/>
      </patternFill>
    </fill>
    <fill>
      <patternFill patternType="solid">
        <fgColor indexed="9"/>
        <bgColor indexed="64"/>
      </patternFill>
    </fill>
    <fill>
      <patternFill patternType="solid">
        <fgColor rgb="FFFFFFFF"/>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92D050"/>
        <bgColor indexed="64"/>
      </patternFill>
    </fill>
    <fill>
      <patternFill patternType="solid">
        <fgColor rgb="FFFF0000"/>
        <bgColor indexed="64"/>
      </patternFill>
    </fill>
    <fill>
      <patternFill patternType="solid">
        <fgColor theme="9"/>
        <bgColor indexed="64"/>
      </patternFill>
    </fill>
    <fill>
      <patternFill patternType="solid">
        <fgColor theme="7" tint="0.59999389629810485"/>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hair">
        <color indexed="64"/>
      </left>
      <right style="hair">
        <color indexed="64"/>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otted">
        <color indexed="64"/>
      </left>
      <right style="dotted">
        <color indexed="64"/>
      </right>
      <top style="dotted">
        <color indexed="64"/>
      </top>
      <bottom style="dotted">
        <color indexed="64"/>
      </bottom>
      <diagonal/>
    </border>
    <border>
      <left/>
      <right style="hair">
        <color indexed="64"/>
      </right>
      <top style="hair">
        <color indexed="64"/>
      </top>
      <bottom/>
      <diagonal/>
    </border>
    <border>
      <left style="thin">
        <color indexed="64"/>
      </left>
      <right style="dotted">
        <color indexed="64"/>
      </right>
      <top style="dotted">
        <color indexed="64"/>
      </top>
      <bottom style="dotted">
        <color indexed="64"/>
      </bottom>
      <diagonal/>
    </border>
    <border>
      <left style="dashed">
        <color indexed="64"/>
      </left>
      <right style="dashed">
        <color indexed="64"/>
      </right>
      <top style="dashed">
        <color indexed="64"/>
      </top>
      <bottom style="dashed">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999999"/>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rgb="FFC65911"/>
      </bottom>
      <diagonal/>
    </border>
    <border>
      <left style="medium">
        <color rgb="FFC65911"/>
      </left>
      <right style="thin">
        <color indexed="64"/>
      </right>
      <top style="thin">
        <color indexed="64"/>
      </top>
      <bottom style="medium">
        <color rgb="FFC65911"/>
      </bottom>
      <diagonal/>
    </border>
    <border>
      <left style="medium">
        <color rgb="FFC65911"/>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indexed="64"/>
      </left>
      <right style="hair">
        <color indexed="64"/>
      </right>
      <top/>
      <bottom style="hair">
        <color indexed="64"/>
      </bottom>
      <diagonal/>
    </border>
    <border>
      <left/>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right/>
      <top/>
      <bottom style="thin">
        <color rgb="FF8EA9DB"/>
      </bottom>
      <diagonal/>
    </border>
    <border>
      <left style="thin">
        <color rgb="FF000000"/>
      </left>
      <right style="thin">
        <color rgb="FF000000"/>
      </right>
      <top style="thin">
        <color rgb="FF000000"/>
      </top>
      <bottom style="thin">
        <color rgb="FF000000"/>
      </bottom>
      <diagonal/>
    </border>
    <border>
      <left style="hair">
        <color indexed="64"/>
      </left>
      <right style="hair">
        <color indexed="64"/>
      </right>
      <top style="dotted">
        <color rgb="FF000000"/>
      </top>
      <bottom style="dotted">
        <color rgb="FF000000"/>
      </bottom>
      <diagonal/>
    </border>
    <border>
      <left style="hair">
        <color indexed="64"/>
      </left>
      <right style="hair">
        <color indexed="64"/>
      </right>
      <top/>
      <bottom style="dotted">
        <color rgb="FF000000"/>
      </bottom>
      <diagonal/>
    </border>
    <border>
      <left style="hair">
        <color indexed="64"/>
      </left>
      <right style="hair">
        <color indexed="64"/>
      </right>
      <top style="hair">
        <color indexed="64"/>
      </top>
      <bottom style="dotted">
        <color rgb="FF000000"/>
      </bottom>
      <diagonal/>
    </border>
    <border>
      <left/>
      <right/>
      <top style="hair">
        <color rgb="FF000000"/>
      </top>
      <bottom style="hair">
        <color rgb="FF000000"/>
      </bottom>
      <diagonal/>
    </border>
    <border>
      <left style="hair">
        <color indexed="64"/>
      </left>
      <right style="hair">
        <color indexed="64"/>
      </right>
      <top style="hair">
        <color rgb="FF000000"/>
      </top>
      <bottom style="hair">
        <color indexed="64"/>
      </bottom>
      <diagonal/>
    </border>
  </borders>
  <cellStyleXfs count="22">
    <xf numFmtId="0" fontId="0" fillId="0" borderId="0"/>
    <xf numFmtId="9" fontId="1" fillId="0" borderId="0" applyFont="0" applyFill="0" applyBorder="0" applyAlignment="0" applyProtection="0"/>
    <xf numFmtId="41" fontId="2" fillId="0" borderId="0" applyFont="0" applyFill="0" applyBorder="0" applyAlignment="0" applyProtection="0"/>
    <xf numFmtId="0" fontId="3" fillId="0" borderId="0"/>
    <xf numFmtId="0" fontId="1" fillId="0" borderId="0"/>
    <xf numFmtId="0" fontId="6" fillId="5" borderId="0" applyNumberFormat="0" applyBorder="0" applyAlignment="0" applyProtection="0"/>
    <xf numFmtId="41" fontId="1" fillId="0" borderId="0" applyFont="0" applyFill="0" applyBorder="0" applyAlignment="0" applyProtection="0"/>
    <xf numFmtId="0" fontId="6" fillId="5" borderId="0" applyNumberFormat="0" applyBorder="0" applyAlignment="0" applyProtection="0"/>
    <xf numFmtId="0" fontId="17" fillId="17" borderId="0" applyNumberFormat="0" applyBorder="0" applyAlignment="0" applyProtection="0"/>
    <xf numFmtId="0" fontId="28"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43" fillId="0" borderId="0" applyFont="0" applyFill="0" applyBorder="0" applyAlignment="0" applyProtection="0"/>
    <xf numFmtId="0" fontId="46" fillId="0" borderId="0"/>
    <xf numFmtId="9" fontId="3" fillId="0" borderId="0" applyFont="0" applyFill="0" applyBorder="0" applyAlignment="0" applyProtection="0"/>
    <xf numFmtId="43" fontId="46" fillId="0" borderId="0" applyFont="0" applyFill="0" applyBorder="0" applyAlignment="0" applyProtection="0"/>
    <xf numFmtId="0" fontId="3" fillId="0" borderId="0"/>
    <xf numFmtId="41" fontId="46" fillId="0" borderId="0" applyFont="0" applyFill="0" applyBorder="0" applyAlignment="0" applyProtection="0"/>
    <xf numFmtId="43" fontId="1" fillId="0" borderId="0" applyFont="0" applyFill="0" applyBorder="0" applyAlignment="0" applyProtection="0"/>
    <xf numFmtId="9" fontId="61" fillId="0" borderId="0" applyFont="0" applyFill="0" applyBorder="0" applyAlignment="0" applyProtection="0"/>
    <xf numFmtId="43" fontId="3" fillId="0" borderId="0" applyFont="0" applyFill="0" applyBorder="0" applyAlignment="0" applyProtection="0"/>
  </cellStyleXfs>
  <cellXfs count="795">
    <xf numFmtId="0" fontId="0" fillId="0" borderId="0" xfId="0"/>
    <xf numFmtId="0" fontId="12" fillId="11" borderId="17" xfId="0" applyFont="1" applyFill="1" applyBorder="1" applyAlignment="1">
      <alignment horizontal="left" vertical="center"/>
    </xf>
    <xf numFmtId="0" fontId="12" fillId="12" borderId="17" xfId="0" applyFont="1" applyFill="1" applyBorder="1" applyAlignment="1">
      <alignment horizontal="left" vertical="center"/>
    </xf>
    <xf numFmtId="0" fontId="13" fillId="12" borderId="17" xfId="0" applyFont="1" applyFill="1" applyBorder="1" applyAlignment="1">
      <alignment horizontal="left" vertical="center"/>
    </xf>
    <xf numFmtId="0" fontId="13" fillId="13" borderId="17" xfId="0" applyFont="1" applyFill="1" applyBorder="1" applyAlignment="1">
      <alignment horizontal="left" vertical="center" wrapText="1"/>
    </xf>
    <xf numFmtId="0" fontId="13" fillId="13" borderId="17" xfId="0" applyFont="1" applyFill="1" applyBorder="1" applyAlignment="1">
      <alignment horizontal="left" vertical="center"/>
    </xf>
    <xf numFmtId="14" fontId="13" fillId="13" borderId="17" xfId="0" applyNumberFormat="1" applyFont="1" applyFill="1" applyBorder="1" applyAlignment="1">
      <alignment horizontal="left" vertical="center"/>
    </xf>
    <xf numFmtId="0" fontId="12" fillId="2" borderId="17" xfId="0" applyFont="1" applyFill="1" applyBorder="1" applyAlignment="1">
      <alignment horizontal="left" vertical="center"/>
    </xf>
    <xf numFmtId="0" fontId="14" fillId="0" borderId="17" xfId="0" applyFont="1" applyBorder="1" applyAlignment="1">
      <alignment horizontal="left" vertical="center" wrapText="1"/>
    </xf>
    <xf numFmtId="0" fontId="15" fillId="0" borderId="17" xfId="0" applyFont="1" applyBorder="1" applyAlignment="1">
      <alignment horizontal="left" vertical="center" wrapText="1"/>
    </xf>
    <xf numFmtId="0" fontId="15" fillId="0" borderId="17" xfId="0" applyFont="1" applyBorder="1" applyAlignment="1">
      <alignment horizontal="left" vertical="center"/>
    </xf>
    <xf numFmtId="0" fontId="15" fillId="2" borderId="17" xfId="0" applyFont="1" applyFill="1" applyBorder="1" applyAlignment="1">
      <alignment horizontal="left" vertical="center" wrapText="1"/>
    </xf>
    <xf numFmtId="0" fontId="14" fillId="14" borderId="17" xfId="0" applyFont="1" applyFill="1" applyBorder="1" applyAlignment="1">
      <alignment horizontal="left" vertical="center" wrapText="1"/>
    </xf>
    <xf numFmtId="0" fontId="12" fillId="0" borderId="17" xfId="0" applyFont="1" applyBorder="1" applyAlignment="1">
      <alignment horizontal="left" vertical="center" wrapText="1"/>
    </xf>
    <xf numFmtId="14" fontId="15" fillId="0" borderId="17" xfId="0" applyNumberFormat="1" applyFont="1" applyBorder="1" applyAlignment="1">
      <alignment horizontal="left" vertical="center"/>
    </xf>
    <xf numFmtId="0" fontId="15" fillId="15" borderId="17" xfId="0" applyFont="1" applyFill="1" applyBorder="1" applyAlignment="1">
      <alignment horizontal="left" vertical="center" wrapText="1"/>
    </xf>
    <xf numFmtId="0" fontId="14" fillId="16" borderId="17" xfId="5" applyFont="1" applyFill="1" applyBorder="1" applyAlignment="1" applyProtection="1">
      <alignment horizontal="left" vertical="center" wrapText="1"/>
    </xf>
    <xf numFmtId="0" fontId="14" fillId="2" borderId="17" xfId="0" applyFont="1" applyFill="1" applyBorder="1" applyAlignment="1">
      <alignment horizontal="left" vertical="center" wrapText="1"/>
    </xf>
    <xf numFmtId="3" fontId="15" fillId="2" borderId="17" xfId="0" applyNumberFormat="1" applyFont="1" applyFill="1" applyBorder="1" applyAlignment="1">
      <alignment horizontal="left" vertical="center" wrapText="1"/>
    </xf>
    <xf numFmtId="0" fontId="9" fillId="2" borderId="17" xfId="0" applyFont="1" applyFill="1" applyBorder="1" applyAlignment="1">
      <alignment horizontal="left" vertical="center" wrapText="1"/>
    </xf>
    <xf numFmtId="0" fontId="18" fillId="2" borderId="0" xfId="0" applyFont="1" applyFill="1" applyAlignment="1" applyProtection="1">
      <alignment vertical="center"/>
      <protection hidden="1"/>
    </xf>
    <xf numFmtId="0" fontId="19" fillId="2" borderId="0" xfId="0" applyFont="1" applyFill="1" applyAlignment="1" applyProtection="1">
      <alignment vertical="center"/>
      <protection hidden="1"/>
    </xf>
    <xf numFmtId="0" fontId="20" fillId="0" borderId="0" xfId="0" applyFont="1" applyAlignment="1">
      <alignment horizontal="center" vertical="center"/>
    </xf>
    <xf numFmtId="0" fontId="0" fillId="0" borderId="0" xfId="0" applyAlignment="1">
      <alignment horizontal="center"/>
    </xf>
    <xf numFmtId="0" fontId="21" fillId="0" borderId="0" xfId="0" applyFont="1"/>
    <xf numFmtId="41" fontId="21" fillId="0" borderId="0" xfId="6" applyFont="1"/>
    <xf numFmtId="0" fontId="22" fillId="9" borderId="1" xfId="0" applyFont="1" applyFill="1" applyBorder="1" applyAlignment="1">
      <alignment horizontal="center" vertical="center"/>
    </xf>
    <xf numFmtId="41" fontId="22" fillId="9" borderId="1" xfId="6" applyFont="1" applyFill="1" applyBorder="1" applyAlignment="1">
      <alignment horizontal="center" vertical="center"/>
    </xf>
    <xf numFmtId="41" fontId="22" fillId="9" borderId="3" xfId="6" applyFont="1" applyFill="1" applyBorder="1" applyAlignment="1">
      <alignment horizontal="center" vertical="center" wrapText="1"/>
    </xf>
    <xf numFmtId="41" fontId="22" fillId="9" borderId="18" xfId="6" applyFont="1" applyFill="1" applyBorder="1" applyAlignment="1">
      <alignment horizontal="center" vertical="center"/>
    </xf>
    <xf numFmtId="41" fontId="22" fillId="9" borderId="19" xfId="6" applyFont="1" applyFill="1" applyBorder="1" applyAlignment="1">
      <alignment horizontal="center" vertical="center"/>
    </xf>
    <xf numFmtId="41" fontId="21" fillId="0" borderId="1" xfId="6" applyFont="1" applyBorder="1"/>
    <xf numFmtId="41" fontId="21" fillId="0" borderId="3" xfId="6" applyFont="1" applyBorder="1"/>
    <xf numFmtId="9" fontId="0" fillId="0" borderId="1" xfId="1" applyFont="1" applyBorder="1" applyAlignment="1">
      <alignment horizontal="center"/>
    </xf>
    <xf numFmtId="0" fontId="21" fillId="0" borderId="1" xfId="0" applyFont="1" applyBorder="1" applyAlignment="1">
      <alignment horizontal="center"/>
    </xf>
    <xf numFmtId="0" fontId="21" fillId="0" borderId="1" xfId="0" applyFont="1" applyBorder="1"/>
    <xf numFmtId="0" fontId="0" fillId="0" borderId="20" xfId="0" applyBorder="1"/>
    <xf numFmtId="0" fontId="3" fillId="0" borderId="0" xfId="3"/>
    <xf numFmtId="0" fontId="21" fillId="0" borderId="0" xfId="0" applyFont="1" applyAlignment="1">
      <alignment horizontal="center"/>
    </xf>
    <xf numFmtId="41" fontId="22" fillId="0" borderId="1" xfId="6" applyFont="1" applyBorder="1"/>
    <xf numFmtId="41" fontId="22" fillId="0" borderId="3" xfId="6" applyFont="1" applyBorder="1"/>
    <xf numFmtId="41" fontId="0" fillId="0" borderId="0" xfId="6" applyFont="1"/>
    <xf numFmtId="41" fontId="0" fillId="0" borderId="0" xfId="0" applyNumberFormat="1"/>
    <xf numFmtId="0" fontId="23" fillId="0" borderId="0" xfId="0" applyFont="1"/>
    <xf numFmtId="0" fontId="24" fillId="0" borderId="0" xfId="0" applyFont="1" applyAlignment="1">
      <alignment horizontal="center" vertical="center"/>
    </xf>
    <xf numFmtId="0" fontId="24" fillId="0" borderId="0" xfId="0" applyFont="1" applyAlignment="1">
      <alignment horizontal="center" vertical="center" wrapText="1"/>
    </xf>
    <xf numFmtId="0" fontId="25" fillId="17" borderId="1" xfId="8" applyNumberFormat="1" applyFont="1" applyBorder="1" applyAlignment="1" applyProtection="1">
      <alignment horizontal="center" vertical="center" wrapText="1"/>
    </xf>
    <xf numFmtId="42" fontId="23" fillId="0" borderId="0" xfId="0" applyNumberFormat="1" applyFont="1"/>
    <xf numFmtId="0" fontId="26" fillId="18" borderId="1" xfId="0" applyFont="1" applyFill="1" applyBorder="1"/>
    <xf numFmtId="0" fontId="26" fillId="18" borderId="1" xfId="0" applyFont="1" applyFill="1" applyBorder="1" applyAlignment="1">
      <alignment wrapText="1"/>
    </xf>
    <xf numFmtId="0" fontId="26" fillId="18" borderId="1" xfId="0" applyFont="1" applyFill="1" applyBorder="1" applyAlignment="1">
      <alignment horizontal="center"/>
    </xf>
    <xf numFmtId="0" fontId="5" fillId="18" borderId="1" xfId="0" applyFont="1" applyFill="1" applyBorder="1" applyAlignment="1">
      <alignment horizontal="center" vertical="center" wrapText="1"/>
    </xf>
    <xf numFmtId="0" fontId="27" fillId="19" borderId="1" xfId="0" applyFont="1" applyFill="1" applyBorder="1" applyAlignment="1">
      <alignment horizontal="center" vertical="center"/>
    </xf>
    <xf numFmtId="0" fontId="26" fillId="0" borderId="1" xfId="0" applyFont="1" applyBorder="1"/>
    <xf numFmtId="0" fontId="26" fillId="0" borderId="1" xfId="0" applyFont="1" applyBorder="1" applyAlignment="1">
      <alignment wrapText="1"/>
    </xf>
    <xf numFmtId="0" fontId="26" fillId="0" borderId="1" xfId="0" applyFont="1" applyBorder="1" applyAlignment="1">
      <alignment horizontal="center"/>
    </xf>
    <xf numFmtId="9" fontId="5" fillId="0" borderId="1" xfId="0" applyNumberFormat="1" applyFont="1" applyBorder="1" applyAlignment="1">
      <alignment horizontal="center" vertical="center" wrapText="1"/>
    </xf>
    <xf numFmtId="9" fontId="27" fillId="19" borderId="1" xfId="0" applyNumberFormat="1" applyFont="1" applyFill="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xf numFmtId="9" fontId="5" fillId="18" borderId="1" xfId="0" applyNumberFormat="1" applyFont="1" applyFill="1" applyBorder="1" applyAlignment="1">
      <alignment horizontal="center" vertical="center" wrapText="1"/>
    </xf>
    <xf numFmtId="0" fontId="26" fillId="0" borderId="1" xfId="0" applyFont="1" applyBorder="1" applyAlignment="1">
      <alignment horizontal="center" vertical="center" wrapText="1"/>
    </xf>
    <xf numFmtId="9" fontId="5" fillId="19" borderId="1" xfId="0" applyNumberFormat="1" applyFont="1" applyFill="1" applyBorder="1" applyAlignment="1">
      <alignment horizontal="center" vertical="center" wrapText="1"/>
    </xf>
    <xf numFmtId="9" fontId="26" fillId="19" borderId="1" xfId="0" applyNumberFormat="1" applyFont="1" applyFill="1" applyBorder="1" applyAlignment="1">
      <alignment horizontal="center" vertical="center" wrapText="1"/>
    </xf>
    <xf numFmtId="0" fontId="26" fillId="0" borderId="1" xfId="0" applyFont="1" applyBorder="1" applyAlignment="1">
      <alignment vertical="center" wrapText="1"/>
    </xf>
    <xf numFmtId="0" fontId="29" fillId="0" borderId="1" xfId="9" applyFont="1" applyBorder="1" applyAlignment="1" applyProtection="1">
      <alignment horizontal="center" vertical="center"/>
      <protection locked="0"/>
    </xf>
    <xf numFmtId="0" fontId="5" fillId="0" borderId="1" xfId="0" applyFont="1" applyBorder="1" applyAlignment="1">
      <alignment wrapText="1"/>
    </xf>
    <xf numFmtId="9" fontId="26" fillId="0" borderId="1" xfId="0" applyNumberFormat="1" applyFont="1" applyBorder="1" applyAlignment="1">
      <alignment horizontal="center" vertical="center" wrapText="1"/>
    </xf>
    <xf numFmtId="9" fontId="26" fillId="18" borderId="1" xfId="0" applyNumberFormat="1" applyFont="1" applyFill="1" applyBorder="1" applyAlignment="1">
      <alignment horizontal="center" vertical="center" wrapText="1"/>
    </xf>
    <xf numFmtId="0" fontId="30" fillId="0" borderId="1" xfId="0" applyFont="1" applyBorder="1"/>
    <xf numFmtId="0" fontId="30" fillId="0" borderId="1" xfId="0" applyFont="1" applyBorder="1" applyAlignment="1">
      <alignment wrapText="1"/>
    </xf>
    <xf numFmtId="0" fontId="30" fillId="0" borderId="1" xfId="0" applyFont="1" applyBorder="1" applyAlignment="1">
      <alignment horizontal="center"/>
    </xf>
    <xf numFmtId="0" fontId="31" fillId="0" borderId="1" xfId="0" applyFont="1" applyBorder="1" applyAlignment="1">
      <alignment horizontal="center" vertical="center" wrapText="1"/>
    </xf>
    <xf numFmtId="0" fontId="5" fillId="18" borderId="1" xfId="0" applyFont="1" applyFill="1" applyBorder="1" applyAlignment="1">
      <alignment wrapText="1"/>
    </xf>
    <xf numFmtId="0" fontId="26" fillId="18" borderId="1" xfId="0" applyFont="1" applyFill="1" applyBorder="1" applyAlignment="1">
      <alignment horizontal="center" vertical="center"/>
    </xf>
    <xf numFmtId="0" fontId="26" fillId="0" borderId="1" xfId="0" applyFont="1" applyBorder="1" applyAlignment="1">
      <alignment horizontal="center" vertical="center"/>
    </xf>
    <xf numFmtId="0" fontId="5" fillId="19" borderId="1" xfId="0" applyFont="1" applyFill="1" applyBorder="1" applyAlignment="1">
      <alignment horizontal="center" vertical="center" wrapText="1"/>
    </xf>
    <xf numFmtId="9" fontId="26" fillId="0" borderId="1" xfId="0" applyNumberFormat="1" applyFont="1" applyBorder="1" applyAlignment="1">
      <alignment horizontal="center" vertical="center"/>
    </xf>
    <xf numFmtId="0" fontId="26" fillId="18" borderId="1" xfId="0" applyFont="1" applyFill="1" applyBorder="1" applyAlignment="1">
      <alignment horizontal="center" vertical="center" wrapText="1"/>
    </xf>
    <xf numFmtId="0" fontId="24" fillId="0" borderId="9" xfId="0" applyFont="1" applyBorder="1" applyAlignment="1">
      <alignment horizontal="center" vertical="center"/>
    </xf>
    <xf numFmtId="0" fontId="24" fillId="0" borderId="21" xfId="0" applyFont="1" applyBorder="1" applyAlignment="1">
      <alignment horizontal="center" vertical="center"/>
    </xf>
    <xf numFmtId="0" fontId="26" fillId="0" borderId="1" xfId="0" applyFont="1" applyBorder="1" applyAlignment="1">
      <alignment vertical="center"/>
    </xf>
    <xf numFmtId="9" fontId="24" fillId="0" borderId="21" xfId="0" applyNumberFormat="1" applyFont="1" applyBorder="1" applyAlignment="1">
      <alignment horizontal="center" vertical="center"/>
    </xf>
    <xf numFmtId="0" fontId="26" fillId="0" borderId="1" xfId="0" applyFont="1" applyBorder="1" applyAlignment="1">
      <alignment horizontal="left" vertical="center" wrapText="1"/>
    </xf>
    <xf numFmtId="9" fontId="24" fillId="0" borderId="0" xfId="1" applyFont="1" applyFill="1" applyBorder="1" applyAlignment="1" applyProtection="1">
      <alignment horizontal="center" vertical="center"/>
    </xf>
    <xf numFmtId="0" fontId="0" fillId="0" borderId="0" xfId="0" applyAlignment="1">
      <alignment horizontal="center" vertical="center"/>
    </xf>
    <xf numFmtId="16" fontId="24" fillId="0" borderId="0" xfId="0" applyNumberFormat="1" applyFont="1" applyAlignment="1">
      <alignment horizontal="center" vertical="center"/>
    </xf>
    <xf numFmtId="0" fontId="0" fillId="0" borderId="0" xfId="0" applyAlignment="1">
      <alignment horizontal="center" vertical="center" wrapText="1"/>
    </xf>
    <xf numFmtId="0" fontId="26" fillId="0" borderId="22" xfId="0" applyFont="1" applyBorder="1" applyAlignment="1">
      <alignment horizontal="center" vertical="center" wrapText="1"/>
    </xf>
    <xf numFmtId="165" fontId="26" fillId="0" borderId="22" xfId="0" applyNumberFormat="1" applyFont="1" applyBorder="1" applyAlignment="1">
      <alignment horizontal="center" vertical="center" wrapText="1"/>
    </xf>
    <xf numFmtId="0" fontId="4" fillId="0" borderId="1" xfId="0" applyFont="1" applyBorder="1" applyAlignment="1">
      <alignment vertical="center" wrapText="1"/>
    </xf>
    <xf numFmtId="0" fontId="5" fillId="0" borderId="22" xfId="0" applyFont="1" applyBorder="1" applyAlignment="1">
      <alignment wrapText="1"/>
    </xf>
    <xf numFmtId="0" fontId="26" fillId="0" borderId="13" xfId="0" applyFont="1" applyBorder="1" applyAlignment="1">
      <alignment wrapText="1"/>
    </xf>
    <xf numFmtId="0" fontId="26" fillId="0" borderId="18" xfId="0" applyFont="1" applyBorder="1" applyAlignment="1">
      <alignment wrapText="1"/>
    </xf>
    <xf numFmtId="0" fontId="26" fillId="0" borderId="13" xfId="0" applyFont="1" applyBorder="1" applyAlignment="1">
      <alignment horizontal="center" vertical="center" wrapText="1"/>
    </xf>
    <xf numFmtId="0" fontId="26" fillId="0" borderId="18" xfId="0" applyFont="1" applyBorder="1" applyAlignment="1">
      <alignment horizontal="center" vertical="center" wrapText="1"/>
    </xf>
    <xf numFmtId="0" fontId="5" fillId="0" borderId="13" xfId="0" applyFont="1" applyBorder="1" applyAlignment="1">
      <alignment wrapText="1"/>
    </xf>
    <xf numFmtId="9" fontId="26" fillId="0" borderId="13" xfId="0" applyNumberFormat="1" applyFont="1" applyBorder="1" applyAlignment="1">
      <alignment horizontal="center" vertical="center" wrapText="1"/>
    </xf>
    <xf numFmtId="9" fontId="26" fillId="0" borderId="18" xfId="0" applyNumberFormat="1" applyFont="1" applyBorder="1" applyAlignment="1">
      <alignment horizontal="center" vertical="center" wrapText="1"/>
    </xf>
    <xf numFmtId="0" fontId="26" fillId="0" borderId="13" xfId="0" applyFont="1" applyBorder="1" applyAlignment="1">
      <alignment horizontal="center" vertical="center"/>
    </xf>
    <xf numFmtId="164" fontId="26" fillId="0" borderId="13" xfId="0" applyNumberFormat="1" applyFont="1" applyBorder="1" applyAlignment="1">
      <alignment horizontal="center" vertical="center" wrapText="1"/>
    </xf>
    <xf numFmtId="164" fontId="26" fillId="0" borderId="18" xfId="0" applyNumberFormat="1" applyFont="1" applyBorder="1" applyAlignment="1">
      <alignment horizontal="center" vertical="center" wrapText="1"/>
    </xf>
    <xf numFmtId="0" fontId="26" fillId="0" borderId="2" xfId="0" applyFont="1" applyBorder="1" applyAlignment="1">
      <alignment horizontal="center" vertical="center" wrapText="1"/>
    </xf>
    <xf numFmtId="0" fontId="5" fillId="0" borderId="2" xfId="0" applyFont="1" applyBorder="1" applyAlignment="1">
      <alignment wrapText="1"/>
    </xf>
    <xf numFmtId="0" fontId="26" fillId="0" borderId="2" xfId="0" applyFont="1" applyBorder="1" applyAlignment="1">
      <alignment wrapText="1"/>
    </xf>
    <xf numFmtId="0" fontId="16" fillId="17" borderId="1" xfId="8" applyFont="1" applyBorder="1" applyAlignment="1" applyProtection="1">
      <alignment horizontal="center" vertical="center" wrapText="1"/>
    </xf>
    <xf numFmtId="0" fontId="16" fillId="17" borderId="1" xfId="8" applyFont="1" applyBorder="1" applyAlignment="1" applyProtection="1">
      <alignment horizontal="center" vertical="center"/>
    </xf>
    <xf numFmtId="0" fontId="16" fillId="17" borderId="1" xfId="8" applyNumberFormat="1" applyFont="1" applyBorder="1" applyAlignment="1">
      <alignment horizontal="center" vertical="center" wrapText="1"/>
    </xf>
    <xf numFmtId="0" fontId="26" fillId="0" borderId="24" xfId="0" applyFont="1" applyBorder="1" applyAlignment="1">
      <alignment horizontal="center"/>
    </xf>
    <xf numFmtId="0" fontId="26" fillId="0" borderId="2" xfId="0" applyFont="1" applyBorder="1" applyAlignment="1">
      <alignment horizontal="center"/>
    </xf>
    <xf numFmtId="0" fontId="26" fillId="0" borderId="13" xfId="0" applyFont="1" applyBorder="1" applyAlignment="1">
      <alignment horizontal="center"/>
    </xf>
    <xf numFmtId="0" fontId="26" fillId="0" borderId="23" xfId="0" applyFont="1" applyBorder="1" applyAlignment="1">
      <alignment horizontal="center"/>
    </xf>
    <xf numFmtId="0" fontId="26" fillId="0" borderId="22" xfId="0" applyFont="1" applyBorder="1" applyAlignment="1">
      <alignment horizontal="center"/>
    </xf>
    <xf numFmtId="0" fontId="15" fillId="2" borderId="0" xfId="0" applyFont="1" applyFill="1" applyAlignment="1" applyProtection="1">
      <alignment vertical="center"/>
      <protection hidden="1"/>
    </xf>
    <xf numFmtId="0" fontId="15" fillId="2" borderId="0" xfId="0" applyFont="1" applyFill="1" applyAlignment="1" applyProtection="1">
      <alignment horizontal="center" vertical="center"/>
      <protection hidden="1"/>
    </xf>
    <xf numFmtId="9" fontId="15" fillId="2" borderId="0" xfId="1" applyFont="1" applyFill="1" applyAlignment="1" applyProtection="1">
      <alignment horizontal="center" vertical="center"/>
      <protection hidden="1"/>
    </xf>
    <xf numFmtId="0" fontId="15" fillId="2" borderId="0" xfId="0" applyFont="1" applyFill="1" applyAlignment="1" applyProtection="1">
      <alignment horizontal="left" vertical="center"/>
      <protection hidden="1"/>
    </xf>
    <xf numFmtId="9" fontId="15" fillId="0" borderId="26" xfId="1" applyFont="1" applyFill="1" applyBorder="1" applyAlignment="1" applyProtection="1">
      <alignment horizontal="center" vertical="center" wrapText="1"/>
      <protection hidden="1"/>
    </xf>
    <xf numFmtId="3" fontId="15" fillId="0" borderId="26" xfId="1" applyNumberFormat="1" applyFont="1" applyFill="1" applyBorder="1" applyAlignment="1" applyProtection="1">
      <alignment horizontal="center" vertical="center" wrapText="1"/>
      <protection hidden="1"/>
    </xf>
    <xf numFmtId="3" fontId="15" fillId="0" borderId="25" xfId="1" applyNumberFormat="1" applyFont="1" applyFill="1" applyBorder="1" applyAlignment="1" applyProtection="1">
      <alignment horizontal="center" vertical="center" wrapText="1"/>
      <protection hidden="1"/>
    </xf>
    <xf numFmtId="9" fontId="14" fillId="2" borderId="26" xfId="1" applyFont="1" applyFill="1" applyBorder="1" applyAlignment="1" applyProtection="1">
      <alignment horizontal="center" vertical="center" wrapText="1"/>
      <protection hidden="1"/>
    </xf>
    <xf numFmtId="0" fontId="14" fillId="2" borderId="26" xfId="0" applyFont="1" applyFill="1" applyBorder="1" applyAlignment="1" applyProtection="1">
      <alignment horizontal="center" vertical="center" wrapText="1"/>
      <protection hidden="1"/>
    </xf>
    <xf numFmtId="0" fontId="14" fillId="2" borderId="26" xfId="0" applyFont="1" applyFill="1" applyBorder="1" applyAlignment="1" applyProtection="1">
      <alignment horizontal="center" vertical="center"/>
      <protection hidden="1"/>
    </xf>
    <xf numFmtId="3" fontId="32" fillId="0" borderId="26" xfId="1" applyNumberFormat="1" applyFont="1" applyFill="1" applyBorder="1" applyAlignment="1" applyProtection="1">
      <alignment horizontal="center" vertical="center" wrapText="1"/>
      <protection hidden="1"/>
    </xf>
    <xf numFmtId="9" fontId="32" fillId="0" borderId="26" xfId="1" applyFont="1" applyFill="1" applyBorder="1" applyAlignment="1" applyProtection="1">
      <alignment horizontal="center" vertical="center" wrapText="1"/>
      <protection hidden="1"/>
    </xf>
    <xf numFmtId="1" fontId="15" fillId="0" borderId="26" xfId="1" applyNumberFormat="1" applyFont="1" applyFill="1" applyBorder="1" applyAlignment="1" applyProtection="1">
      <alignment horizontal="center" vertical="center" wrapText="1"/>
      <protection hidden="1"/>
    </xf>
    <xf numFmtId="0" fontId="14" fillId="0" borderId="26" xfId="0" applyFont="1" applyBorder="1" applyAlignment="1" applyProtection="1">
      <alignment horizontal="center" vertical="center" wrapText="1"/>
      <protection hidden="1"/>
    </xf>
    <xf numFmtId="14" fontId="14" fillId="2" borderId="26" xfId="0" applyNumberFormat="1" applyFont="1" applyFill="1" applyBorder="1" applyAlignment="1" applyProtection="1">
      <alignment horizontal="center" vertical="center" wrapText="1"/>
      <protection hidden="1"/>
    </xf>
    <xf numFmtId="0" fontId="14" fillId="0" borderId="26" xfId="0" applyFont="1" applyBorder="1" applyAlignment="1">
      <alignment horizontal="center" vertical="center" wrapText="1"/>
    </xf>
    <xf numFmtId="3" fontId="15" fillId="0" borderId="11" xfId="1" applyNumberFormat="1" applyFont="1" applyFill="1" applyBorder="1" applyAlignment="1" applyProtection="1">
      <alignment horizontal="center" vertical="center" wrapText="1"/>
      <protection hidden="1"/>
    </xf>
    <xf numFmtId="9" fontId="32" fillId="2" borderId="26" xfId="1" applyFont="1" applyFill="1" applyBorder="1" applyAlignment="1" applyProtection="1">
      <alignment horizontal="center" vertical="center" wrapText="1"/>
      <protection hidden="1"/>
    </xf>
    <xf numFmtId="3" fontId="32" fillId="2" borderId="26" xfId="1" applyNumberFormat="1" applyFont="1" applyFill="1" applyBorder="1" applyAlignment="1" applyProtection="1">
      <alignment horizontal="center" vertical="center" wrapText="1"/>
      <protection hidden="1"/>
    </xf>
    <xf numFmtId="3" fontId="15" fillId="2" borderId="26" xfId="1" applyNumberFormat="1" applyFont="1" applyFill="1" applyBorder="1" applyAlignment="1" applyProtection="1">
      <alignment horizontal="center" vertical="center" wrapText="1"/>
      <protection hidden="1"/>
    </xf>
    <xf numFmtId="0" fontId="14" fillId="0" borderId="0" xfId="0" applyFont="1" applyAlignment="1">
      <alignment horizontal="center" vertical="center"/>
    </xf>
    <xf numFmtId="9" fontId="14" fillId="0" borderId="31" xfId="0" applyNumberFormat="1" applyFont="1" applyBorder="1" applyAlignment="1">
      <alignment horizontal="center" vertical="center" wrapText="1"/>
    </xf>
    <xf numFmtId="3" fontId="14" fillId="0" borderId="31" xfId="0" applyNumberFormat="1" applyFont="1" applyBorder="1" applyAlignment="1">
      <alignment horizontal="center" vertical="center" wrapText="1"/>
    </xf>
    <xf numFmtId="3" fontId="14" fillId="2" borderId="26" xfId="1" applyNumberFormat="1" applyFont="1" applyFill="1" applyBorder="1" applyAlignment="1" applyProtection="1">
      <alignment horizontal="center" vertical="center" wrapText="1"/>
      <protection hidden="1"/>
    </xf>
    <xf numFmtId="9" fontId="14" fillId="0" borderId="26" xfId="1" applyFont="1" applyFill="1" applyBorder="1" applyAlignment="1" applyProtection="1">
      <alignment horizontal="center" vertical="center" wrapText="1"/>
      <protection hidden="1"/>
    </xf>
    <xf numFmtId="0" fontId="14" fillId="0" borderId="26" xfId="0" applyFont="1" applyBorder="1" applyAlignment="1" applyProtection="1">
      <alignment horizontal="left" vertical="center" wrapText="1"/>
      <protection hidden="1"/>
    </xf>
    <xf numFmtId="3" fontId="33" fillId="0" borderId="26" xfId="1" applyNumberFormat="1" applyFont="1" applyFill="1" applyBorder="1" applyAlignment="1" applyProtection="1">
      <alignment horizontal="center" vertical="center" wrapText="1"/>
      <protection hidden="1"/>
    </xf>
    <xf numFmtId="3" fontId="14" fillId="0" borderId="26" xfId="1" applyNumberFormat="1" applyFont="1" applyFill="1" applyBorder="1" applyAlignment="1" applyProtection="1">
      <alignment horizontal="center" vertical="center" wrapText="1"/>
      <protection hidden="1"/>
    </xf>
    <xf numFmtId="9" fontId="33" fillId="0" borderId="26" xfId="1" applyFont="1" applyFill="1" applyBorder="1" applyAlignment="1" applyProtection="1">
      <alignment horizontal="center" vertical="center" wrapText="1"/>
      <protection hidden="1"/>
    </xf>
    <xf numFmtId="0" fontId="14" fillId="0" borderId="0" xfId="0" applyFont="1" applyAlignment="1" applyProtection="1">
      <alignment horizontal="center" vertical="center"/>
      <protection hidden="1"/>
    </xf>
    <xf numFmtId="0" fontId="14" fillId="0" borderId="27" xfId="0" applyFont="1" applyBorder="1" applyAlignment="1" applyProtection="1">
      <alignment horizontal="center" vertical="center" wrapText="1"/>
      <protection hidden="1"/>
    </xf>
    <xf numFmtId="0" fontId="42" fillId="0" borderId="0" xfId="0" applyFont="1"/>
    <xf numFmtId="0" fontId="15" fillId="0" borderId="0" xfId="0" applyFont="1" applyAlignment="1" applyProtection="1">
      <alignment horizontal="center" vertical="center"/>
      <protection hidden="1"/>
    </xf>
    <xf numFmtId="10" fontId="15" fillId="0" borderId="26" xfId="1" applyNumberFormat="1" applyFont="1" applyFill="1" applyBorder="1" applyAlignment="1" applyProtection="1">
      <alignment horizontal="center" vertical="center" wrapText="1"/>
      <protection hidden="1"/>
    </xf>
    <xf numFmtId="0" fontId="14" fillId="2" borderId="26" xfId="0" applyFont="1" applyFill="1" applyBorder="1" applyAlignment="1" applyProtection="1">
      <alignment horizontal="justify" vertical="center" wrapText="1"/>
      <protection hidden="1"/>
    </xf>
    <xf numFmtId="0" fontId="14" fillId="2" borderId="0" xfId="0" applyFont="1" applyFill="1" applyAlignment="1" applyProtection="1">
      <alignment horizontal="center" vertical="center"/>
      <protection hidden="1"/>
    </xf>
    <xf numFmtId="0" fontId="14" fillId="0" borderId="26" xfId="0" applyFont="1" applyBorder="1" applyAlignment="1">
      <alignment horizontal="center" vertical="center"/>
    </xf>
    <xf numFmtId="0" fontId="14" fillId="0" borderId="32" xfId="0" applyFont="1" applyBorder="1" applyAlignment="1" applyProtection="1">
      <alignment horizontal="center" vertical="center"/>
      <protection hidden="1"/>
    </xf>
    <xf numFmtId="0" fontId="14" fillId="0" borderId="32" xfId="0" applyFont="1" applyBorder="1" applyAlignment="1" applyProtection="1">
      <alignment horizontal="center" vertical="center" wrapText="1"/>
      <protection hidden="1"/>
    </xf>
    <xf numFmtId="9" fontId="14" fillId="2" borderId="27" xfId="1" applyFont="1" applyFill="1" applyBorder="1" applyAlignment="1" applyProtection="1">
      <alignment horizontal="center" vertical="center" wrapText="1"/>
      <protection hidden="1"/>
    </xf>
    <xf numFmtId="0" fontId="44" fillId="2" borderId="0" xfId="0" applyFont="1" applyFill="1" applyAlignment="1" applyProtection="1">
      <alignment horizontal="center" vertical="center"/>
      <protection hidden="1"/>
    </xf>
    <xf numFmtId="0" fontId="21" fillId="3" borderId="26" xfId="0" applyFont="1" applyFill="1" applyBorder="1" applyAlignment="1" applyProtection="1">
      <alignment horizontal="center" vertical="center" wrapText="1"/>
      <protection hidden="1"/>
    </xf>
    <xf numFmtId="0" fontId="3" fillId="3" borderId="26" xfId="0" applyFont="1" applyFill="1" applyBorder="1" applyAlignment="1" applyProtection="1">
      <alignment horizontal="center" vertical="center" wrapText="1"/>
      <protection hidden="1"/>
    </xf>
    <xf numFmtId="0" fontId="21" fillId="9" borderId="26" xfId="0" applyFont="1" applyFill="1" applyBorder="1" applyAlignment="1" applyProtection="1">
      <alignment horizontal="center" vertical="center" wrapText="1"/>
      <protection hidden="1"/>
    </xf>
    <xf numFmtId="0" fontId="21" fillId="9" borderId="11" xfId="0" applyFont="1" applyFill="1" applyBorder="1" applyAlignment="1" applyProtection="1">
      <alignment horizontal="center" vertical="center" wrapText="1"/>
      <protection hidden="1"/>
    </xf>
    <xf numFmtId="0" fontId="45" fillId="2" borderId="0" xfId="0" applyFont="1" applyFill="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0" borderId="0" xfId="0" applyFont="1" applyAlignment="1" applyProtection="1">
      <alignment horizontal="center" vertical="center" wrapText="1"/>
      <protection hidden="1"/>
    </xf>
    <xf numFmtId="0" fontId="18" fillId="2" borderId="26" xfId="0" applyFont="1" applyFill="1" applyBorder="1" applyAlignment="1" applyProtection="1">
      <alignment horizontal="center" vertical="center"/>
      <protection hidden="1"/>
    </xf>
    <xf numFmtId="0" fontId="7" fillId="2" borderId="0" xfId="0" applyFont="1" applyFill="1"/>
    <xf numFmtId="0" fontId="14" fillId="20" borderId="1" xfId="14" applyFont="1" applyFill="1" applyBorder="1" applyAlignment="1" applyProtection="1">
      <alignment vertical="center"/>
      <protection locked="0"/>
    </xf>
    <xf numFmtId="0" fontId="14" fillId="20" borderId="1" xfId="14" applyFont="1" applyFill="1" applyBorder="1" applyAlignment="1" applyProtection="1">
      <alignment horizontal="left" vertical="center"/>
      <protection locked="0"/>
    </xf>
    <xf numFmtId="0" fontId="46" fillId="2" borderId="0" xfId="14" applyFill="1" applyProtection="1">
      <protection locked="0"/>
    </xf>
    <xf numFmtId="0" fontId="46" fillId="0" borderId="0" xfId="14" applyProtection="1">
      <protection locked="0"/>
    </xf>
    <xf numFmtId="0" fontId="3" fillId="20" borderId="0" xfId="14" applyFont="1" applyFill="1" applyProtection="1">
      <protection locked="0"/>
    </xf>
    <xf numFmtId="0" fontId="47" fillId="20" borderId="0" xfId="14" applyFont="1" applyFill="1" applyAlignment="1" applyProtection="1">
      <alignment horizontal="center" vertical="top"/>
      <protection locked="0"/>
    </xf>
    <xf numFmtId="0" fontId="47" fillId="2" borderId="6" xfId="14" applyFont="1" applyFill="1" applyBorder="1"/>
    <xf numFmtId="0" fontId="46" fillId="2" borderId="0" xfId="14" applyFill="1"/>
    <xf numFmtId="0" fontId="3" fillId="2" borderId="0" xfId="14" applyFont="1" applyFill="1" applyProtection="1">
      <protection locked="0"/>
    </xf>
    <xf numFmtId="0" fontId="47" fillId="2" borderId="1" xfId="14" applyFont="1" applyFill="1" applyBorder="1" applyAlignment="1" applyProtection="1">
      <alignment horizontal="center" vertical="center" wrapText="1"/>
      <protection locked="0"/>
    </xf>
    <xf numFmtId="0" fontId="3" fillId="2" borderId="0" xfId="14" applyFont="1" applyFill="1" applyAlignment="1" applyProtection="1">
      <alignment vertical="center"/>
      <protection locked="0"/>
    </xf>
    <xf numFmtId="0" fontId="3" fillId="20" borderId="0" xfId="14" applyFont="1" applyFill="1" applyAlignment="1" applyProtection="1">
      <alignment vertical="center"/>
      <protection locked="0"/>
    </xf>
    <xf numFmtId="0" fontId="47" fillId="0" borderId="1" xfId="14" applyFont="1" applyBorder="1" applyAlignment="1" applyProtection="1">
      <alignment horizontal="center" vertical="center" wrapText="1"/>
      <protection locked="0"/>
    </xf>
    <xf numFmtId="0" fontId="47" fillId="20" borderId="1" xfId="14" applyFont="1" applyFill="1" applyBorder="1" applyAlignment="1" applyProtection="1">
      <alignment horizontal="center" vertical="center" wrapText="1"/>
      <protection locked="0"/>
    </xf>
    <xf numFmtId="0" fontId="47" fillId="3" borderId="1" xfId="14" applyFont="1" applyFill="1" applyBorder="1" applyAlignment="1" applyProtection="1">
      <alignment horizontal="center" vertical="center" wrapText="1"/>
      <protection locked="0"/>
    </xf>
    <xf numFmtId="0" fontId="3" fillId="20" borderId="1" xfId="14" applyFont="1" applyFill="1" applyBorder="1" applyAlignment="1" applyProtection="1">
      <alignment vertical="center" wrapText="1"/>
      <protection locked="0"/>
    </xf>
    <xf numFmtId="0" fontId="3" fillId="0" borderId="1" xfId="14" applyFont="1" applyBorder="1" applyAlignment="1" applyProtection="1">
      <alignment vertical="center" wrapText="1"/>
      <protection locked="0"/>
    </xf>
    <xf numFmtId="0" fontId="3" fillId="20" borderId="1" xfId="14" applyFont="1" applyFill="1" applyBorder="1" applyAlignment="1" applyProtection="1">
      <alignment vertical="center"/>
      <protection locked="0"/>
    </xf>
    <xf numFmtId="0" fontId="3" fillId="20" borderId="1" xfId="14" applyFont="1" applyFill="1" applyBorder="1" applyAlignment="1">
      <alignment vertical="center" wrapText="1"/>
    </xf>
    <xf numFmtId="0" fontId="3" fillId="24" borderId="1" xfId="14" applyFont="1" applyFill="1" applyBorder="1" applyAlignment="1">
      <alignment horizontal="center" vertical="center"/>
    </xf>
    <xf numFmtId="0" fontId="3" fillId="20" borderId="1" xfId="14" applyFont="1" applyFill="1" applyBorder="1" applyAlignment="1" applyProtection="1">
      <alignment horizontal="justify" vertical="center" wrapText="1"/>
      <protection locked="0"/>
    </xf>
    <xf numFmtId="0" fontId="3" fillId="20" borderId="1" xfId="14" applyFont="1" applyFill="1" applyBorder="1" applyAlignment="1" applyProtection="1">
      <alignment horizontal="center" vertical="center" wrapText="1"/>
      <protection locked="0"/>
    </xf>
    <xf numFmtId="0" fontId="3" fillId="24" borderId="1" xfId="14" applyFont="1" applyFill="1" applyBorder="1" applyAlignment="1">
      <alignment vertical="center"/>
    </xf>
    <xf numFmtId="9" fontId="3" fillId="0" borderId="1" xfId="14" applyNumberFormat="1" applyFont="1" applyBorder="1" applyAlignment="1" applyProtection="1">
      <alignment horizontal="center" vertical="center" wrapText="1"/>
      <protection locked="0"/>
    </xf>
    <xf numFmtId="14" fontId="3" fillId="20" borderId="1" xfId="14" applyNumberFormat="1" applyFont="1" applyFill="1" applyBorder="1" applyAlignment="1" applyProtection="1">
      <alignment horizontal="center" vertical="center" wrapText="1"/>
      <protection locked="0"/>
    </xf>
    <xf numFmtId="14" fontId="3" fillId="20" borderId="1" xfId="15" applyNumberFormat="1" applyFont="1" applyFill="1" applyBorder="1" applyAlignment="1" applyProtection="1">
      <alignment vertical="center" wrapText="1"/>
      <protection locked="0"/>
    </xf>
    <xf numFmtId="9" fontId="3" fillId="20" borderId="1" xfId="15" applyFont="1" applyFill="1" applyBorder="1" applyAlignment="1" applyProtection="1">
      <alignment horizontal="center" vertical="center" wrapText="1"/>
      <protection locked="0"/>
    </xf>
    <xf numFmtId="14" fontId="3" fillId="20" borderId="1" xfId="15" applyNumberFormat="1" applyFont="1" applyFill="1" applyBorder="1" applyAlignment="1" applyProtection="1">
      <alignment horizontal="center" vertical="center" wrapText="1"/>
      <protection locked="0"/>
    </xf>
    <xf numFmtId="0" fontId="47" fillId="20" borderId="0" xfId="14" applyFont="1" applyFill="1" applyProtection="1">
      <protection locked="0"/>
    </xf>
    <xf numFmtId="0" fontId="3" fillId="20" borderId="19" xfId="14" applyFont="1" applyFill="1" applyBorder="1" applyAlignment="1" applyProtection="1">
      <alignment horizontal="center" vertical="center" wrapText="1"/>
      <protection locked="0"/>
    </xf>
    <xf numFmtId="0" fontId="3" fillId="20" borderId="18" xfId="14" applyFont="1" applyFill="1" applyBorder="1" applyAlignment="1" applyProtection="1">
      <alignment vertical="center" wrapText="1"/>
      <protection locked="0"/>
    </xf>
    <xf numFmtId="0" fontId="3" fillId="20" borderId="18" xfId="14" applyFont="1" applyFill="1" applyBorder="1" applyAlignment="1" applyProtection="1">
      <alignment horizontal="center" vertical="center"/>
      <protection locked="0"/>
    </xf>
    <xf numFmtId="0" fontId="3" fillId="20" borderId="18" xfId="14" applyFont="1" applyFill="1" applyBorder="1" applyAlignment="1" applyProtection="1">
      <alignment horizontal="left" vertical="center" wrapText="1"/>
      <protection locked="0"/>
    </xf>
    <xf numFmtId="0" fontId="3" fillId="20" borderId="18" xfId="14" applyFont="1" applyFill="1" applyBorder="1" applyAlignment="1">
      <alignment vertical="center" wrapText="1"/>
    </xf>
    <xf numFmtId="0" fontId="3" fillId="24" borderId="18" xfId="14" applyFont="1" applyFill="1" applyBorder="1" applyAlignment="1">
      <alignment horizontal="center" vertical="center"/>
    </xf>
    <xf numFmtId="0" fontId="3" fillId="20" borderId="1" xfId="14" applyFont="1" applyFill="1" applyBorder="1" applyAlignment="1" applyProtection="1">
      <alignment horizontal="left" vertical="center" wrapText="1"/>
      <protection locked="0"/>
    </xf>
    <xf numFmtId="0" fontId="3" fillId="20" borderId="18" xfId="14" applyFont="1" applyFill="1" applyBorder="1" applyAlignment="1" applyProtection="1">
      <alignment horizontal="center" vertical="center" wrapText="1"/>
      <protection locked="0"/>
    </xf>
    <xf numFmtId="0" fontId="3" fillId="0" borderId="18" xfId="14" applyFont="1" applyBorder="1" applyAlignment="1" applyProtection="1">
      <alignment vertical="center"/>
      <protection locked="0"/>
    </xf>
    <xf numFmtId="0" fontId="3" fillId="0" borderId="18" xfId="14" applyFont="1" applyBorder="1" applyAlignment="1" applyProtection="1">
      <alignment vertical="center" wrapText="1"/>
      <protection locked="0"/>
    </xf>
    <xf numFmtId="9" fontId="3" fillId="0" borderId="18" xfId="14" applyNumberFormat="1" applyFont="1" applyBorder="1" applyAlignment="1" applyProtection="1">
      <alignment horizontal="center" vertical="center" wrapText="1"/>
      <protection locked="0"/>
    </xf>
    <xf numFmtId="14" fontId="3" fillId="20" borderId="18" xfId="15" applyNumberFormat="1" applyFont="1" applyFill="1" applyBorder="1" applyAlignment="1" applyProtection="1">
      <alignment vertical="center" wrapText="1"/>
      <protection locked="0"/>
    </xf>
    <xf numFmtId="9" fontId="3" fillId="20" borderId="18" xfId="15" applyFont="1" applyFill="1" applyBorder="1" applyAlignment="1" applyProtection="1">
      <alignment horizontal="center" vertical="center" wrapText="1"/>
      <protection locked="0"/>
    </xf>
    <xf numFmtId="14" fontId="3" fillId="20" borderId="18" xfId="15" applyNumberFormat="1" applyFont="1" applyFill="1" applyBorder="1" applyAlignment="1" applyProtection="1">
      <alignment horizontal="center" vertical="center" wrapText="1"/>
      <protection locked="0"/>
    </xf>
    <xf numFmtId="0" fontId="3" fillId="20" borderId="18" xfId="14" applyFont="1" applyFill="1" applyBorder="1" applyAlignment="1" applyProtection="1">
      <alignment horizontal="justify" vertical="center" wrapText="1"/>
      <protection locked="0"/>
    </xf>
    <xf numFmtId="0" fontId="3" fillId="20" borderId="18" xfId="14" applyFont="1" applyFill="1" applyBorder="1" applyAlignment="1" applyProtection="1">
      <alignment vertical="center"/>
      <protection locked="0"/>
    </xf>
    <xf numFmtId="9" fontId="3" fillId="20" borderId="18" xfId="15" applyFont="1" applyFill="1" applyBorder="1" applyAlignment="1" applyProtection="1">
      <alignment vertical="center" wrapText="1"/>
      <protection locked="0"/>
    </xf>
    <xf numFmtId="0" fontId="3" fillId="20" borderId="21" xfId="14" applyFont="1" applyFill="1" applyBorder="1" applyAlignment="1" applyProtection="1">
      <alignment vertical="center" wrapText="1"/>
      <protection locked="0"/>
    </xf>
    <xf numFmtId="0" fontId="3" fillId="0" borderId="18" xfId="14" applyFont="1" applyBorder="1" applyAlignment="1" applyProtection="1">
      <alignment horizontal="center" vertical="center"/>
      <protection locked="0"/>
    </xf>
    <xf numFmtId="9" fontId="3" fillId="20" borderId="18" xfId="14" applyNumberFormat="1" applyFont="1" applyFill="1" applyBorder="1" applyAlignment="1" applyProtection="1">
      <alignment horizontal="center" vertical="center" wrapText="1"/>
      <protection locked="0"/>
    </xf>
    <xf numFmtId="9" fontId="3" fillId="20" borderId="18" xfId="15" applyFont="1" applyFill="1" applyBorder="1" applyAlignment="1" applyProtection="1">
      <alignment horizontal="right" vertical="center" wrapText="1"/>
      <protection locked="0"/>
    </xf>
    <xf numFmtId="14" fontId="3" fillId="20" borderId="18" xfId="14" applyNumberFormat="1" applyFont="1" applyFill="1" applyBorder="1" applyAlignment="1" applyProtection="1">
      <alignment horizontal="left" vertical="center" wrapText="1"/>
      <protection locked="0"/>
    </xf>
    <xf numFmtId="9" fontId="3" fillId="0" borderId="18" xfId="15" applyFont="1" applyFill="1" applyBorder="1" applyAlignment="1" applyProtection="1">
      <alignment horizontal="center" vertical="center" wrapText="1"/>
      <protection locked="0"/>
    </xf>
    <xf numFmtId="0" fontId="3" fillId="0" borderId="18" xfId="14" applyFont="1" applyBorder="1" applyAlignment="1" applyProtection="1">
      <alignment horizontal="center" vertical="center" wrapText="1"/>
      <protection locked="0"/>
    </xf>
    <xf numFmtId="0" fontId="21" fillId="20" borderId="18" xfId="14" applyFont="1" applyFill="1" applyBorder="1" applyAlignment="1" applyProtection="1">
      <alignment vertical="center" wrapText="1"/>
      <protection locked="0"/>
    </xf>
    <xf numFmtId="0" fontId="3" fillId="20" borderId="1" xfId="14" applyFont="1" applyFill="1" applyBorder="1" applyAlignment="1" applyProtection="1">
      <alignment horizontal="center" vertical="center"/>
      <protection locked="0"/>
    </xf>
    <xf numFmtId="9" fontId="3" fillId="20" borderId="1" xfId="14" applyNumberFormat="1" applyFont="1" applyFill="1" applyBorder="1" applyAlignment="1" applyProtection="1">
      <alignment horizontal="center" vertical="center" wrapText="1"/>
      <protection locked="0"/>
    </xf>
    <xf numFmtId="0" fontId="21" fillId="20" borderId="18" xfId="14" applyFont="1" applyFill="1" applyBorder="1" applyAlignment="1" applyProtection="1">
      <alignment horizontal="center" vertical="center" wrapText="1"/>
      <protection locked="0"/>
    </xf>
    <xf numFmtId="14" fontId="3" fillId="0" borderId="18" xfId="15" applyNumberFormat="1" applyFont="1" applyFill="1" applyBorder="1" applyAlignment="1" applyProtection="1">
      <alignment vertical="center" wrapText="1"/>
      <protection locked="0"/>
    </xf>
    <xf numFmtId="0" fontId="3" fillId="0" borderId="18" xfId="14" applyFont="1" applyBorder="1" applyAlignment="1" applyProtection="1">
      <alignment horizontal="justify" vertical="center" wrapText="1"/>
      <protection locked="0"/>
    </xf>
    <xf numFmtId="9" fontId="3" fillId="20" borderId="18" xfId="15" applyFont="1" applyFill="1" applyBorder="1" applyAlignment="1" applyProtection="1">
      <alignment horizontal="justify" vertical="center" wrapText="1"/>
      <protection locked="0"/>
    </xf>
    <xf numFmtId="0" fontId="49" fillId="20" borderId="18" xfId="14" applyFont="1" applyFill="1" applyBorder="1" applyAlignment="1" applyProtection="1">
      <alignment horizontal="justify" vertical="center" wrapText="1"/>
      <protection locked="0"/>
    </xf>
    <xf numFmtId="0" fontId="3" fillId="20" borderId="18" xfId="14" applyFont="1" applyFill="1" applyBorder="1" applyAlignment="1">
      <alignment horizontal="left" vertical="center" wrapText="1"/>
    </xf>
    <xf numFmtId="0" fontId="3" fillId="0" borderId="18" xfId="14" applyFont="1" applyBorder="1" applyAlignment="1" applyProtection="1">
      <alignment horizontal="left" vertical="center"/>
      <protection locked="0"/>
    </xf>
    <xf numFmtId="166" fontId="3" fillId="20" borderId="18" xfId="15" applyNumberFormat="1" applyFont="1" applyFill="1" applyBorder="1" applyAlignment="1" applyProtection="1">
      <alignment horizontal="center" vertical="center" wrapText="1"/>
      <protection locked="0"/>
    </xf>
    <xf numFmtId="14" fontId="3" fillId="20" borderId="18" xfId="14" applyNumberFormat="1" applyFont="1" applyFill="1" applyBorder="1" applyAlignment="1" applyProtection="1">
      <alignment horizontal="justify" vertical="center" wrapText="1"/>
      <protection locked="0"/>
    </xf>
    <xf numFmtId="0" fontId="3" fillId="0" borderId="18" xfId="14" applyFont="1" applyBorder="1" applyAlignment="1" applyProtection="1">
      <alignment horizontal="left" vertical="center" wrapText="1"/>
      <protection locked="0"/>
    </xf>
    <xf numFmtId="0" fontId="21" fillId="0" borderId="18" xfId="14" applyFont="1" applyBorder="1" applyAlignment="1" applyProtection="1">
      <alignment vertical="center" wrapText="1"/>
      <protection locked="0"/>
    </xf>
    <xf numFmtId="14" fontId="3" fillId="0" borderId="18" xfId="14" applyNumberFormat="1" applyFont="1" applyBorder="1" applyAlignment="1" applyProtection="1">
      <alignment horizontal="center" vertical="center" wrapText="1"/>
      <protection locked="0"/>
    </xf>
    <xf numFmtId="0" fontId="3" fillId="0" borderId="1" xfId="14" applyFont="1" applyBorder="1" applyAlignment="1">
      <alignment horizontal="left" vertical="center" wrapText="1"/>
    </xf>
    <xf numFmtId="14" fontId="3" fillId="0" borderId="18" xfId="15" applyNumberFormat="1" applyFont="1" applyFill="1" applyBorder="1" applyAlignment="1" applyProtection="1">
      <alignment horizontal="center" vertical="center" wrapText="1"/>
      <protection locked="0"/>
    </xf>
    <xf numFmtId="0" fontId="3" fillId="0" borderId="21" xfId="14" applyFont="1" applyBorder="1" applyAlignment="1" applyProtection="1">
      <alignment vertical="center" wrapText="1"/>
      <protection locked="0"/>
    </xf>
    <xf numFmtId="0" fontId="3" fillId="0" borderId="1" xfId="14" applyFont="1" applyBorder="1" applyAlignment="1" applyProtection="1">
      <alignment horizontal="center" vertical="center"/>
      <protection locked="0"/>
    </xf>
    <xf numFmtId="14" fontId="3" fillId="20" borderId="18" xfId="15" applyNumberFormat="1" applyFont="1" applyFill="1" applyBorder="1" applyAlignment="1" applyProtection="1">
      <alignment horizontal="right" vertical="center" wrapText="1"/>
      <protection locked="0"/>
    </xf>
    <xf numFmtId="9" fontId="3" fillId="20" borderId="18" xfId="18" applyNumberFormat="1" applyFont="1" applyFill="1" applyBorder="1" applyAlignment="1" applyProtection="1">
      <alignment horizontal="center" vertical="center" wrapText="1"/>
      <protection locked="0"/>
    </xf>
    <xf numFmtId="0" fontId="3" fillId="20" borderId="1" xfId="14" applyFont="1" applyFill="1" applyBorder="1" applyProtection="1">
      <protection locked="0"/>
    </xf>
    <xf numFmtId="14" fontId="3" fillId="20" borderId="1" xfId="15" applyNumberFormat="1" applyFont="1" applyFill="1" applyBorder="1" applyAlignment="1" applyProtection="1">
      <alignment horizontal="right" vertical="center" wrapText="1"/>
      <protection locked="0"/>
    </xf>
    <xf numFmtId="9" fontId="3" fillId="0" borderId="18" xfId="15" applyFont="1" applyFill="1" applyBorder="1" applyAlignment="1" applyProtection="1">
      <alignment vertical="center" wrapText="1"/>
      <protection locked="0"/>
    </xf>
    <xf numFmtId="9" fontId="3" fillId="0" borderId="18" xfId="15" applyFont="1" applyFill="1" applyBorder="1" applyAlignment="1" applyProtection="1">
      <alignment horizontal="right" vertical="center" wrapText="1"/>
      <protection locked="0"/>
    </xf>
    <xf numFmtId="0" fontId="21" fillId="0" borderId="18" xfId="14" applyFont="1" applyBorder="1" applyAlignment="1" applyProtection="1">
      <alignment horizontal="justify" vertical="center" wrapText="1"/>
      <protection locked="0"/>
    </xf>
    <xf numFmtId="9" fontId="21" fillId="0" borderId="18" xfId="14" applyNumberFormat="1" applyFont="1" applyBorder="1" applyAlignment="1" applyProtection="1">
      <alignment horizontal="center" vertical="center" wrapText="1"/>
      <protection locked="0"/>
    </xf>
    <xf numFmtId="9" fontId="3" fillId="20" borderId="1" xfId="15" applyFont="1" applyFill="1" applyBorder="1" applyAlignment="1" applyProtection="1">
      <alignment vertical="center" wrapText="1"/>
      <protection locked="0"/>
    </xf>
    <xf numFmtId="0" fontId="3" fillId="2" borderId="1" xfId="14" applyFont="1" applyFill="1" applyBorder="1" applyAlignment="1" applyProtection="1">
      <alignment vertical="center" wrapText="1"/>
      <protection locked="0"/>
    </xf>
    <xf numFmtId="0" fontId="3" fillId="0" borderId="1" xfId="14" applyFont="1" applyBorder="1" applyAlignment="1">
      <alignment vertical="center" wrapText="1"/>
    </xf>
    <xf numFmtId="0" fontId="3" fillId="25" borderId="1" xfId="14" applyFont="1" applyFill="1" applyBorder="1" applyAlignment="1">
      <alignment vertical="center"/>
    </xf>
    <xf numFmtId="0" fontId="3" fillId="2" borderId="18" xfId="7" applyFont="1" applyFill="1" applyBorder="1" applyAlignment="1" applyProtection="1">
      <alignment horizontal="center" vertical="center" wrapText="1"/>
      <protection locked="0"/>
    </xf>
    <xf numFmtId="14" fontId="3" fillId="0" borderId="1" xfId="15" applyNumberFormat="1" applyFont="1" applyFill="1" applyBorder="1" applyAlignment="1" applyProtection="1">
      <alignment vertical="center" wrapText="1"/>
      <protection locked="0"/>
    </xf>
    <xf numFmtId="9" fontId="3" fillId="0" borderId="1" xfId="15" applyFont="1" applyFill="1" applyBorder="1" applyAlignment="1" applyProtection="1">
      <alignment vertical="center" wrapText="1"/>
      <protection locked="0"/>
    </xf>
    <xf numFmtId="0" fontId="3" fillId="0" borderId="1" xfId="14" applyFont="1" applyBorder="1" applyAlignment="1" applyProtection="1">
      <alignment horizontal="center" vertical="center" wrapText="1"/>
      <protection locked="0"/>
    </xf>
    <xf numFmtId="0" fontId="3" fillId="20" borderId="18" xfId="3" applyFill="1" applyBorder="1" applyAlignment="1" applyProtection="1">
      <alignment vertical="center" wrapText="1"/>
      <protection locked="0"/>
    </xf>
    <xf numFmtId="0" fontId="3" fillId="0" borderId="1" xfId="14" applyFont="1" applyBorder="1" applyAlignment="1" applyProtection="1">
      <alignment horizontal="justify" vertical="center" wrapText="1"/>
      <protection locked="0"/>
    </xf>
    <xf numFmtId="0" fontId="3" fillId="0" borderId="1" xfId="14" applyFont="1" applyBorder="1" applyAlignment="1" applyProtection="1">
      <alignment horizontal="left" vertical="center" wrapText="1"/>
      <protection locked="0"/>
    </xf>
    <xf numFmtId="0" fontId="9" fillId="2" borderId="11" xfId="0" applyFont="1" applyFill="1" applyBorder="1" applyAlignment="1" applyProtection="1">
      <alignment horizontal="left" vertical="center"/>
      <protection locked="0"/>
    </xf>
    <xf numFmtId="0" fontId="11" fillId="2" borderId="11" xfId="0" applyFont="1" applyFill="1" applyBorder="1" applyAlignment="1" applyProtection="1">
      <alignment horizontal="left" vertical="center"/>
      <protection locked="0"/>
    </xf>
    <xf numFmtId="0" fontId="9" fillId="2" borderId="11" xfId="0" applyFont="1" applyFill="1" applyBorder="1" applyAlignment="1" applyProtection="1">
      <alignment horizontal="center" vertical="center"/>
      <protection locked="0"/>
    </xf>
    <xf numFmtId="0" fontId="11" fillId="2" borderId="11" xfId="0" applyFont="1" applyFill="1" applyBorder="1" applyAlignment="1" applyProtection="1">
      <alignment horizontal="center" vertical="center"/>
      <protection locked="0"/>
    </xf>
    <xf numFmtId="9" fontId="9" fillId="2" borderId="11" xfId="0" applyNumberFormat="1" applyFont="1" applyFill="1" applyBorder="1" applyAlignment="1" applyProtection="1">
      <alignment horizontal="center" vertical="center"/>
      <protection locked="0"/>
    </xf>
    <xf numFmtId="9" fontId="9" fillId="2" borderId="11" xfId="1" applyFont="1" applyFill="1" applyBorder="1" applyAlignment="1" applyProtection="1">
      <alignment horizontal="center" vertical="center"/>
    </xf>
    <xf numFmtId="9" fontId="11" fillId="2" borderId="11" xfId="1" applyFont="1" applyFill="1" applyBorder="1" applyAlignment="1" applyProtection="1">
      <alignment horizontal="center" vertical="center"/>
    </xf>
    <xf numFmtId="9" fontId="9" fillId="2" borderId="14" xfId="1" applyFont="1" applyFill="1" applyBorder="1" applyAlignment="1" applyProtection="1">
      <alignment horizontal="center" vertical="top"/>
    </xf>
    <xf numFmtId="0" fontId="9" fillId="2" borderId="16" xfId="0" applyFont="1" applyFill="1" applyBorder="1" applyAlignment="1">
      <alignment horizontal="left" vertical="top"/>
    </xf>
    <xf numFmtId="0" fontId="9" fillId="2" borderId="14" xfId="0" applyFont="1" applyFill="1" applyBorder="1" applyAlignment="1">
      <alignment horizontal="left" vertical="top"/>
    </xf>
    <xf numFmtId="0" fontId="9" fillId="2" borderId="0" xfId="0" applyFont="1" applyFill="1" applyAlignment="1" applyProtection="1">
      <alignment horizontal="left"/>
      <protection locked="0"/>
    </xf>
    <xf numFmtId="0" fontId="11" fillId="2" borderId="0" xfId="0" applyFont="1" applyFill="1" applyAlignment="1" applyProtection="1">
      <alignment horizontal="left"/>
      <protection locked="0"/>
    </xf>
    <xf numFmtId="0" fontId="9" fillId="2" borderId="11" xfId="0" applyFont="1" applyFill="1" applyBorder="1" applyAlignment="1">
      <alignment horizontal="left" vertical="center"/>
    </xf>
    <xf numFmtId="0" fontId="11" fillId="2" borderId="11" xfId="0" applyFont="1" applyFill="1" applyBorder="1" applyAlignment="1">
      <alignment horizontal="left" vertical="center"/>
    </xf>
    <xf numFmtId="0" fontId="9" fillId="2" borderId="11" xfId="0" applyFont="1" applyFill="1" applyBorder="1" applyAlignment="1">
      <alignment horizontal="center" vertical="center"/>
    </xf>
    <xf numFmtId="14" fontId="9" fillId="2" borderId="11" xfId="0" applyNumberFormat="1" applyFont="1" applyFill="1" applyBorder="1" applyAlignment="1">
      <alignment horizontal="left" vertical="center"/>
    </xf>
    <xf numFmtId="0" fontId="11" fillId="2" borderId="11" xfId="0" applyFont="1" applyFill="1" applyBorder="1" applyAlignment="1">
      <alignment horizontal="center" vertical="center"/>
    </xf>
    <xf numFmtId="14" fontId="11" fillId="2" borderId="11" xfId="0" applyNumberFormat="1" applyFont="1" applyFill="1" applyBorder="1" applyAlignment="1">
      <alignment horizontal="left" vertical="center"/>
    </xf>
    <xf numFmtId="0" fontId="9" fillId="2" borderId="15" xfId="0" applyFont="1" applyFill="1" applyBorder="1" applyAlignment="1">
      <alignment horizontal="center"/>
    </xf>
    <xf numFmtId="14" fontId="9" fillId="2" borderId="15" xfId="0" applyNumberFormat="1" applyFont="1" applyFill="1" applyBorder="1" applyAlignment="1">
      <alignment horizontal="left"/>
    </xf>
    <xf numFmtId="2" fontId="9" fillId="2" borderId="11" xfId="0" applyNumberFormat="1" applyFont="1" applyFill="1" applyBorder="1" applyAlignment="1">
      <alignment horizontal="center" vertical="center"/>
    </xf>
    <xf numFmtId="14" fontId="9" fillId="2" borderId="14" xfId="0" applyNumberFormat="1" applyFont="1" applyFill="1" applyBorder="1" applyAlignment="1">
      <alignment horizontal="left" vertical="top"/>
    </xf>
    <xf numFmtId="0" fontId="4" fillId="0" borderId="0" xfId="0" applyFont="1" applyAlignment="1" applyProtection="1">
      <alignment horizontal="center"/>
      <protection locked="0"/>
    </xf>
    <xf numFmtId="9" fontId="4" fillId="0" borderId="0" xfId="1" applyFont="1" applyAlignment="1" applyProtection="1">
      <alignment horizontal="center"/>
      <protection locked="0"/>
    </xf>
    <xf numFmtId="0" fontId="4" fillId="2" borderId="0" xfId="0" applyFont="1" applyFill="1" applyAlignment="1" applyProtection="1">
      <alignment horizontal="center"/>
      <protection locked="0"/>
    </xf>
    <xf numFmtId="9" fontId="4" fillId="2" borderId="0" xfId="1" applyFont="1" applyFill="1" applyAlignment="1" applyProtection="1">
      <alignment horizontal="center"/>
      <protection locked="0"/>
    </xf>
    <xf numFmtId="0" fontId="52" fillId="0" borderId="1" xfId="0" applyFont="1" applyBorder="1" applyAlignment="1">
      <alignment horizontal="center"/>
    </xf>
    <xf numFmtId="0" fontId="51" fillId="0" borderId="1" xfId="0" applyFont="1" applyBorder="1"/>
    <xf numFmtId="0" fontId="51" fillId="0" borderId="1" xfId="0" applyFont="1" applyBorder="1" applyAlignment="1">
      <alignment horizontal="center"/>
    </xf>
    <xf numFmtId="0" fontId="4" fillId="0" borderId="1" xfId="0" applyFont="1" applyBorder="1"/>
    <xf numFmtId="9" fontId="11" fillId="2" borderId="11" xfId="0" applyNumberFormat="1" applyFont="1" applyFill="1" applyBorder="1" applyAlignment="1" applyProtection="1">
      <alignment horizontal="center" vertical="center"/>
      <protection locked="0"/>
    </xf>
    <xf numFmtId="0" fontId="53" fillId="10" borderId="17" xfId="0" applyFont="1" applyFill="1" applyBorder="1" applyAlignment="1" applyProtection="1">
      <alignment horizontal="left" vertical="center"/>
      <protection locked="0"/>
    </xf>
    <xf numFmtId="0" fontId="4" fillId="0" borderId="0" xfId="0" applyFont="1" applyAlignment="1" applyProtection="1">
      <alignment vertical="center"/>
      <protection locked="0"/>
    </xf>
    <xf numFmtId="0" fontId="4" fillId="0" borderId="0" xfId="0" applyFont="1" applyAlignment="1" applyProtection="1">
      <alignment horizontal="center" vertical="center"/>
      <protection locked="0"/>
    </xf>
    <xf numFmtId="9" fontId="4" fillId="0" borderId="0" xfId="1" applyFont="1" applyAlignment="1" applyProtection="1">
      <alignment horizontal="center" vertical="center"/>
      <protection locked="0"/>
    </xf>
    <xf numFmtId="0" fontId="4" fillId="3" borderId="1" xfId="0" applyFont="1" applyFill="1" applyBorder="1" applyAlignment="1" applyProtection="1">
      <alignment horizontal="left" vertical="center"/>
      <protection locked="0"/>
    </xf>
    <xf numFmtId="0" fontId="5" fillId="2" borderId="0" xfId="4" applyFont="1" applyFill="1" applyAlignment="1" applyProtection="1">
      <alignment vertical="center"/>
      <protection locked="0"/>
    </xf>
    <xf numFmtId="9" fontId="9" fillId="2" borderId="11" xfId="1" applyFont="1" applyFill="1" applyBorder="1" applyAlignment="1" applyProtection="1">
      <alignment horizontal="center" vertical="center"/>
      <protection locked="0"/>
    </xf>
    <xf numFmtId="2" fontId="9" fillId="2" borderId="11" xfId="0" applyNumberFormat="1" applyFont="1" applyFill="1" applyBorder="1" applyAlignment="1" applyProtection="1">
      <alignment horizontal="center" vertical="center"/>
      <protection locked="0"/>
    </xf>
    <xf numFmtId="0" fontId="11" fillId="2" borderId="11" xfId="0" applyFont="1" applyFill="1" applyBorder="1" applyAlignment="1" applyProtection="1">
      <alignment horizontal="left" vertical="top"/>
      <protection locked="0"/>
    </xf>
    <xf numFmtId="0" fontId="26" fillId="0" borderId="1" xfId="0" applyFont="1" applyBorder="1" applyAlignment="1">
      <alignment horizontal="left" vertical="center"/>
    </xf>
    <xf numFmtId="0" fontId="9" fillId="2" borderId="11" xfId="0" applyFont="1" applyFill="1" applyBorder="1" applyAlignment="1" applyProtection="1">
      <alignment horizontal="left" vertical="top"/>
      <protection locked="0"/>
    </xf>
    <xf numFmtId="1" fontId="9" fillId="2" borderId="11" xfId="0" applyNumberFormat="1" applyFont="1" applyFill="1" applyBorder="1" applyAlignment="1" applyProtection="1">
      <alignment horizontal="center" vertical="center"/>
      <protection locked="0"/>
    </xf>
    <xf numFmtId="0" fontId="17" fillId="0" borderId="0" xfId="0" applyFont="1"/>
    <xf numFmtId="0" fontId="4" fillId="0" borderId="0" xfId="0" applyFont="1" applyProtection="1">
      <protection locked="0"/>
    </xf>
    <xf numFmtId="0" fontId="9" fillId="2" borderId="15" xfId="0" applyFont="1" applyFill="1" applyBorder="1"/>
    <xf numFmtId="0" fontId="9" fillId="2" borderId="15" xfId="0" applyFont="1" applyFill="1" applyBorder="1" applyProtection="1">
      <protection locked="0"/>
    </xf>
    <xf numFmtId="0" fontId="56" fillId="17" borderId="1" xfId="8" applyNumberFormat="1" applyFont="1" applyBorder="1" applyAlignment="1" applyProtection="1">
      <alignment horizontal="center" vertical="center" wrapText="1"/>
    </xf>
    <xf numFmtId="0" fontId="9" fillId="2" borderId="11" xfId="0" applyFont="1" applyFill="1" applyBorder="1"/>
    <xf numFmtId="0" fontId="9" fillId="10" borderId="15" xfId="0" applyFont="1" applyFill="1" applyBorder="1"/>
    <xf numFmtId="0" fontId="55" fillId="21" borderId="36" xfId="0" applyFont="1" applyFill="1" applyBorder="1" applyProtection="1">
      <protection locked="0"/>
    </xf>
    <xf numFmtId="0" fontId="54" fillId="21" borderId="36" xfId="0" applyFont="1" applyFill="1" applyBorder="1" applyProtection="1">
      <protection locked="0"/>
    </xf>
    <xf numFmtId="166" fontId="26" fillId="0" borderId="13" xfId="0" applyNumberFormat="1" applyFont="1" applyBorder="1" applyAlignment="1">
      <alignment horizontal="center" vertical="center" wrapText="1"/>
    </xf>
    <xf numFmtId="2" fontId="26" fillId="0" borderId="13" xfId="0" applyNumberFormat="1" applyFont="1" applyBorder="1" applyAlignment="1">
      <alignment horizontal="center" vertical="center"/>
    </xf>
    <xf numFmtId="10" fontId="26" fillId="0" borderId="13" xfId="0" applyNumberFormat="1" applyFont="1" applyBorder="1" applyAlignment="1">
      <alignment horizontal="center" vertical="center" wrapText="1"/>
    </xf>
    <xf numFmtId="2" fontId="27" fillId="19" borderId="1" xfId="0" applyNumberFormat="1" applyFont="1" applyFill="1" applyBorder="1" applyAlignment="1">
      <alignment horizontal="center" vertical="center"/>
    </xf>
    <xf numFmtId="166" fontId="27" fillId="19" borderId="1" xfId="0" applyNumberFormat="1" applyFont="1" applyFill="1" applyBorder="1" applyAlignment="1">
      <alignment horizontal="center" vertical="center"/>
    </xf>
    <xf numFmtId="10" fontId="27" fillId="19" borderId="1" xfId="0" applyNumberFormat="1" applyFont="1" applyFill="1" applyBorder="1" applyAlignment="1">
      <alignment horizontal="center" vertical="center"/>
    </xf>
    <xf numFmtId="1" fontId="27" fillId="19" borderId="1" xfId="0" applyNumberFormat="1" applyFont="1" applyFill="1" applyBorder="1" applyAlignment="1">
      <alignment horizontal="center" vertical="center"/>
    </xf>
    <xf numFmtId="0" fontId="27" fillId="0" borderId="1" xfId="0" applyFont="1" applyBorder="1" applyAlignment="1">
      <alignment horizontal="center" vertical="center"/>
    </xf>
    <xf numFmtId="9" fontId="29" fillId="0" borderId="21" xfId="0" applyNumberFormat="1" applyFont="1" applyBorder="1" applyAlignment="1">
      <alignment horizontal="center" vertical="center"/>
    </xf>
    <xf numFmtId="0" fontId="3" fillId="20" borderId="21" xfId="14" applyFont="1" applyFill="1" applyBorder="1" applyAlignment="1" applyProtection="1">
      <alignment horizontal="center" vertical="center" wrapText="1"/>
      <protection locked="0"/>
    </xf>
    <xf numFmtId="0" fontId="3" fillId="20" borderId="21" xfId="14" applyFont="1" applyFill="1" applyBorder="1" applyAlignment="1" applyProtection="1">
      <alignment horizontal="center" vertical="center"/>
      <protection locked="0"/>
    </xf>
    <xf numFmtId="0" fontId="3" fillId="24" borderId="21" xfId="14" applyFont="1" applyFill="1" applyBorder="1" applyAlignment="1">
      <alignment horizontal="center" vertical="center"/>
    </xf>
    <xf numFmtId="0" fontId="3" fillId="20" borderId="21" xfId="14" applyFont="1" applyFill="1" applyBorder="1" applyAlignment="1">
      <alignment horizontal="center" vertical="center" wrapText="1"/>
    </xf>
    <xf numFmtId="0" fontId="3" fillId="20" borderId="18" xfId="14" applyFont="1" applyFill="1" applyBorder="1" applyAlignment="1">
      <alignment horizontal="center" vertical="center" wrapText="1"/>
    </xf>
    <xf numFmtId="0" fontId="50" fillId="20" borderId="18" xfId="14" applyFont="1" applyFill="1" applyBorder="1" applyAlignment="1" applyProtection="1">
      <alignment vertical="center" wrapText="1"/>
      <protection locked="0"/>
    </xf>
    <xf numFmtId="0" fontId="3" fillId="0" borderId="18" xfId="14" applyFont="1" applyBorder="1" applyAlignment="1">
      <alignment vertical="center" wrapText="1"/>
    </xf>
    <xf numFmtId="0" fontId="4" fillId="0" borderId="0" xfId="0" applyFont="1" applyAlignment="1" applyProtection="1">
      <alignment wrapText="1"/>
      <protection locked="0"/>
    </xf>
    <xf numFmtId="0" fontId="5" fillId="9" borderId="18" xfId="0" applyFont="1" applyFill="1" applyBorder="1" applyAlignment="1">
      <alignment horizontal="center" vertical="center" wrapText="1"/>
    </xf>
    <xf numFmtId="0" fontId="10" fillId="9" borderId="18" xfId="0" applyFont="1" applyFill="1" applyBorder="1" applyAlignment="1">
      <alignment horizontal="center" vertical="center" wrapText="1"/>
    </xf>
    <xf numFmtId="9" fontId="5" fillId="9" borderId="18" xfId="1" applyFont="1" applyFill="1" applyBorder="1" applyAlignment="1" applyProtection="1">
      <alignment horizontal="center" vertical="center" wrapText="1"/>
    </xf>
    <xf numFmtId="0" fontId="5" fillId="7" borderId="18" xfId="0" applyFont="1" applyFill="1" applyBorder="1" applyAlignment="1">
      <alignment horizontal="center" vertical="center" wrapText="1"/>
    </xf>
    <xf numFmtId="0" fontId="5" fillId="27" borderId="18" xfId="0" applyFont="1" applyFill="1" applyBorder="1" applyAlignment="1">
      <alignment horizontal="center" vertical="center" wrapText="1"/>
    </xf>
    <xf numFmtId="9" fontId="5" fillId="27" borderId="18" xfId="1" applyFont="1" applyFill="1" applyBorder="1" applyAlignment="1" applyProtection="1">
      <alignment horizontal="center" vertical="center" wrapText="1"/>
    </xf>
    <xf numFmtId="0" fontId="5" fillId="26" borderId="18" xfId="0" applyFont="1" applyFill="1" applyBorder="1" applyAlignment="1" applyProtection="1">
      <alignment horizontal="center" vertical="center" wrapText="1"/>
      <protection locked="0"/>
    </xf>
    <xf numFmtId="0" fontId="5" fillId="7" borderId="18" xfId="0" applyFont="1" applyFill="1" applyBorder="1" applyAlignment="1" applyProtection="1">
      <alignment horizontal="center" vertical="center" wrapText="1"/>
      <protection locked="0"/>
    </xf>
    <xf numFmtId="14" fontId="4" fillId="0" borderId="0" xfId="0" applyNumberFormat="1" applyFont="1" applyProtection="1">
      <protection locked="0"/>
    </xf>
    <xf numFmtId="0" fontId="4" fillId="2" borderId="0" xfId="0" applyFont="1" applyFill="1" applyProtection="1">
      <protection locked="0"/>
    </xf>
    <xf numFmtId="0" fontId="5" fillId="7" borderId="1" xfId="0" applyFont="1" applyFill="1" applyBorder="1" applyAlignment="1" applyProtection="1">
      <alignment horizontal="center" vertical="center" wrapText="1"/>
      <protection locked="0"/>
    </xf>
    <xf numFmtId="0" fontId="5" fillId="4" borderId="1" xfId="0" applyFont="1" applyFill="1" applyBorder="1" applyAlignment="1" applyProtection="1">
      <alignment horizontal="center" vertical="center" wrapText="1"/>
      <protection locked="0"/>
    </xf>
    <xf numFmtId="0" fontId="5" fillId="2" borderId="8" xfId="0" applyFont="1" applyFill="1" applyBorder="1" applyAlignment="1" applyProtection="1">
      <alignment vertical="center"/>
      <protection locked="0"/>
    </xf>
    <xf numFmtId="0" fontId="5" fillId="2" borderId="9" xfId="0" applyFont="1" applyFill="1" applyBorder="1" applyAlignment="1" applyProtection="1">
      <alignment vertical="center"/>
      <protection locked="0"/>
    </xf>
    <xf numFmtId="0" fontId="5" fillId="2" borderId="10" xfId="0" applyFont="1" applyFill="1" applyBorder="1" applyAlignment="1" applyProtection="1">
      <alignment vertical="center"/>
      <protection locked="0"/>
    </xf>
    <xf numFmtId="0" fontId="5" fillId="2" borderId="5" xfId="0" applyFont="1" applyFill="1" applyBorder="1" applyAlignment="1" applyProtection="1">
      <alignment vertical="center"/>
      <protection locked="0"/>
    </xf>
    <xf numFmtId="0" fontId="5" fillId="2" borderId="12" xfId="0" applyFont="1" applyFill="1" applyBorder="1" applyAlignment="1" applyProtection="1">
      <alignment vertical="center"/>
      <protection locked="0"/>
    </xf>
    <xf numFmtId="0" fontId="5" fillId="2" borderId="13" xfId="0" applyFont="1" applyFill="1" applyBorder="1" applyAlignment="1" applyProtection="1">
      <alignment vertical="center"/>
      <protection locked="0"/>
    </xf>
    <xf numFmtId="0" fontId="5" fillId="2" borderId="8" xfId="0" applyFont="1" applyFill="1" applyBorder="1" applyAlignment="1" applyProtection="1">
      <alignment horizontal="center" vertical="center"/>
      <protection locked="0"/>
    </xf>
    <xf numFmtId="0" fontId="5" fillId="2" borderId="7" xfId="0" applyFont="1" applyFill="1" applyBorder="1" applyAlignment="1" applyProtection="1">
      <alignment horizontal="center" vertical="center"/>
      <protection locked="0"/>
    </xf>
    <xf numFmtId="0" fontId="5" fillId="2" borderId="9" xfId="0" applyFont="1" applyFill="1" applyBorder="1" applyAlignment="1" applyProtection="1">
      <alignment horizontal="center" vertical="center"/>
      <protection locked="0"/>
    </xf>
    <xf numFmtId="0" fontId="5" fillId="2" borderId="10" xfId="0" applyFont="1" applyFill="1" applyBorder="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5" fillId="2" borderId="5" xfId="0" applyFont="1" applyFill="1" applyBorder="1" applyAlignment="1" applyProtection="1">
      <alignment horizontal="center" vertical="center"/>
      <protection locked="0"/>
    </xf>
    <xf numFmtId="0" fontId="5" fillId="2" borderId="12" xfId="0" applyFont="1" applyFill="1" applyBorder="1" applyAlignment="1" applyProtection="1">
      <alignment horizontal="center" vertical="center"/>
      <protection locked="0"/>
    </xf>
    <xf numFmtId="0" fontId="5" fillId="2" borderId="6" xfId="0" applyFont="1" applyFill="1" applyBorder="1" applyAlignment="1" applyProtection="1">
      <alignment horizontal="center" vertical="center"/>
      <protection locked="0"/>
    </xf>
    <xf numFmtId="0" fontId="5" fillId="2" borderId="13" xfId="0" applyFont="1" applyFill="1" applyBorder="1" applyAlignment="1" applyProtection="1">
      <alignment horizontal="center" vertical="center"/>
      <protection locked="0"/>
    </xf>
    <xf numFmtId="0" fontId="5" fillId="2" borderId="3" xfId="0" applyFont="1" applyFill="1" applyBorder="1" applyAlignment="1" applyProtection="1">
      <alignment horizontal="left" vertical="center"/>
      <protection locked="0"/>
    </xf>
    <xf numFmtId="0" fontId="5" fillId="2" borderId="4" xfId="0" applyFont="1" applyFill="1" applyBorder="1" applyAlignment="1" applyProtection="1">
      <alignment horizontal="left" vertical="center"/>
      <protection locked="0"/>
    </xf>
    <xf numFmtId="0" fontId="5" fillId="2" borderId="2" xfId="0" applyFont="1" applyFill="1" applyBorder="1" applyAlignment="1" applyProtection="1">
      <alignment horizontal="left" vertical="center"/>
      <protection locked="0"/>
    </xf>
    <xf numFmtId="0" fontId="5" fillId="0" borderId="3" xfId="0" applyFont="1" applyBorder="1" applyAlignment="1" applyProtection="1">
      <alignment horizontal="left" vertical="center"/>
      <protection locked="0"/>
    </xf>
    <xf numFmtId="0" fontId="5" fillId="0" borderId="4" xfId="0" applyFont="1" applyBorder="1" applyAlignment="1" applyProtection="1">
      <alignment horizontal="left" vertical="center"/>
      <protection locked="0"/>
    </xf>
    <xf numFmtId="0" fontId="5" fillId="0" borderId="4" xfId="0" applyFont="1" applyBorder="1" applyAlignment="1" applyProtection="1">
      <alignment horizontal="center" vertical="center"/>
      <protection locked="0"/>
    </xf>
    <xf numFmtId="0" fontId="5" fillId="0" borderId="2" xfId="0" applyFont="1" applyBorder="1" applyAlignment="1" applyProtection="1">
      <alignment horizontal="left" vertical="center"/>
      <protection locked="0"/>
    </xf>
    <xf numFmtId="0" fontId="5" fillId="0" borderId="1" xfId="0" applyFont="1" applyBorder="1" applyAlignment="1" applyProtection="1">
      <alignment horizontal="left" vertical="center"/>
      <protection locked="0"/>
    </xf>
    <xf numFmtId="0" fontId="5" fillId="0" borderId="1" xfId="0" applyFont="1" applyBorder="1" applyAlignment="1" applyProtection="1">
      <alignment horizontal="center" vertical="center"/>
      <protection locked="0"/>
    </xf>
    <xf numFmtId="0" fontId="0" fillId="0" borderId="0" xfId="0" applyAlignment="1">
      <alignment horizontal="center"/>
    </xf>
    <xf numFmtId="0" fontId="15" fillId="0" borderId="2"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1" xfId="0" applyBorder="1" applyAlignment="1">
      <alignment horizontal="center"/>
    </xf>
    <xf numFmtId="41" fontId="22" fillId="9" borderId="1" xfId="6" applyFont="1" applyFill="1" applyBorder="1" applyAlignment="1">
      <alignment horizontal="center"/>
    </xf>
    <xf numFmtId="0" fontId="21" fillId="0" borderId="8" xfId="0" applyFont="1" applyBorder="1" applyAlignment="1">
      <alignment horizontal="center" vertical="center"/>
    </xf>
    <xf numFmtId="0" fontId="21" fillId="0" borderId="9" xfId="0" applyFont="1" applyBorder="1" applyAlignment="1">
      <alignment horizontal="center" vertical="center"/>
    </xf>
    <xf numFmtId="0" fontId="20" fillId="0" borderId="1" xfId="0" applyFont="1" applyBorder="1" applyAlignment="1">
      <alignment horizontal="center" vertical="center" wrapText="1"/>
    </xf>
    <xf numFmtId="0" fontId="20" fillId="0" borderId="1" xfId="0" applyFont="1" applyBorder="1" applyAlignment="1">
      <alignment horizontal="center" vertical="center"/>
    </xf>
    <xf numFmtId="0" fontId="18" fillId="22" borderId="26" xfId="0" applyFont="1" applyFill="1" applyBorder="1" applyAlignment="1" applyProtection="1">
      <alignment horizontal="center" vertical="center" wrapText="1"/>
      <protection hidden="1"/>
    </xf>
    <xf numFmtId="0" fontId="18" fillId="22" borderId="33" xfId="0" applyFont="1" applyFill="1" applyBorder="1" applyAlignment="1" applyProtection="1">
      <alignment horizontal="center" vertical="center" wrapText="1"/>
      <protection hidden="1"/>
    </xf>
    <xf numFmtId="0" fontId="18" fillId="9" borderId="27" xfId="0" applyFont="1" applyFill="1" applyBorder="1" applyAlignment="1" applyProtection="1">
      <alignment horizontal="center" vertical="center" wrapText="1"/>
      <protection hidden="1"/>
    </xf>
    <xf numFmtId="0" fontId="18" fillId="9" borderId="33" xfId="0" applyFont="1" applyFill="1" applyBorder="1" applyAlignment="1" applyProtection="1">
      <alignment horizontal="center" vertical="center" wrapText="1"/>
      <protection hidden="1"/>
    </xf>
    <xf numFmtId="0" fontId="4" fillId="22" borderId="27" xfId="0" applyFont="1" applyFill="1" applyBorder="1" applyAlignment="1" applyProtection="1">
      <alignment horizontal="center" vertical="center" wrapText="1"/>
      <protection hidden="1"/>
    </xf>
    <xf numFmtId="0" fontId="4" fillId="22" borderId="33" xfId="0" applyFont="1" applyFill="1" applyBorder="1" applyAlignment="1" applyProtection="1">
      <alignment horizontal="center" vertical="center" wrapText="1"/>
      <protection hidden="1"/>
    </xf>
    <xf numFmtId="0" fontId="7" fillId="2" borderId="8" xfId="0" applyFont="1" applyFill="1" applyBorder="1" applyAlignment="1">
      <alignment horizontal="center"/>
    </xf>
    <xf numFmtId="0" fontId="7" fillId="2" borderId="9" xfId="0" applyFont="1" applyFill="1" applyBorder="1" applyAlignment="1">
      <alignment horizontal="center"/>
    </xf>
    <xf numFmtId="0" fontId="7" fillId="2" borderId="10" xfId="0" applyFont="1" applyFill="1" applyBorder="1" applyAlignment="1">
      <alignment horizontal="center"/>
    </xf>
    <xf numFmtId="0" fontId="7" fillId="2" borderId="5" xfId="0" applyFont="1" applyFill="1" applyBorder="1" applyAlignment="1">
      <alignment horizontal="center"/>
    </xf>
    <xf numFmtId="0" fontId="7" fillId="2" borderId="12" xfId="0" applyFont="1" applyFill="1" applyBorder="1" applyAlignment="1">
      <alignment horizontal="center"/>
    </xf>
    <xf numFmtId="0" fontId="7" fillId="2" borderId="13" xfId="0" applyFont="1" applyFill="1" applyBorder="1" applyAlignment="1">
      <alignment horizontal="center"/>
    </xf>
    <xf numFmtId="0" fontId="14" fillId="2" borderId="1" xfId="0" applyFont="1" applyFill="1" applyBorder="1" applyAlignment="1">
      <alignment horizontal="center" vertical="center" wrapText="1"/>
    </xf>
    <xf numFmtId="0" fontId="7" fillId="2" borderId="28" xfId="0" applyFont="1" applyFill="1" applyBorder="1" applyAlignment="1" applyProtection="1">
      <alignment horizontal="left" vertical="center"/>
      <protection hidden="1"/>
    </xf>
    <xf numFmtId="0" fontId="7" fillId="2" borderId="15" xfId="0" applyFont="1" applyFill="1" applyBorder="1" applyAlignment="1" applyProtection="1">
      <alignment horizontal="left" vertical="center"/>
      <protection hidden="1"/>
    </xf>
    <xf numFmtId="0" fontId="7" fillId="2" borderId="34" xfId="0" applyFont="1" applyFill="1" applyBorder="1" applyAlignment="1" applyProtection="1">
      <alignment horizontal="left" vertical="center"/>
      <protection hidden="1"/>
    </xf>
    <xf numFmtId="0" fontId="7" fillId="2" borderId="35" xfId="0" applyFont="1" applyFill="1" applyBorder="1" applyAlignment="1" applyProtection="1">
      <alignment horizontal="left" vertical="center"/>
      <protection hidden="1"/>
    </xf>
    <xf numFmtId="0" fontId="18" fillId="2" borderId="27" xfId="0"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8" fillId="2" borderId="11" xfId="0" applyFont="1" applyFill="1" applyBorder="1" applyAlignment="1" applyProtection="1">
      <alignment horizontal="center" vertical="center"/>
      <protection hidden="1"/>
    </xf>
    <xf numFmtId="0" fontId="18" fillId="2" borderId="32" xfId="0" applyFont="1" applyFill="1" applyBorder="1" applyAlignment="1" applyProtection="1">
      <alignment horizontal="center" vertical="center"/>
      <protection hidden="1"/>
    </xf>
    <xf numFmtId="0" fontId="18" fillId="23" borderId="27" xfId="0" applyFont="1" applyFill="1" applyBorder="1" applyAlignment="1" applyProtection="1">
      <alignment horizontal="center" vertical="center" wrapText="1"/>
      <protection hidden="1"/>
    </xf>
    <xf numFmtId="0" fontId="18" fillId="23" borderId="33" xfId="0" applyFont="1" applyFill="1" applyBorder="1" applyAlignment="1" applyProtection="1">
      <alignment horizontal="center" vertical="center" wrapText="1"/>
      <protection hidden="1"/>
    </xf>
    <xf numFmtId="0" fontId="3" fillId="0" borderId="21" xfId="14" applyFont="1" applyBorder="1" applyAlignment="1" applyProtection="1">
      <alignment horizontal="center" vertical="center" wrapText="1"/>
      <protection locked="0"/>
    </xf>
    <xf numFmtId="0" fontId="3" fillId="0" borderId="19" xfId="14" applyFont="1" applyBorder="1" applyAlignment="1" applyProtection="1">
      <alignment horizontal="center" vertical="center" wrapText="1"/>
      <protection locked="0"/>
    </xf>
    <xf numFmtId="0" fontId="3" fillId="0" borderId="18" xfId="14" applyFont="1" applyBorder="1" applyAlignment="1" applyProtection="1">
      <alignment horizontal="center" vertical="center" wrapText="1"/>
      <protection locked="0"/>
    </xf>
    <xf numFmtId="0" fontId="3" fillId="24" borderId="21" xfId="14" applyFont="1" applyFill="1" applyBorder="1" applyAlignment="1">
      <alignment horizontal="center" vertical="center"/>
    </xf>
    <xf numFmtId="0" fontId="3" fillId="24" borderId="19" xfId="14" applyFont="1" applyFill="1" applyBorder="1" applyAlignment="1">
      <alignment horizontal="center" vertical="center"/>
    </xf>
    <xf numFmtId="0" fontId="3" fillId="24" borderId="18" xfId="14" applyFont="1" applyFill="1" applyBorder="1" applyAlignment="1">
      <alignment horizontal="center" vertical="center"/>
    </xf>
    <xf numFmtId="0" fontId="3" fillId="0" borderId="21" xfId="14" applyFont="1" applyBorder="1" applyAlignment="1" applyProtection="1">
      <alignment horizontal="center" vertical="center"/>
      <protection locked="0"/>
    </xf>
    <xf numFmtId="0" fontId="3" fillId="0" borderId="19" xfId="14" applyFont="1" applyBorder="1" applyAlignment="1" applyProtection="1">
      <alignment horizontal="center" vertical="center"/>
      <protection locked="0"/>
    </xf>
    <xf numFmtId="0" fontId="3" fillId="0" borderId="18" xfId="14" applyFont="1" applyBorder="1" applyAlignment="1" applyProtection="1">
      <alignment horizontal="center" vertical="center"/>
      <protection locked="0"/>
    </xf>
    <xf numFmtId="0" fontId="3" fillId="20" borderId="21" xfId="14" applyFont="1" applyFill="1" applyBorder="1" applyAlignment="1" applyProtection="1">
      <alignment horizontal="center" vertical="center" wrapText="1"/>
      <protection locked="0"/>
    </xf>
    <xf numFmtId="0" fontId="3" fillId="20" borderId="19" xfId="14" applyFont="1" applyFill="1" applyBorder="1" applyAlignment="1" applyProtection="1">
      <alignment horizontal="center" vertical="center" wrapText="1"/>
      <protection locked="0"/>
    </xf>
    <xf numFmtId="0" fontId="3" fillId="20" borderId="18" xfId="14" applyFont="1" applyFill="1" applyBorder="1" applyAlignment="1" applyProtection="1">
      <alignment horizontal="center" vertical="center" wrapText="1"/>
      <protection locked="0"/>
    </xf>
    <xf numFmtId="0" fontId="47" fillId="20" borderId="21" xfId="14" applyFont="1" applyFill="1" applyBorder="1" applyAlignment="1" applyProtection="1">
      <alignment horizontal="center" vertical="center" wrapText="1"/>
      <protection locked="0"/>
    </xf>
    <xf numFmtId="0" fontId="47" fillId="20" borderId="18" xfId="14" applyFont="1" applyFill="1" applyBorder="1" applyAlignment="1" applyProtection="1">
      <alignment horizontal="center" vertical="center" wrapText="1"/>
      <protection locked="0"/>
    </xf>
    <xf numFmtId="0" fontId="3" fillId="0" borderId="21" xfId="14" applyFont="1" applyBorder="1" applyAlignment="1" applyProtection="1">
      <alignment horizontal="left" vertical="center" wrapText="1"/>
      <protection locked="0"/>
    </xf>
    <xf numFmtId="0" fontId="3" fillId="0" borderId="19" xfId="14" applyFont="1" applyBorder="1" applyAlignment="1" applyProtection="1">
      <alignment horizontal="left" vertical="center" wrapText="1"/>
      <protection locked="0"/>
    </xf>
    <xf numFmtId="0" fontId="3" fillId="0" borderId="18" xfId="14" applyFont="1" applyBorder="1" applyAlignment="1" applyProtection="1">
      <alignment horizontal="left" vertical="center" wrapText="1"/>
      <protection locked="0"/>
    </xf>
    <xf numFmtId="0" fontId="3" fillId="20" borderId="21" xfId="14" applyFont="1" applyFill="1" applyBorder="1" applyAlignment="1">
      <alignment horizontal="left" vertical="center" wrapText="1"/>
    </xf>
    <xf numFmtId="0" fontId="3" fillId="20" borderId="19" xfId="14" applyFont="1" applyFill="1" applyBorder="1" applyAlignment="1">
      <alignment horizontal="left" vertical="center" wrapText="1"/>
    </xf>
    <xf numFmtId="0" fontId="3" fillId="20" borderId="18" xfId="14" applyFont="1" applyFill="1" applyBorder="1" applyAlignment="1">
      <alignment horizontal="left" vertical="center" wrapText="1"/>
    </xf>
    <xf numFmtId="0" fontId="3" fillId="20" borderId="21" xfId="14" applyFont="1" applyFill="1" applyBorder="1" applyAlignment="1" applyProtection="1">
      <alignment horizontal="left" vertical="center" wrapText="1"/>
      <protection locked="0"/>
    </xf>
    <xf numFmtId="0" fontId="3" fillId="20" borderId="19" xfId="14" applyFont="1" applyFill="1" applyBorder="1" applyAlignment="1" applyProtection="1">
      <alignment horizontal="left" vertical="center" wrapText="1"/>
      <protection locked="0"/>
    </xf>
    <xf numFmtId="0" fontId="3" fillId="20" borderId="18" xfId="14" applyFont="1" applyFill="1" applyBorder="1" applyAlignment="1" applyProtection="1">
      <alignment horizontal="left" vertical="center" wrapText="1"/>
      <protection locked="0"/>
    </xf>
    <xf numFmtId="0" fontId="3" fillId="20" borderId="21" xfId="14" applyFont="1" applyFill="1" applyBorder="1" applyAlignment="1" applyProtection="1">
      <alignment vertical="center" wrapText="1"/>
      <protection locked="0"/>
    </xf>
    <xf numFmtId="0" fontId="3" fillId="20" borderId="19" xfId="14" applyFont="1" applyFill="1" applyBorder="1" applyAlignment="1" applyProtection="1">
      <alignment vertical="center" wrapText="1"/>
      <protection locked="0"/>
    </xf>
    <xf numFmtId="0" fontId="3" fillId="20" borderId="18" xfId="14" applyFont="1" applyFill="1" applyBorder="1" applyAlignment="1" applyProtection="1">
      <alignment vertical="center" wrapText="1"/>
      <protection locked="0"/>
    </xf>
    <xf numFmtId="0" fontId="3" fillId="20" borderId="21" xfId="14" applyFont="1" applyFill="1" applyBorder="1" applyAlignment="1" applyProtection="1">
      <alignment horizontal="center" vertical="center"/>
      <protection locked="0"/>
    </xf>
    <xf numFmtId="0" fontId="3" fillId="20" borderId="18" xfId="14" applyFont="1" applyFill="1" applyBorder="1" applyAlignment="1" applyProtection="1">
      <alignment horizontal="center" vertical="center"/>
      <protection locked="0"/>
    </xf>
    <xf numFmtId="0" fontId="3" fillId="20" borderId="21" xfId="14" applyFont="1" applyFill="1" applyBorder="1" applyAlignment="1">
      <alignment vertical="center" wrapText="1"/>
    </xf>
    <xf numFmtId="0" fontId="3" fillId="20" borderId="18" xfId="14" applyFont="1" applyFill="1" applyBorder="1" applyAlignment="1">
      <alignment vertical="center" wrapText="1"/>
    </xf>
    <xf numFmtId="0" fontId="3" fillId="0" borderId="21" xfId="14" applyFont="1" applyBorder="1" applyAlignment="1" applyProtection="1">
      <alignment vertical="center" wrapText="1"/>
      <protection locked="0"/>
    </xf>
    <xf numFmtId="0" fontId="3" fillId="0" borderId="19" xfId="14" applyFont="1" applyBorder="1" applyAlignment="1" applyProtection="1">
      <alignment vertical="center" wrapText="1"/>
      <protection locked="0"/>
    </xf>
    <xf numFmtId="0" fontId="3" fillId="0" borderId="18" xfId="14" applyFont="1" applyBorder="1" applyAlignment="1" applyProtection="1">
      <alignment vertical="center" wrapText="1"/>
      <protection locked="0"/>
    </xf>
    <xf numFmtId="0" fontId="3" fillId="20" borderId="19" xfId="14" applyFont="1" applyFill="1" applyBorder="1" applyAlignment="1" applyProtection="1">
      <alignment horizontal="center" vertical="center"/>
      <protection locked="0"/>
    </xf>
    <xf numFmtId="0" fontId="3" fillId="20" borderId="21" xfId="14" applyFont="1" applyFill="1" applyBorder="1" applyAlignment="1">
      <alignment horizontal="center" vertical="center" wrapText="1"/>
    </xf>
    <xf numFmtId="0" fontId="3" fillId="20" borderId="19" xfId="14" applyFont="1" applyFill="1" applyBorder="1" applyAlignment="1">
      <alignment horizontal="center" vertical="center" wrapText="1"/>
    </xf>
    <xf numFmtId="0" fontId="3" fillId="20" borderId="18" xfId="14" applyFont="1" applyFill="1" applyBorder="1" applyAlignment="1">
      <alignment horizontal="center" vertical="center" wrapText="1"/>
    </xf>
    <xf numFmtId="0" fontId="3" fillId="20" borderId="1" xfId="14" applyFont="1" applyFill="1" applyBorder="1" applyAlignment="1" applyProtection="1">
      <alignment horizontal="center" vertical="center" wrapText="1"/>
      <protection locked="0"/>
    </xf>
    <xf numFmtId="0" fontId="3" fillId="20" borderId="1" xfId="14" applyFont="1" applyFill="1" applyBorder="1" applyAlignment="1" applyProtection="1">
      <alignment horizontal="center" vertical="center"/>
      <protection locked="0"/>
    </xf>
    <xf numFmtId="0" fontId="47" fillId="0" borderId="21" xfId="14" applyFont="1" applyBorder="1" applyAlignment="1" applyProtection="1">
      <alignment horizontal="center" vertical="center" wrapText="1"/>
      <protection locked="0"/>
    </xf>
    <xf numFmtId="0" fontId="47" fillId="0" borderId="18" xfId="14" applyFont="1" applyBorder="1" applyAlignment="1" applyProtection="1">
      <alignment horizontal="center" vertical="center" wrapText="1"/>
      <protection locked="0"/>
    </xf>
    <xf numFmtId="0" fontId="3" fillId="0" borderId="21" xfId="14" applyFont="1" applyBorder="1" applyAlignment="1" applyProtection="1">
      <alignment horizontal="left" vertical="center"/>
      <protection locked="0"/>
    </xf>
    <xf numFmtId="0" fontId="3" fillId="0" borderId="18" xfId="14" applyFont="1" applyBorder="1" applyAlignment="1" applyProtection="1">
      <alignment horizontal="left" vertical="center"/>
      <protection locked="0"/>
    </xf>
    <xf numFmtId="0" fontId="21" fillId="20" borderId="21" xfId="14" applyFont="1" applyFill="1" applyBorder="1" applyAlignment="1" applyProtection="1">
      <alignment horizontal="center" vertical="center" wrapText="1"/>
      <protection locked="0"/>
    </xf>
    <xf numFmtId="0" fontId="21" fillId="20" borderId="18" xfId="14" applyFont="1" applyFill="1" applyBorder="1" applyAlignment="1" applyProtection="1">
      <alignment horizontal="center" vertical="center" wrapText="1"/>
      <protection locked="0"/>
    </xf>
    <xf numFmtId="0" fontId="47" fillId="2" borderId="1" xfId="14" applyFont="1" applyFill="1" applyBorder="1" applyAlignment="1" applyProtection="1">
      <alignment horizontal="center" vertical="center" wrapText="1"/>
      <protection locked="0"/>
    </xf>
    <xf numFmtId="0" fontId="47" fillId="0" borderId="1" xfId="14" applyFont="1" applyBorder="1" applyAlignment="1" applyProtection="1">
      <alignment horizontal="center" vertical="center" wrapText="1"/>
      <protection locked="0"/>
    </xf>
    <xf numFmtId="0" fontId="47" fillId="0" borderId="3" xfId="14" applyFont="1" applyBorder="1" applyAlignment="1" applyProtection="1">
      <alignment horizontal="center" vertical="center"/>
      <protection locked="0"/>
    </xf>
    <xf numFmtId="0" fontId="47" fillId="0" borderId="4" xfId="14" applyFont="1" applyBorder="1" applyAlignment="1" applyProtection="1">
      <alignment horizontal="center" vertical="center"/>
      <protection locked="0"/>
    </xf>
    <xf numFmtId="0" fontId="3" fillId="20" borderId="1" xfId="14" applyFont="1" applyFill="1" applyBorder="1" applyAlignment="1" applyProtection="1">
      <alignment horizontal="center"/>
      <protection locked="0"/>
    </xf>
    <xf numFmtId="0" fontId="14" fillId="20" borderId="8" xfId="14" applyFont="1" applyFill="1" applyBorder="1" applyAlignment="1" applyProtection="1">
      <alignment horizontal="center" vertical="center" wrapText="1"/>
      <protection locked="0"/>
    </xf>
    <xf numFmtId="0" fontId="14" fillId="20" borderId="7" xfId="14" applyFont="1" applyFill="1" applyBorder="1" applyAlignment="1" applyProtection="1">
      <alignment horizontal="center" vertical="center" wrapText="1"/>
      <protection locked="0"/>
    </xf>
    <xf numFmtId="0" fontId="14" fillId="20" borderId="9" xfId="14" applyFont="1" applyFill="1" applyBorder="1" applyAlignment="1" applyProtection="1">
      <alignment horizontal="center" vertical="center" wrapText="1"/>
      <protection locked="0"/>
    </xf>
    <xf numFmtId="0" fontId="14" fillId="20" borderId="10" xfId="14" applyFont="1" applyFill="1" applyBorder="1" applyAlignment="1" applyProtection="1">
      <alignment horizontal="center" vertical="center" wrapText="1"/>
      <protection locked="0"/>
    </xf>
    <xf numFmtId="0" fontId="14" fillId="20" borderId="0" xfId="14" applyFont="1" applyFill="1" applyAlignment="1" applyProtection="1">
      <alignment horizontal="center" vertical="center" wrapText="1"/>
      <protection locked="0"/>
    </xf>
    <xf numFmtId="0" fontId="14" fillId="20" borderId="5" xfId="14" applyFont="1" applyFill="1" applyBorder="1" applyAlignment="1" applyProtection="1">
      <alignment horizontal="center" vertical="center" wrapText="1"/>
      <protection locked="0"/>
    </xf>
    <xf numFmtId="0" fontId="14" fillId="20" borderId="12" xfId="14" applyFont="1" applyFill="1" applyBorder="1" applyAlignment="1" applyProtection="1">
      <alignment horizontal="center" vertical="center" wrapText="1"/>
      <protection locked="0"/>
    </xf>
    <xf numFmtId="0" fontId="14" fillId="20" borderId="6" xfId="14" applyFont="1" applyFill="1" applyBorder="1" applyAlignment="1" applyProtection="1">
      <alignment horizontal="center" vertical="center" wrapText="1"/>
      <protection locked="0"/>
    </xf>
    <xf numFmtId="0" fontId="14" fillId="20" borderId="13" xfId="14" applyFont="1" applyFill="1" applyBorder="1" applyAlignment="1" applyProtection="1">
      <alignment horizontal="center" vertical="center" wrapText="1"/>
      <protection locked="0"/>
    </xf>
    <xf numFmtId="0" fontId="47" fillId="20" borderId="0" xfId="14" applyFont="1" applyFill="1" applyAlignment="1" applyProtection="1">
      <alignment horizontal="center" vertical="top"/>
      <protection locked="0"/>
    </xf>
    <xf numFmtId="0" fontId="47" fillId="20" borderId="0" xfId="14" applyFont="1" applyFill="1" applyAlignment="1" applyProtection="1">
      <alignment horizontal="right" vertical="top"/>
      <protection locked="0"/>
    </xf>
    <xf numFmtId="0" fontId="47" fillId="23" borderId="3" xfId="14" applyFont="1" applyFill="1" applyBorder="1" applyAlignment="1" applyProtection="1">
      <alignment horizontal="center" vertical="center"/>
      <protection locked="0"/>
    </xf>
    <xf numFmtId="0" fontId="47" fillId="23" borderId="4" xfId="14" applyFont="1" applyFill="1" applyBorder="1" applyAlignment="1" applyProtection="1">
      <alignment horizontal="center" vertical="center"/>
      <protection locked="0"/>
    </xf>
    <xf numFmtId="0" fontId="47" fillId="23" borderId="2" xfId="14" applyFont="1" applyFill="1" applyBorder="1" applyAlignment="1" applyProtection="1">
      <alignment horizontal="center" vertical="center"/>
      <protection locked="0"/>
    </xf>
    <xf numFmtId="0" fontId="47" fillId="22" borderId="3" xfId="14" applyFont="1" applyFill="1" applyBorder="1" applyAlignment="1" applyProtection="1">
      <alignment horizontal="center" vertical="center"/>
      <protection locked="0"/>
    </xf>
    <xf numFmtId="0" fontId="47" fillId="22" borderId="4" xfId="14" applyFont="1" applyFill="1" applyBorder="1" applyAlignment="1" applyProtection="1">
      <alignment horizontal="center" vertical="center"/>
      <protection locked="0"/>
    </xf>
    <xf numFmtId="0" fontId="47" fillId="22" borderId="2" xfId="14" applyFont="1" applyFill="1" applyBorder="1" applyAlignment="1" applyProtection="1">
      <alignment horizontal="center" vertical="center"/>
      <protection locked="0"/>
    </xf>
    <xf numFmtId="0" fontId="47" fillId="9" borderId="1" xfId="14" applyFont="1" applyFill="1" applyBorder="1" applyAlignment="1" applyProtection="1">
      <alignment horizontal="center" vertical="center"/>
      <protection locked="0"/>
    </xf>
    <xf numFmtId="0" fontId="47" fillId="20" borderId="12" xfId="14" applyFont="1" applyFill="1" applyBorder="1" applyAlignment="1" applyProtection="1">
      <alignment horizontal="center" vertical="center"/>
      <protection locked="0"/>
    </xf>
    <xf numFmtId="0" fontId="47" fillId="20" borderId="6" xfId="14" applyFont="1" applyFill="1" applyBorder="1" applyAlignment="1" applyProtection="1">
      <alignment horizontal="center" vertical="center"/>
      <protection locked="0"/>
    </xf>
    <xf numFmtId="0" fontId="47" fillId="20" borderId="13" xfId="14" applyFont="1" applyFill="1" applyBorder="1" applyAlignment="1" applyProtection="1">
      <alignment horizontal="center" vertical="center"/>
      <protection locked="0"/>
    </xf>
    <xf numFmtId="0" fontId="47" fillId="0" borderId="1" xfId="14" applyFont="1" applyBorder="1" applyAlignment="1" applyProtection="1">
      <alignment horizontal="center" vertical="center"/>
      <protection locked="0"/>
    </xf>
    <xf numFmtId="0" fontId="47" fillId="20" borderId="3" xfId="14" applyFont="1" applyFill="1" applyBorder="1" applyAlignment="1" applyProtection="1">
      <alignment horizontal="center" vertical="center"/>
      <protection locked="0"/>
    </xf>
    <xf numFmtId="0" fontId="47" fillId="20" borderId="4" xfId="14" applyFont="1" applyFill="1" applyBorder="1" applyAlignment="1" applyProtection="1">
      <alignment horizontal="center" vertical="center"/>
      <protection locked="0"/>
    </xf>
    <xf numFmtId="0" fontId="47" fillId="20" borderId="2" xfId="14" applyFont="1" applyFill="1" applyBorder="1" applyAlignment="1" applyProtection="1">
      <alignment horizontal="center" vertical="center"/>
      <protection locked="0"/>
    </xf>
    <xf numFmtId="0" fontId="9" fillId="2" borderId="11" xfId="0" applyFont="1" applyFill="1" applyBorder="1" applyAlignment="1">
      <alignment horizontal="center" vertical="center" wrapText="1"/>
    </xf>
    <xf numFmtId="0" fontId="7" fillId="6" borderId="8" xfId="0" applyFont="1" applyFill="1" applyBorder="1" applyAlignment="1" applyProtection="1">
      <alignment horizontal="center" vertical="center" wrapText="1"/>
      <protection locked="0"/>
    </xf>
    <xf numFmtId="0" fontId="7" fillId="6" borderId="7" xfId="0" applyFont="1" applyFill="1" applyBorder="1" applyAlignment="1" applyProtection="1">
      <alignment horizontal="center" vertical="center" wrapText="1"/>
      <protection locked="0"/>
    </xf>
    <xf numFmtId="0" fontId="7" fillId="6" borderId="9" xfId="0" applyFont="1" applyFill="1" applyBorder="1" applyAlignment="1" applyProtection="1">
      <alignment horizontal="center" vertical="center" wrapText="1"/>
      <protection locked="0"/>
    </xf>
    <xf numFmtId="0" fontId="7" fillId="6" borderId="1" xfId="0" applyFont="1" applyFill="1" applyBorder="1" applyAlignment="1" applyProtection="1">
      <alignment horizontal="center" vertical="center" wrapText="1"/>
      <protection locked="0"/>
    </xf>
    <xf numFmtId="9" fontId="7" fillId="6" borderId="1" xfId="1" applyFont="1" applyFill="1" applyBorder="1" applyAlignment="1" applyProtection="1">
      <alignment horizontal="center" vertical="center" wrapText="1"/>
      <protection locked="0"/>
    </xf>
    <xf numFmtId="0" fontId="7" fillId="6" borderId="10" xfId="0" applyFont="1" applyFill="1" applyBorder="1" applyAlignment="1" applyProtection="1">
      <alignment horizontal="center" vertical="center" wrapText="1"/>
      <protection locked="0"/>
    </xf>
    <xf numFmtId="0" fontId="7" fillId="6" borderId="0" xfId="0" applyFont="1" applyFill="1" applyAlignment="1" applyProtection="1">
      <alignment horizontal="center" vertical="center" wrapText="1"/>
      <protection locked="0"/>
    </xf>
    <xf numFmtId="0" fontId="7" fillId="6" borderId="5" xfId="0" applyFont="1" applyFill="1" applyBorder="1" applyAlignment="1" applyProtection="1">
      <alignment horizontal="center" vertical="center" wrapText="1"/>
      <protection locked="0"/>
    </xf>
    <xf numFmtId="0" fontId="7" fillId="7" borderId="8" xfId="0" applyFont="1" applyFill="1" applyBorder="1" applyAlignment="1" applyProtection="1">
      <alignment horizontal="center" vertical="center" wrapText="1"/>
      <protection locked="0"/>
    </xf>
    <xf numFmtId="0" fontId="7" fillId="7" borderId="7" xfId="0" applyFont="1" applyFill="1" applyBorder="1" applyAlignment="1" applyProtection="1">
      <alignment horizontal="center" vertical="center" wrapText="1"/>
      <protection locked="0"/>
    </xf>
    <xf numFmtId="9" fontId="7" fillId="7" borderId="7" xfId="1" applyFont="1" applyFill="1" applyBorder="1" applyAlignment="1" applyProtection="1">
      <alignment horizontal="center" vertical="center" wrapText="1"/>
      <protection locked="0"/>
    </xf>
    <xf numFmtId="0" fontId="7" fillId="7" borderId="9" xfId="0" applyFont="1" applyFill="1" applyBorder="1" applyAlignment="1" applyProtection="1">
      <alignment horizontal="center" vertical="center" wrapText="1"/>
      <protection locked="0"/>
    </xf>
    <xf numFmtId="0" fontId="7" fillId="27" borderId="8" xfId="0" applyFont="1" applyFill="1" applyBorder="1" applyAlignment="1" applyProtection="1">
      <alignment horizontal="center" vertical="center" wrapText="1"/>
      <protection locked="0"/>
    </xf>
    <xf numFmtId="9" fontId="7" fillId="27" borderId="9" xfId="1" applyFont="1" applyFill="1" applyBorder="1" applyAlignment="1" applyProtection="1">
      <alignment horizontal="center" vertical="center" wrapText="1"/>
      <protection locked="0"/>
    </xf>
    <xf numFmtId="0" fontId="7" fillId="8" borderId="8" xfId="0" applyFont="1" applyFill="1" applyBorder="1" applyAlignment="1" applyProtection="1">
      <alignment horizontal="center" vertical="center" wrapText="1"/>
      <protection locked="0"/>
    </xf>
    <xf numFmtId="9" fontId="7" fillId="8" borderId="9" xfId="1" applyFont="1" applyFill="1" applyBorder="1" applyAlignment="1" applyProtection="1">
      <alignment horizontal="center" vertical="center" wrapText="1"/>
      <protection locked="0"/>
    </xf>
    <xf numFmtId="0" fontId="7" fillId="6" borderId="12" xfId="0" applyFont="1" applyFill="1" applyBorder="1" applyAlignment="1" applyProtection="1">
      <alignment horizontal="center" vertical="center" wrapText="1"/>
      <protection locked="0"/>
    </xf>
    <xf numFmtId="0" fontId="7" fillId="6" borderId="6" xfId="0" applyFont="1" applyFill="1" applyBorder="1" applyAlignment="1" applyProtection="1">
      <alignment horizontal="center" vertical="center" wrapText="1"/>
      <protection locked="0"/>
    </xf>
    <xf numFmtId="0" fontId="7" fillId="6" borderId="13" xfId="0" applyFont="1" applyFill="1" applyBorder="1" applyAlignment="1" applyProtection="1">
      <alignment horizontal="center" vertical="center" wrapText="1"/>
      <protection locked="0"/>
    </xf>
    <xf numFmtId="0" fontId="7" fillId="7" borderId="12" xfId="0" applyFont="1" applyFill="1" applyBorder="1" applyAlignment="1" applyProtection="1">
      <alignment horizontal="center" vertical="center" wrapText="1"/>
      <protection locked="0"/>
    </xf>
    <xf numFmtId="0" fontId="7" fillId="7" borderId="6" xfId="0" applyFont="1" applyFill="1" applyBorder="1" applyAlignment="1" applyProtection="1">
      <alignment horizontal="center" vertical="center" wrapText="1"/>
      <protection locked="0"/>
    </xf>
    <xf numFmtId="9" fontId="7" fillId="7" borderId="6" xfId="1"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0" fontId="7" fillId="27" borderId="12" xfId="0" applyFont="1" applyFill="1" applyBorder="1" applyAlignment="1" applyProtection="1">
      <alignment horizontal="center" vertical="center" wrapText="1"/>
      <protection locked="0"/>
    </xf>
    <xf numFmtId="9" fontId="7" fillId="27" borderId="13" xfId="1" applyFont="1" applyFill="1" applyBorder="1" applyAlignment="1" applyProtection="1">
      <alignment horizontal="center" vertical="center" wrapText="1"/>
      <protection locked="0"/>
    </xf>
    <xf numFmtId="0" fontId="7" fillId="8" borderId="12" xfId="0" applyFont="1" applyFill="1" applyBorder="1" applyAlignment="1" applyProtection="1">
      <alignment horizontal="center" vertical="center" wrapText="1"/>
      <protection locked="0"/>
    </xf>
    <xf numFmtId="9" fontId="7" fillId="8" borderId="13" xfId="1" applyFont="1" applyFill="1" applyBorder="1" applyAlignment="1" applyProtection="1">
      <alignment horizontal="center" vertical="center" wrapText="1"/>
      <protection locked="0"/>
    </xf>
    <xf numFmtId="0" fontId="4" fillId="4" borderId="1" xfId="0" applyFont="1" applyFill="1" applyBorder="1" applyAlignment="1" applyProtection="1">
      <alignment horizontal="center" vertical="center" wrapText="1"/>
      <protection locked="0"/>
    </xf>
    <xf numFmtId="1" fontId="15" fillId="2" borderId="37" xfId="0" applyNumberFormat="1" applyFont="1" applyFill="1" applyBorder="1" applyAlignment="1" applyProtection="1">
      <alignment horizontal="center" vertical="center" wrapText="1"/>
      <protection hidden="1"/>
    </xf>
    <xf numFmtId="9" fontId="15" fillId="2" borderId="37" xfId="1" applyFont="1" applyFill="1" applyBorder="1" applyAlignment="1" applyProtection="1">
      <alignment horizontal="center" vertical="center" wrapText="1"/>
      <protection hidden="1"/>
    </xf>
    <xf numFmtId="9" fontId="12" fillId="0" borderId="38" xfId="1" applyFont="1" applyFill="1" applyBorder="1" applyAlignment="1" applyProtection="1">
      <alignment horizontal="left" vertical="center" wrapText="1"/>
      <protection hidden="1"/>
    </xf>
    <xf numFmtId="9" fontId="15" fillId="0" borderId="27" xfId="1" applyFont="1" applyFill="1" applyBorder="1" applyAlignment="1" applyProtection="1">
      <alignment horizontal="left" vertical="center" wrapText="1"/>
      <protection hidden="1"/>
    </xf>
    <xf numFmtId="9" fontId="15" fillId="0" borderId="27" xfId="1" applyFont="1" applyFill="1" applyBorder="1" applyAlignment="1" applyProtection="1">
      <alignment horizontal="center" vertical="center" wrapText="1"/>
      <protection hidden="1"/>
    </xf>
    <xf numFmtId="9" fontId="15" fillId="0" borderId="31" xfId="1" applyFont="1" applyFill="1" applyBorder="1" applyAlignment="1" applyProtection="1">
      <alignment horizontal="center" vertical="center" wrapText="1"/>
      <protection hidden="1"/>
    </xf>
    <xf numFmtId="3" fontId="15" fillId="0" borderId="31" xfId="1" applyNumberFormat="1" applyFont="1" applyFill="1" applyBorder="1" applyAlignment="1" applyProtection="1">
      <alignment horizontal="center" vertical="center" wrapText="1"/>
      <protection hidden="1"/>
    </xf>
    <xf numFmtId="3" fontId="15" fillId="0" borderId="29" xfId="1" applyNumberFormat="1" applyFont="1" applyFill="1" applyBorder="1" applyAlignment="1" applyProtection="1">
      <alignment horizontal="center" vertical="center" wrapText="1"/>
      <protection hidden="1"/>
    </xf>
    <xf numFmtId="9" fontId="15" fillId="0" borderId="26" xfId="1" applyFont="1" applyFill="1" applyBorder="1" applyAlignment="1" applyProtection="1">
      <alignment horizontal="left" vertical="center" wrapText="1"/>
      <protection hidden="1"/>
    </xf>
    <xf numFmtId="9" fontId="14" fillId="0" borderId="26" xfId="0" applyNumberFormat="1" applyFont="1" applyBorder="1" applyAlignment="1">
      <alignment horizontal="center" vertical="center" wrapText="1"/>
    </xf>
    <xf numFmtId="0" fontId="14" fillId="2" borderId="32" xfId="0" applyFont="1" applyFill="1" applyBorder="1" applyAlignment="1" applyProtection="1">
      <alignment horizontal="center" vertical="center"/>
      <protection hidden="1"/>
    </xf>
    <xf numFmtId="0" fontId="14" fillId="2" borderId="32" xfId="0" applyFont="1" applyFill="1" applyBorder="1" applyAlignment="1" applyProtection="1">
      <alignment horizontal="center" vertical="center" wrapText="1"/>
      <protection hidden="1"/>
    </xf>
    <xf numFmtId="0" fontId="58" fillId="0" borderId="0" xfId="0" applyFont="1"/>
    <xf numFmtId="9" fontId="15" fillId="2" borderId="1" xfId="1" applyFont="1" applyFill="1" applyBorder="1" applyAlignment="1" applyProtection="1">
      <alignment horizontal="center" vertical="center" wrapText="1"/>
      <protection hidden="1"/>
    </xf>
    <xf numFmtId="9" fontId="15" fillId="0" borderId="38" xfId="1" applyFont="1" applyFill="1" applyBorder="1" applyAlignment="1" applyProtection="1">
      <alignment horizontal="left" vertical="center" wrapText="1"/>
      <protection hidden="1"/>
    </xf>
    <xf numFmtId="9" fontId="15" fillId="0" borderId="27" xfId="1" applyFont="1" applyFill="1" applyBorder="1" applyAlignment="1" applyProtection="1">
      <alignment vertical="center" wrapText="1"/>
      <protection hidden="1"/>
    </xf>
    <xf numFmtId="9" fontId="15" fillId="0" borderId="29" xfId="1" applyFont="1" applyFill="1" applyBorder="1" applyAlignment="1" applyProtection="1">
      <alignment horizontal="center" vertical="center" wrapText="1"/>
      <protection hidden="1"/>
    </xf>
    <xf numFmtId="9" fontId="15" fillId="0" borderId="31" xfId="1" applyFont="1" applyFill="1" applyBorder="1" applyAlignment="1" applyProtection="1">
      <alignment horizontal="justify" vertical="center" wrapText="1"/>
      <protection hidden="1"/>
    </xf>
    <xf numFmtId="9" fontId="15" fillId="0" borderId="31" xfId="1" applyFont="1" applyFill="1" applyBorder="1" applyAlignment="1" applyProtection="1">
      <alignment vertical="center" wrapText="1"/>
      <protection hidden="1"/>
    </xf>
    <xf numFmtId="9" fontId="15" fillId="2" borderId="31" xfId="1" applyFont="1" applyFill="1" applyBorder="1" applyAlignment="1" applyProtection="1">
      <alignment horizontal="center" vertical="center" wrapText="1"/>
      <protection hidden="1"/>
    </xf>
    <xf numFmtId="9" fontId="15" fillId="2" borderId="31" xfId="1" applyFont="1" applyFill="1" applyBorder="1" applyAlignment="1" applyProtection="1">
      <alignment vertical="center" wrapText="1"/>
      <protection hidden="1"/>
    </xf>
    <xf numFmtId="9" fontId="15" fillId="2" borderId="26" xfId="1" applyFont="1" applyFill="1" applyBorder="1" applyAlignment="1" applyProtection="1">
      <alignment vertical="center" wrapText="1"/>
      <protection hidden="1"/>
    </xf>
    <xf numFmtId="9" fontId="15" fillId="0" borderId="25" xfId="1" applyFont="1" applyFill="1" applyBorder="1" applyAlignment="1" applyProtection="1">
      <alignment horizontal="center" vertical="center" wrapText="1"/>
      <protection hidden="1"/>
    </xf>
    <xf numFmtId="9" fontId="15" fillId="0" borderId="26" xfId="1" applyFont="1" applyFill="1" applyBorder="1" applyAlignment="1" applyProtection="1">
      <alignment vertical="center" wrapText="1"/>
      <protection hidden="1"/>
    </xf>
    <xf numFmtId="0" fontId="14" fillId="2" borderId="0" xfId="0" applyFont="1" applyFill="1" applyAlignment="1">
      <alignment horizontal="center" vertical="center"/>
    </xf>
    <xf numFmtId="9" fontId="14" fillId="0" borderId="39" xfId="1" applyFont="1" applyFill="1" applyBorder="1" applyAlignment="1" applyProtection="1">
      <alignment horizontal="justify" vertical="center" wrapText="1"/>
      <protection hidden="1"/>
    </xf>
    <xf numFmtId="9" fontId="14" fillId="0" borderId="27" xfId="1" applyFont="1" applyFill="1" applyBorder="1" applyAlignment="1" applyProtection="1">
      <alignment horizontal="justify" vertical="center" wrapText="1"/>
      <protection hidden="1"/>
    </xf>
    <xf numFmtId="14" fontId="15" fillId="0" borderId="26" xfId="1" applyNumberFormat="1" applyFont="1" applyFill="1" applyBorder="1" applyAlignment="1" applyProtection="1">
      <alignment horizontal="left" vertical="center" wrapText="1"/>
      <protection hidden="1"/>
    </xf>
    <xf numFmtId="9" fontId="14" fillId="0" borderId="31" xfId="1" applyFont="1" applyFill="1" applyBorder="1" applyAlignment="1" applyProtection="1">
      <alignment horizontal="justify" vertical="center" wrapText="1"/>
      <protection hidden="1"/>
    </xf>
    <xf numFmtId="9" fontId="14" fillId="0" borderId="26" xfId="1" applyFont="1" applyFill="1" applyBorder="1" applyAlignment="1" applyProtection="1">
      <alignment horizontal="justify" vertical="center" wrapText="1"/>
      <protection hidden="1"/>
    </xf>
    <xf numFmtId="9" fontId="15" fillId="0" borderId="26" xfId="1" applyFont="1" applyFill="1" applyBorder="1" applyAlignment="1" applyProtection="1">
      <alignment horizontal="justify" vertical="center" wrapText="1"/>
      <protection hidden="1"/>
    </xf>
    <xf numFmtId="9" fontId="15" fillId="0" borderId="27" xfId="1" applyFont="1" applyFill="1" applyBorder="1" applyAlignment="1" applyProtection="1">
      <alignment horizontal="justify" vertical="center" wrapText="1"/>
      <protection hidden="1"/>
    </xf>
    <xf numFmtId="3" fontId="15" fillId="0" borderId="26" xfId="1" applyNumberFormat="1" applyFont="1" applyFill="1" applyBorder="1" applyAlignment="1" applyProtection="1">
      <alignment horizontal="justify" vertical="center" wrapText="1"/>
      <protection hidden="1"/>
    </xf>
    <xf numFmtId="1" fontId="14" fillId="0" borderId="37" xfId="0" applyNumberFormat="1" applyFont="1" applyBorder="1" applyAlignment="1">
      <alignment horizontal="center" vertical="center" wrapText="1"/>
    </xf>
    <xf numFmtId="9" fontId="14" fillId="0" borderId="37" xfId="0" applyNumberFormat="1" applyFont="1" applyBorder="1" applyAlignment="1">
      <alignment horizontal="center" vertical="center" wrapText="1"/>
    </xf>
    <xf numFmtId="3" fontId="14" fillId="0" borderId="37" xfId="0" applyNumberFormat="1" applyFont="1" applyBorder="1" applyAlignment="1">
      <alignment horizontal="center" vertical="center" wrapText="1"/>
    </xf>
    <xf numFmtId="0" fontId="14" fillId="0" borderId="40" xfId="1" applyNumberFormat="1" applyFont="1" applyFill="1" applyBorder="1" applyAlignment="1" applyProtection="1">
      <alignment horizontal="justify" vertical="center" wrapText="1"/>
      <protection hidden="1"/>
    </xf>
    <xf numFmtId="0" fontId="14" fillId="0" borderId="27" xfId="1" applyNumberFormat="1" applyFont="1" applyFill="1" applyBorder="1" applyAlignment="1" applyProtection="1">
      <alignment horizontal="justify" vertical="center" wrapText="1"/>
      <protection hidden="1"/>
    </xf>
    <xf numFmtId="0" fontId="14" fillId="0" borderId="41" xfId="1" applyNumberFormat="1" applyFont="1" applyFill="1" applyBorder="1" applyAlignment="1" applyProtection="1">
      <alignment horizontal="justify" vertical="center" wrapText="1"/>
      <protection hidden="1"/>
    </xf>
    <xf numFmtId="0" fontId="14" fillId="2" borderId="26" xfId="1" applyNumberFormat="1" applyFont="1" applyFill="1" applyBorder="1" applyAlignment="1" applyProtection="1">
      <alignment horizontal="justify" vertical="center" wrapText="1"/>
      <protection hidden="1"/>
    </xf>
    <xf numFmtId="9" fontId="14" fillId="0" borderId="30" xfId="0" applyNumberFormat="1" applyFont="1" applyBorder="1" applyAlignment="1">
      <alignment horizontal="justify" vertical="center" wrapText="1"/>
    </xf>
    <xf numFmtId="9" fontId="59" fillId="0" borderId="31" xfId="0" applyNumberFormat="1" applyFont="1" applyBorder="1" applyAlignment="1">
      <alignment horizontal="center" vertical="center" wrapText="1"/>
    </xf>
    <xf numFmtId="3" fontId="59" fillId="0" borderId="31" xfId="0" applyNumberFormat="1" applyFont="1" applyBorder="1" applyAlignment="1">
      <alignment horizontal="center" vertical="center" wrapText="1"/>
    </xf>
    <xf numFmtId="9" fontId="14" fillId="0" borderId="31" xfId="0" applyNumberFormat="1" applyFont="1" applyBorder="1" applyAlignment="1">
      <alignment horizontal="justify" vertical="center" wrapText="1"/>
    </xf>
    <xf numFmtId="9" fontId="34" fillId="0" borderId="31" xfId="0" applyNumberFormat="1" applyFont="1" applyBorder="1" applyAlignment="1">
      <alignment horizontal="center" vertical="center" wrapText="1"/>
    </xf>
    <xf numFmtId="3" fontId="34" fillId="0" borderId="31" xfId="0" applyNumberFormat="1" applyFont="1" applyBorder="1" applyAlignment="1">
      <alignment horizontal="center" vertical="center" wrapText="1"/>
    </xf>
    <xf numFmtId="3" fontId="34" fillId="0" borderId="29" xfId="0" applyNumberFormat="1" applyFont="1" applyBorder="1" applyAlignment="1">
      <alignment horizontal="center" vertical="center" wrapText="1"/>
    </xf>
    <xf numFmtId="0" fontId="14" fillId="0" borderId="26" xfId="1" applyNumberFormat="1" applyFont="1" applyFill="1" applyBorder="1" applyAlignment="1" applyProtection="1">
      <alignment horizontal="justify" vertical="center" wrapText="1"/>
      <protection hidden="1"/>
    </xf>
    <xf numFmtId="9" fontId="59" fillId="0" borderId="26" xfId="1" applyFont="1" applyFill="1" applyBorder="1" applyAlignment="1" applyProtection="1">
      <alignment horizontal="center" vertical="center" wrapText="1"/>
      <protection hidden="1"/>
    </xf>
    <xf numFmtId="3" fontId="59" fillId="0" borderId="26" xfId="1" applyNumberFormat="1" applyFont="1" applyFill="1" applyBorder="1" applyAlignment="1" applyProtection="1">
      <alignment horizontal="center" vertical="center" wrapText="1"/>
      <protection hidden="1"/>
    </xf>
    <xf numFmtId="3" fontId="59" fillId="0" borderId="25" xfId="1" applyNumberFormat="1" applyFont="1" applyFill="1" applyBorder="1" applyAlignment="1" applyProtection="1">
      <alignment horizontal="center" vertical="center" wrapText="1"/>
      <protection hidden="1"/>
    </xf>
    <xf numFmtId="9" fontId="60" fillId="0" borderId="37" xfId="0" applyNumberFormat="1" applyFont="1" applyBorder="1" applyAlignment="1">
      <alignment horizontal="center" vertical="center" wrapText="1"/>
    </xf>
    <xf numFmtId="9" fontId="60" fillId="2" borderId="37" xfId="13" applyFont="1" applyFill="1" applyBorder="1" applyAlignment="1" applyProtection="1">
      <alignment horizontal="center" vertical="center" wrapText="1"/>
      <protection hidden="1"/>
    </xf>
    <xf numFmtId="3" fontId="60" fillId="0" borderId="37" xfId="0" applyNumberFormat="1" applyFont="1" applyBorder="1" applyAlignment="1">
      <alignment horizontal="center" vertical="center" wrapText="1"/>
    </xf>
    <xf numFmtId="0" fontId="14" fillId="0" borderId="31" xfId="1" applyNumberFormat="1" applyFont="1" applyFill="1" applyBorder="1" applyAlignment="1" applyProtection="1">
      <alignment horizontal="justify" vertical="center" wrapText="1"/>
      <protection hidden="1"/>
    </xf>
    <xf numFmtId="3" fontId="14" fillId="0" borderId="29" xfId="0" applyNumberFormat="1" applyFont="1" applyBorder="1" applyAlignment="1">
      <alignment horizontal="center" vertical="center" wrapText="1"/>
    </xf>
    <xf numFmtId="9" fontId="14" fillId="0" borderId="27" xfId="0" applyNumberFormat="1" applyFont="1" applyBorder="1" applyAlignment="1">
      <alignment horizontal="justify" vertical="center" wrapText="1"/>
    </xf>
    <xf numFmtId="3" fontId="59" fillId="2" borderId="31" xfId="0" applyNumberFormat="1" applyFont="1" applyFill="1" applyBorder="1" applyAlignment="1">
      <alignment horizontal="center" vertical="center" wrapText="1"/>
    </xf>
    <xf numFmtId="3" fontId="14" fillId="2" borderId="31" xfId="0" applyNumberFormat="1" applyFont="1" applyFill="1" applyBorder="1" applyAlignment="1">
      <alignment horizontal="center" vertical="center" wrapText="1"/>
    </xf>
    <xf numFmtId="0" fontId="14" fillId="2" borderId="27" xfId="1" applyNumberFormat="1" applyFont="1" applyFill="1" applyBorder="1" applyAlignment="1" applyProtection="1">
      <alignment horizontal="justify" vertical="center" wrapText="1"/>
      <protection hidden="1"/>
    </xf>
    <xf numFmtId="9" fontId="14" fillId="2" borderId="26" xfId="1" applyFont="1" applyFill="1" applyBorder="1" applyAlignment="1" applyProtection="1">
      <alignment horizontal="justify" vertical="center" wrapText="1"/>
      <protection hidden="1"/>
    </xf>
    <xf numFmtId="9" fontId="59" fillId="2" borderId="26" xfId="1" applyFont="1" applyFill="1" applyBorder="1" applyAlignment="1" applyProtection="1">
      <alignment horizontal="center" vertical="center" wrapText="1"/>
      <protection hidden="1"/>
    </xf>
    <xf numFmtId="3" fontId="59" fillId="2" borderId="26" xfId="1" applyNumberFormat="1" applyFont="1" applyFill="1" applyBorder="1" applyAlignment="1" applyProtection="1">
      <alignment horizontal="center" vertical="center" wrapText="1"/>
      <protection hidden="1"/>
    </xf>
    <xf numFmtId="3" fontId="59" fillId="2" borderId="25" xfId="1" applyNumberFormat="1" applyFont="1" applyFill="1" applyBorder="1" applyAlignment="1" applyProtection="1">
      <alignment horizontal="center" vertical="center" wrapText="1"/>
      <protection hidden="1"/>
    </xf>
    <xf numFmtId="3" fontId="60" fillId="0" borderId="1" xfId="0" applyNumberFormat="1" applyFont="1" applyBorder="1" applyAlignment="1">
      <alignment horizontal="center" vertical="center" wrapText="1"/>
    </xf>
    <xf numFmtId="9" fontId="59" fillId="0" borderId="26" xfId="0" applyNumberFormat="1" applyFont="1" applyBorder="1" applyAlignment="1">
      <alignment horizontal="center" vertical="center" wrapText="1"/>
    </xf>
    <xf numFmtId="9" fontId="59" fillId="0" borderId="27" xfId="1" applyFont="1" applyFill="1" applyBorder="1" applyAlignment="1" applyProtection="1">
      <alignment horizontal="center" vertical="center" wrapText="1"/>
      <protection hidden="1"/>
    </xf>
    <xf numFmtId="3" fontId="59" fillId="0" borderId="27" xfId="1" applyNumberFormat="1" applyFont="1" applyFill="1" applyBorder="1" applyAlignment="1" applyProtection="1">
      <alignment horizontal="center" vertical="center" wrapText="1"/>
      <protection hidden="1"/>
    </xf>
    <xf numFmtId="10" fontId="14" fillId="0" borderId="26" xfId="1" applyNumberFormat="1" applyFont="1" applyFill="1" applyBorder="1" applyAlignment="1" applyProtection="1">
      <alignment horizontal="center" vertical="center" wrapText="1"/>
      <protection hidden="1"/>
    </xf>
    <xf numFmtId="3" fontId="14" fillId="0" borderId="25" xfId="1" applyNumberFormat="1" applyFont="1" applyFill="1" applyBorder="1" applyAlignment="1" applyProtection="1">
      <alignment horizontal="center" vertical="center" wrapText="1"/>
      <protection hidden="1"/>
    </xf>
    <xf numFmtId="1" fontId="14" fillId="0" borderId="1" xfId="0" applyNumberFormat="1" applyFont="1" applyBorder="1" applyAlignment="1">
      <alignment horizontal="center" vertical="center" wrapText="1"/>
    </xf>
    <xf numFmtId="9" fontId="14" fillId="0" borderId="1" xfId="0" applyNumberFormat="1" applyFont="1" applyBorder="1" applyAlignment="1">
      <alignment horizontal="center" vertical="center" wrapText="1"/>
    </xf>
    <xf numFmtId="3" fontId="14" fillId="0" borderId="1" xfId="0" applyNumberFormat="1" applyFont="1" applyBorder="1" applyAlignment="1">
      <alignment horizontal="center" vertical="center" wrapText="1"/>
    </xf>
    <xf numFmtId="9" fontId="14" fillId="2" borderId="27" xfId="0" applyNumberFormat="1" applyFont="1" applyFill="1" applyBorder="1" applyAlignment="1">
      <alignment horizontal="justify" vertical="center" wrapText="1"/>
    </xf>
    <xf numFmtId="9" fontId="14" fillId="2" borderId="31" xfId="1" applyFont="1" applyFill="1" applyBorder="1" applyAlignment="1" applyProtection="1">
      <alignment horizontal="center" vertical="center" wrapText="1"/>
      <protection hidden="1"/>
    </xf>
    <xf numFmtId="9" fontId="59" fillId="0" borderId="31" xfId="1" applyFont="1" applyFill="1" applyBorder="1" applyAlignment="1">
      <alignment horizontal="center" vertical="center" wrapText="1"/>
    </xf>
    <xf numFmtId="9" fontId="14" fillId="0" borderId="26" xfId="20" applyFont="1" applyFill="1" applyBorder="1" applyAlignment="1" applyProtection="1">
      <alignment horizontal="center" vertical="center" wrapText="1"/>
      <protection hidden="1"/>
    </xf>
    <xf numFmtId="1" fontId="14" fillId="0" borderId="26" xfId="20" applyNumberFormat="1" applyFont="1" applyFill="1" applyBorder="1" applyAlignment="1" applyProtection="1">
      <alignment horizontal="center" vertical="center" wrapText="1"/>
      <protection hidden="1"/>
    </xf>
    <xf numFmtId="3" fontId="14" fillId="0" borderId="42" xfId="1" applyNumberFormat="1" applyFont="1" applyFill="1" applyBorder="1" applyAlignment="1" applyProtection="1">
      <alignment horizontal="center" vertical="center" wrapText="1"/>
      <protection hidden="1"/>
    </xf>
    <xf numFmtId="3" fontId="14" fillId="0" borderId="27" xfId="1" applyNumberFormat="1" applyFont="1" applyFill="1" applyBorder="1" applyAlignment="1" applyProtection="1">
      <alignment horizontal="center" vertical="center" wrapText="1"/>
      <protection hidden="1"/>
    </xf>
    <xf numFmtId="9" fontId="14" fillId="0" borderId="25" xfId="1" applyFont="1" applyFill="1" applyBorder="1" applyAlignment="1" applyProtection="1">
      <alignment horizontal="center" vertical="center" wrapText="1"/>
      <protection hidden="1"/>
    </xf>
    <xf numFmtId="0" fontId="14" fillId="0" borderId="25" xfId="1" applyNumberFormat="1" applyFont="1" applyFill="1" applyBorder="1" applyAlignment="1" applyProtection="1">
      <alignment horizontal="justify" vertical="center" wrapText="1"/>
      <protection hidden="1"/>
    </xf>
    <xf numFmtId="9" fontId="14" fillId="0" borderId="25" xfId="0" applyNumberFormat="1" applyFont="1" applyBorder="1" applyAlignment="1">
      <alignment horizontal="justify" vertical="center" wrapText="1"/>
    </xf>
    <xf numFmtId="3" fontId="14" fillId="0" borderId="26" xfId="0" applyNumberFormat="1" applyFont="1" applyBorder="1" applyAlignment="1">
      <alignment horizontal="center" vertical="center" wrapText="1"/>
    </xf>
    <xf numFmtId="3" fontId="59" fillId="0" borderId="26" xfId="0" applyNumberFormat="1" applyFont="1" applyBorder="1" applyAlignment="1">
      <alignment horizontal="center" vertical="center" wrapText="1"/>
    </xf>
    <xf numFmtId="3" fontId="59" fillId="0" borderId="25" xfId="0" applyNumberFormat="1" applyFont="1" applyBorder="1" applyAlignment="1">
      <alignment horizontal="center" vertical="center" wrapText="1"/>
    </xf>
    <xf numFmtId="3" fontId="14" fillId="0" borderId="25" xfId="0" applyNumberFormat="1" applyFont="1" applyBorder="1" applyAlignment="1">
      <alignment horizontal="center" vertical="center" wrapText="1"/>
    </xf>
    <xf numFmtId="0" fontId="14" fillId="0" borderId="32" xfId="1" applyNumberFormat="1" applyFont="1" applyFill="1" applyBorder="1" applyAlignment="1" applyProtection="1">
      <alignment horizontal="justify" vertical="center" wrapText="1"/>
      <protection hidden="1"/>
    </xf>
    <xf numFmtId="3" fontId="14" fillId="2" borderId="1" xfId="0" applyNumberFormat="1" applyFont="1" applyFill="1" applyBorder="1" applyAlignment="1" applyProtection="1">
      <alignment horizontal="center" vertical="center" wrapText="1"/>
      <protection hidden="1"/>
    </xf>
    <xf numFmtId="9" fontId="14" fillId="0" borderId="26" xfId="0" applyNumberFormat="1" applyFont="1" applyBorder="1" applyAlignment="1">
      <alignment horizontal="justify" vertical="center" wrapText="1"/>
    </xf>
    <xf numFmtId="3" fontId="14" fillId="2" borderId="26" xfId="0" applyNumberFormat="1" applyFont="1" applyFill="1" applyBorder="1" applyAlignment="1">
      <alignment horizontal="center" vertical="center" wrapText="1"/>
    </xf>
    <xf numFmtId="9" fontId="14" fillId="0" borderId="27" xfId="1" applyFont="1" applyFill="1" applyBorder="1" applyAlignment="1" applyProtection="1">
      <alignment horizontal="center" vertical="center" wrapText="1"/>
      <protection hidden="1"/>
    </xf>
    <xf numFmtId="3" fontId="14" fillId="2" borderId="25" xfId="0" applyNumberFormat="1" applyFont="1" applyFill="1" applyBorder="1" applyAlignment="1">
      <alignment horizontal="center" vertical="center" wrapText="1"/>
    </xf>
    <xf numFmtId="1" fontId="15" fillId="2" borderId="1" xfId="0" applyNumberFormat="1" applyFont="1" applyFill="1" applyBorder="1" applyAlignment="1" applyProtection="1">
      <alignment horizontal="center" vertical="center" wrapText="1"/>
      <protection hidden="1"/>
    </xf>
    <xf numFmtId="9" fontId="14" fillId="2" borderId="1" xfId="1" applyFont="1" applyFill="1" applyBorder="1" applyAlignment="1" applyProtection="1">
      <alignment horizontal="center" vertical="center" wrapText="1"/>
      <protection hidden="1"/>
    </xf>
    <xf numFmtId="0" fontId="3" fillId="0" borderId="26" xfId="1" applyNumberFormat="1" applyFont="1" applyFill="1" applyBorder="1" applyAlignment="1" applyProtection="1">
      <alignment horizontal="justify" vertical="center" wrapText="1"/>
      <protection hidden="1"/>
    </xf>
    <xf numFmtId="9" fontId="34" fillId="0" borderId="26" xfId="0" applyNumberFormat="1" applyFont="1" applyBorder="1" applyAlignment="1">
      <alignment horizontal="center" vertical="center" wrapText="1"/>
    </xf>
    <xf numFmtId="3" fontId="34" fillId="2" borderId="26" xfId="0" applyNumberFormat="1" applyFont="1" applyFill="1" applyBorder="1" applyAlignment="1">
      <alignment horizontal="center" vertical="center" wrapText="1"/>
    </xf>
    <xf numFmtId="3" fontId="34" fillId="0" borderId="26" xfId="0" applyNumberFormat="1" applyFont="1" applyBorder="1" applyAlignment="1">
      <alignment horizontal="center" vertical="center" wrapText="1"/>
    </xf>
    <xf numFmtId="9" fontId="62" fillId="0" borderId="26" xfId="0" applyNumberFormat="1" applyFont="1" applyBorder="1" applyAlignment="1">
      <alignment horizontal="center" vertical="center" wrapText="1"/>
    </xf>
    <xf numFmtId="3" fontId="62" fillId="0" borderId="26" xfId="0" applyNumberFormat="1" applyFont="1" applyBorder="1" applyAlignment="1">
      <alignment horizontal="center" vertical="center" wrapText="1"/>
    </xf>
    <xf numFmtId="3" fontId="34" fillId="0" borderId="25" xfId="0" applyNumberFormat="1" applyFont="1" applyBorder="1" applyAlignment="1">
      <alignment horizontal="center" vertical="center" wrapText="1"/>
    </xf>
    <xf numFmtId="9" fontId="14" fillId="0" borderId="26" xfId="13" applyFont="1" applyFill="1" applyBorder="1" applyAlignment="1" applyProtection="1">
      <alignment horizontal="justify" vertical="center" wrapText="1"/>
      <protection hidden="1"/>
    </xf>
    <xf numFmtId="0" fontId="64" fillId="0" borderId="26" xfId="0" applyFont="1" applyBorder="1" applyAlignment="1">
      <alignment vertical="center" wrapText="1"/>
    </xf>
    <xf numFmtId="0" fontId="14" fillId="19" borderId="26" xfId="0" applyFont="1" applyFill="1" applyBorder="1" applyAlignment="1">
      <alignment vertical="center" wrapText="1"/>
    </xf>
    <xf numFmtId="9" fontId="15" fillId="0" borderId="26" xfId="1" applyFont="1" applyFill="1" applyBorder="1" applyAlignment="1" applyProtection="1">
      <alignment horizontal="left" vertical="top" wrapText="1"/>
      <protection hidden="1"/>
    </xf>
    <xf numFmtId="0" fontId="9" fillId="19" borderId="26" xfId="0" applyFont="1" applyFill="1" applyBorder="1" applyAlignment="1">
      <alignment horizontal="left" vertical="center" wrapText="1"/>
    </xf>
    <xf numFmtId="9" fontId="15" fillId="2" borderId="26" xfId="1" applyFont="1" applyFill="1" applyBorder="1" applyAlignment="1" applyProtection="1">
      <alignment horizontal="justify" vertical="center" wrapText="1"/>
      <protection hidden="1"/>
    </xf>
    <xf numFmtId="9" fontId="14" fillId="2" borderId="26" xfId="1" applyFont="1" applyFill="1" applyBorder="1" applyAlignment="1" applyProtection="1">
      <alignment horizontal="left" vertical="center" wrapText="1"/>
      <protection hidden="1"/>
    </xf>
    <xf numFmtId="14" fontId="14" fillId="2" borderId="26" xfId="1" applyNumberFormat="1" applyFont="1" applyFill="1" applyBorder="1" applyAlignment="1" applyProtection="1">
      <alignment horizontal="left" vertical="center" wrapText="1"/>
      <protection hidden="1"/>
    </xf>
    <xf numFmtId="3" fontId="15" fillId="2" borderId="1" xfId="0" applyNumberFormat="1" applyFont="1" applyFill="1" applyBorder="1" applyAlignment="1" applyProtection="1">
      <alignment horizontal="center" vertical="center" wrapText="1"/>
      <protection hidden="1"/>
    </xf>
    <xf numFmtId="9" fontId="12" fillId="0" borderId="25" xfId="1" applyFont="1" applyFill="1" applyBorder="1" applyAlignment="1" applyProtection="1">
      <alignment horizontal="left" vertical="center" wrapText="1"/>
      <protection hidden="1"/>
    </xf>
    <xf numFmtId="14" fontId="15" fillId="0" borderId="27" xfId="1" applyNumberFormat="1" applyFont="1" applyFill="1" applyBorder="1" applyAlignment="1" applyProtection="1">
      <alignment horizontal="left" vertical="center" wrapText="1"/>
      <protection hidden="1"/>
    </xf>
    <xf numFmtId="9" fontId="60" fillId="2" borderId="1" xfId="1" applyFont="1" applyFill="1" applyBorder="1" applyAlignment="1" applyProtection="1">
      <alignment horizontal="center" vertical="center" wrapText="1"/>
      <protection hidden="1"/>
    </xf>
    <xf numFmtId="1" fontId="60" fillId="2" borderId="1" xfId="0" applyNumberFormat="1" applyFont="1" applyFill="1" applyBorder="1" applyAlignment="1" applyProtection="1">
      <alignment horizontal="center" vertical="center" wrapText="1"/>
      <protection hidden="1"/>
    </xf>
    <xf numFmtId="3" fontId="9" fillId="0" borderId="26" xfId="0" applyNumberFormat="1" applyFont="1" applyBorder="1" applyAlignment="1">
      <alignment horizontal="center" vertical="center" wrapText="1"/>
    </xf>
    <xf numFmtId="0" fontId="9" fillId="0" borderId="26" xfId="0" applyFont="1" applyBorder="1" applyAlignment="1">
      <alignment horizontal="center" vertical="center" wrapText="1"/>
    </xf>
    <xf numFmtId="0" fontId="15" fillId="2" borderId="26" xfId="0" applyFont="1" applyFill="1" applyBorder="1" applyAlignment="1" applyProtection="1">
      <alignment horizontal="center" vertical="center"/>
      <protection hidden="1"/>
    </xf>
    <xf numFmtId="9" fontId="12" fillId="0" borderId="26" xfId="1" applyFont="1" applyFill="1" applyBorder="1" applyAlignment="1" applyProtection="1">
      <alignment horizontal="left" vertical="center" wrapText="1"/>
      <protection hidden="1"/>
    </xf>
    <xf numFmtId="3" fontId="15" fillId="0" borderId="1" xfId="1" applyNumberFormat="1" applyFont="1" applyFill="1" applyBorder="1" applyAlignment="1" applyProtection="1">
      <alignment horizontal="center" vertical="center" wrapText="1"/>
      <protection hidden="1"/>
    </xf>
    <xf numFmtId="9" fontId="15" fillId="0" borderId="0" xfId="1" applyFont="1" applyFill="1" applyBorder="1" applyAlignment="1" applyProtection="1">
      <alignment horizontal="center" vertical="center" wrapText="1"/>
      <protection hidden="1"/>
    </xf>
    <xf numFmtId="9" fontId="14" fillId="0" borderId="25" xfId="1" applyFont="1" applyFill="1" applyBorder="1" applyAlignment="1" applyProtection="1">
      <alignment horizontal="justify" vertical="center" wrapText="1"/>
      <protection hidden="1"/>
    </xf>
    <xf numFmtId="3" fontId="15" fillId="0" borderId="26" xfId="1" applyNumberFormat="1" applyFont="1" applyFill="1" applyBorder="1" applyAlignment="1" applyProtection="1">
      <alignment horizontal="center" vertical="top" wrapText="1"/>
      <protection hidden="1"/>
    </xf>
    <xf numFmtId="3" fontId="15" fillId="0" borderId="25" xfId="1" applyNumberFormat="1" applyFont="1" applyFill="1" applyBorder="1" applyAlignment="1" applyProtection="1">
      <alignment horizontal="center" vertical="top" wrapText="1"/>
      <protection hidden="1"/>
    </xf>
    <xf numFmtId="9" fontId="15" fillId="0" borderId="1" xfId="1" applyFont="1" applyFill="1" applyBorder="1" applyAlignment="1" applyProtection="1">
      <alignment horizontal="center" vertical="center" wrapText="1"/>
      <protection hidden="1"/>
    </xf>
    <xf numFmtId="9" fontId="15" fillId="0" borderId="25" xfId="1" applyFont="1" applyFill="1" applyBorder="1" applyAlignment="1" applyProtection="1">
      <alignment horizontal="justify" vertical="center" wrapText="1"/>
      <protection hidden="1"/>
    </xf>
    <xf numFmtId="1" fontId="15" fillId="0" borderId="25" xfId="1" applyNumberFormat="1" applyFont="1" applyFill="1" applyBorder="1" applyAlignment="1" applyProtection="1">
      <alignment horizontal="center" vertical="center" wrapText="1"/>
      <protection hidden="1"/>
    </xf>
    <xf numFmtId="9" fontId="14" fillId="0" borderId="26" xfId="1" applyFont="1" applyFill="1" applyBorder="1" applyAlignment="1" applyProtection="1">
      <alignment horizontal="left" vertical="center" wrapText="1"/>
      <protection hidden="1"/>
    </xf>
    <xf numFmtId="166" fontId="15" fillId="2" borderId="1" xfId="1" applyNumberFormat="1" applyFont="1" applyFill="1" applyBorder="1" applyAlignment="1" applyProtection="1">
      <alignment horizontal="center" vertical="center" wrapText="1"/>
      <protection hidden="1"/>
    </xf>
    <xf numFmtId="9" fontId="14" fillId="0" borderId="25" xfId="0" applyNumberFormat="1" applyFont="1" applyBorder="1" applyAlignment="1">
      <alignment horizontal="left" vertical="center" wrapText="1"/>
    </xf>
    <xf numFmtId="9" fontId="14" fillId="0" borderId="26" xfId="0" applyNumberFormat="1" applyFont="1" applyBorder="1" applyAlignment="1">
      <alignment horizontal="left" vertical="center" wrapText="1"/>
    </xf>
    <xf numFmtId="9" fontId="14" fillId="0" borderId="27" xfId="0" applyNumberFormat="1" applyFont="1" applyBorder="1" applyAlignment="1">
      <alignment horizontal="left" vertical="center" wrapText="1"/>
    </xf>
    <xf numFmtId="3" fontId="9" fillId="0" borderId="25" xfId="0" applyNumberFormat="1" applyFont="1" applyBorder="1" applyAlignment="1">
      <alignment horizontal="center" vertical="center" wrapText="1"/>
    </xf>
    <xf numFmtId="166" fontId="14" fillId="0" borderId="26" xfId="0" applyNumberFormat="1" applyFont="1" applyBorder="1" applyAlignment="1">
      <alignment horizontal="center" vertical="center" wrapText="1"/>
    </xf>
    <xf numFmtId="1" fontId="15" fillId="0" borderId="1" xfId="0" applyNumberFormat="1" applyFont="1" applyBorder="1" applyAlignment="1" applyProtection="1">
      <alignment horizontal="center" vertical="center" wrapText="1"/>
      <protection hidden="1"/>
    </xf>
    <xf numFmtId="1" fontId="15" fillId="2" borderId="1" xfId="1" applyNumberFormat="1" applyFont="1" applyFill="1" applyBorder="1" applyAlignment="1" applyProtection="1">
      <alignment horizontal="center" vertical="center" wrapText="1"/>
      <protection hidden="1"/>
    </xf>
    <xf numFmtId="0" fontId="9" fillId="0" borderId="25" xfId="0" applyFont="1" applyBorder="1" applyAlignment="1">
      <alignment horizontal="center" wrapText="1"/>
    </xf>
    <xf numFmtId="0" fontId="9" fillId="0" borderId="26" xfId="0" applyFont="1" applyBorder="1" applyAlignment="1">
      <alignment horizontal="left" vertical="center" wrapText="1"/>
    </xf>
    <xf numFmtId="9" fontId="9" fillId="0" borderId="26" xfId="0" applyNumberFormat="1" applyFont="1" applyBorder="1" applyAlignment="1">
      <alignment horizontal="center" vertical="center" wrapText="1"/>
    </xf>
    <xf numFmtId="9" fontId="32" fillId="0" borderId="26" xfId="1" applyFont="1" applyFill="1" applyBorder="1" applyAlignment="1" applyProtection="1">
      <alignment horizontal="left" vertical="center" wrapText="1"/>
      <protection hidden="1"/>
    </xf>
    <xf numFmtId="0" fontId="9" fillId="0" borderId="25" xfId="0" applyFont="1" applyBorder="1" applyAlignment="1">
      <alignment horizontal="center" vertical="center" wrapText="1"/>
    </xf>
    <xf numFmtId="0" fontId="32" fillId="0" borderId="26" xfId="1" applyNumberFormat="1" applyFont="1" applyFill="1" applyBorder="1" applyAlignment="1" applyProtection="1">
      <alignment horizontal="left" vertical="center" wrapText="1"/>
      <protection hidden="1"/>
    </xf>
    <xf numFmtId="9" fontId="59" fillId="0" borderId="27" xfId="1" applyFont="1" applyFill="1" applyBorder="1" applyAlignment="1" applyProtection="1">
      <alignment horizontal="left" vertical="center" wrapText="1"/>
      <protection hidden="1"/>
    </xf>
    <xf numFmtId="1" fontId="14" fillId="0" borderId="26" xfId="1" applyNumberFormat="1" applyFont="1" applyFill="1" applyBorder="1" applyAlignment="1" applyProtection="1">
      <alignment horizontal="center" vertical="center" wrapText="1"/>
      <protection hidden="1"/>
    </xf>
    <xf numFmtId="9" fontId="15" fillId="0" borderId="25" xfId="1" applyFont="1" applyFill="1" applyBorder="1" applyAlignment="1" applyProtection="1">
      <alignment horizontal="left" vertical="center" wrapText="1"/>
      <protection hidden="1"/>
    </xf>
    <xf numFmtId="1" fontId="14" fillId="2" borderId="26" xfId="1" applyNumberFormat="1" applyFont="1" applyFill="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9" fontId="14" fillId="0" borderId="1" xfId="1" applyFont="1" applyFill="1" applyBorder="1" applyAlignment="1" applyProtection="1">
      <alignment horizontal="center" vertical="center" wrapText="1"/>
      <protection hidden="1"/>
    </xf>
    <xf numFmtId="9" fontId="14" fillId="0" borderId="25" xfId="1" applyFont="1" applyFill="1" applyBorder="1" applyAlignment="1" applyProtection="1">
      <alignment horizontal="left" vertical="center" wrapText="1"/>
      <protection hidden="1"/>
    </xf>
    <xf numFmtId="9" fontId="14" fillId="0" borderId="27" xfId="1" applyFont="1" applyFill="1" applyBorder="1" applyAlignment="1" applyProtection="1">
      <alignment horizontal="left" vertical="center" wrapText="1"/>
      <protection hidden="1"/>
    </xf>
    <xf numFmtId="1" fontId="14" fillId="2" borderId="1" xfId="0" applyNumberFormat="1" applyFont="1" applyFill="1" applyBorder="1" applyAlignment="1" applyProtection="1">
      <alignment horizontal="center" vertical="center" wrapText="1"/>
      <protection hidden="1"/>
    </xf>
    <xf numFmtId="43" fontId="15" fillId="0" borderId="26" xfId="19" applyFont="1" applyFill="1" applyBorder="1" applyAlignment="1" applyProtection="1">
      <alignment horizontal="left" vertical="center" wrapText="1"/>
      <protection hidden="1"/>
    </xf>
    <xf numFmtId="9" fontId="14" fillId="0" borderId="27" xfId="1" applyFont="1" applyFill="1" applyBorder="1" applyAlignment="1" applyProtection="1">
      <alignment vertical="center" wrapText="1"/>
      <protection hidden="1"/>
    </xf>
    <xf numFmtId="9" fontId="60" fillId="0" borderId="1" xfId="1" applyFont="1" applyFill="1" applyBorder="1" applyAlignment="1" applyProtection="1">
      <alignment horizontal="center" vertical="center" wrapText="1"/>
      <protection hidden="1"/>
    </xf>
    <xf numFmtId="1" fontId="60" fillId="0" borderId="1" xfId="0" applyNumberFormat="1" applyFont="1" applyBorder="1" applyAlignment="1" applyProtection="1">
      <alignment horizontal="center" vertical="center" wrapText="1"/>
      <protection hidden="1"/>
    </xf>
    <xf numFmtId="3" fontId="15" fillId="0" borderId="26" xfId="1" applyNumberFormat="1" applyFont="1" applyFill="1" applyBorder="1" applyAlignment="1" applyProtection="1">
      <alignment horizontal="left" vertical="center" wrapText="1"/>
      <protection hidden="1"/>
    </xf>
    <xf numFmtId="3" fontId="32" fillId="0" borderId="25" xfId="1" applyNumberFormat="1" applyFont="1" applyFill="1" applyBorder="1" applyAlignment="1" applyProtection="1">
      <alignment horizontal="center" vertical="center" wrapText="1"/>
      <protection hidden="1"/>
    </xf>
    <xf numFmtId="14" fontId="15" fillId="2" borderId="26" xfId="1" applyNumberFormat="1" applyFont="1" applyFill="1" applyBorder="1" applyAlignment="1" applyProtection="1">
      <alignment horizontal="left" vertical="center" wrapText="1"/>
      <protection hidden="1"/>
    </xf>
    <xf numFmtId="3" fontId="15" fillId="0" borderId="1" xfId="0" applyNumberFormat="1" applyFont="1" applyBorder="1" applyAlignment="1" applyProtection="1">
      <alignment horizontal="center" vertical="center" wrapText="1"/>
      <protection hidden="1"/>
    </xf>
    <xf numFmtId="9" fontId="65" fillId="0" borderId="26" xfId="1" applyFont="1" applyFill="1" applyBorder="1" applyAlignment="1" applyProtection="1">
      <alignment horizontal="center" vertical="center" wrapText="1"/>
      <protection hidden="1"/>
    </xf>
    <xf numFmtId="43" fontId="15" fillId="2" borderId="26" xfId="19" applyFont="1" applyFill="1" applyBorder="1" applyAlignment="1" applyProtection="1">
      <alignment horizontal="center" vertical="center" wrapText="1"/>
      <protection hidden="1"/>
    </xf>
    <xf numFmtId="9" fontId="13" fillId="0" borderId="25" xfId="1" applyFont="1" applyFill="1" applyBorder="1" applyAlignment="1" applyProtection="1">
      <alignment horizontal="left" vertical="center" wrapText="1"/>
      <protection hidden="1"/>
    </xf>
    <xf numFmtId="14" fontId="14" fillId="0" borderId="26" xfId="1" applyNumberFormat="1" applyFont="1" applyFill="1" applyBorder="1" applyAlignment="1" applyProtection="1">
      <alignment horizontal="left" vertical="center" wrapText="1"/>
      <protection hidden="1"/>
    </xf>
    <xf numFmtId="9" fontId="14" fillId="0" borderId="26" xfId="1" applyFont="1" applyFill="1" applyBorder="1" applyAlignment="1" applyProtection="1">
      <alignment vertical="center" wrapText="1"/>
      <protection hidden="1"/>
    </xf>
    <xf numFmtId="167" fontId="14" fillId="0" borderId="25" xfId="1" applyNumberFormat="1" applyFont="1" applyFill="1" applyBorder="1" applyAlignment="1" applyProtection="1">
      <alignment horizontal="center" vertical="center" wrapText="1"/>
      <protection hidden="1"/>
    </xf>
    <xf numFmtId="167" fontId="14" fillId="0" borderId="26" xfId="1" applyNumberFormat="1" applyFont="1" applyFill="1" applyBorder="1" applyAlignment="1" applyProtection="1">
      <alignment horizontal="center" vertical="center" wrapText="1"/>
      <protection hidden="1"/>
    </xf>
    <xf numFmtId="9" fontId="14" fillId="0" borderId="25" xfId="1" applyFont="1" applyFill="1" applyBorder="1" applyAlignment="1" applyProtection="1">
      <alignment vertical="center" wrapText="1"/>
      <protection hidden="1"/>
    </xf>
    <xf numFmtId="4" fontId="14" fillId="0" borderId="26" xfId="1" applyNumberFormat="1" applyFont="1" applyFill="1" applyBorder="1" applyAlignment="1" applyProtection="1">
      <alignment horizontal="center" vertical="center" wrapText="1"/>
      <protection hidden="1"/>
    </xf>
    <xf numFmtId="3" fontId="14" fillId="0" borderId="27" xfId="1" applyNumberFormat="1" applyFont="1" applyFill="1" applyBorder="1" applyAlignment="1" applyProtection="1">
      <alignment horizontal="left" vertical="center" wrapText="1"/>
      <protection hidden="1"/>
    </xf>
    <xf numFmtId="3" fontId="14" fillId="0" borderId="26" xfId="1" applyNumberFormat="1" applyFont="1" applyFill="1" applyBorder="1" applyAlignment="1" applyProtection="1">
      <alignment horizontal="left" vertical="center" wrapText="1"/>
      <protection hidden="1"/>
    </xf>
    <xf numFmtId="1" fontId="14" fillId="0" borderId="25" xfId="1" applyNumberFormat="1" applyFont="1" applyFill="1" applyBorder="1" applyAlignment="1" applyProtection="1">
      <alignment horizontal="center" vertical="center" wrapText="1"/>
      <protection hidden="1"/>
    </xf>
    <xf numFmtId="9" fontId="15" fillId="0" borderId="25" xfId="1" applyFont="1" applyFill="1" applyBorder="1" applyAlignment="1" applyProtection="1">
      <alignment vertical="center" wrapText="1"/>
      <protection hidden="1"/>
    </xf>
    <xf numFmtId="167" fontId="15" fillId="0" borderId="26" xfId="1" applyNumberFormat="1" applyFont="1" applyFill="1" applyBorder="1" applyAlignment="1" applyProtection="1">
      <alignment horizontal="center" vertical="center" wrapText="1"/>
      <protection hidden="1"/>
    </xf>
    <xf numFmtId="3" fontId="15" fillId="0" borderId="27" xfId="1" applyNumberFormat="1" applyFont="1" applyFill="1" applyBorder="1" applyAlignment="1" applyProtection="1">
      <alignment horizontal="center" vertical="center" wrapText="1"/>
      <protection hidden="1"/>
    </xf>
    <xf numFmtId="166" fontId="15" fillId="0" borderId="26" xfId="1" applyNumberFormat="1" applyFont="1" applyFill="1" applyBorder="1" applyAlignment="1" applyProtection="1">
      <alignment horizontal="center" vertical="center" wrapText="1"/>
      <protection hidden="1"/>
    </xf>
    <xf numFmtId="168" fontId="15" fillId="0" borderId="26" xfId="1" applyNumberFormat="1" applyFont="1" applyFill="1" applyBorder="1" applyAlignment="1" applyProtection="1">
      <alignment horizontal="center" vertical="center" wrapText="1"/>
      <protection hidden="1"/>
    </xf>
    <xf numFmtId="0" fontId="15" fillId="0" borderId="1" xfId="0" applyFont="1" applyBorder="1" applyAlignment="1" applyProtection="1">
      <alignment horizontal="center" vertical="center" wrapText="1"/>
      <protection hidden="1"/>
    </xf>
    <xf numFmtId="10" fontId="15" fillId="0" borderId="26" xfId="1" applyNumberFormat="1" applyFont="1" applyFill="1" applyBorder="1" applyAlignment="1" applyProtection="1">
      <alignment horizontal="left" vertical="center" wrapText="1" indent="3"/>
      <protection hidden="1"/>
    </xf>
    <xf numFmtId="10" fontId="15" fillId="0" borderId="1" xfId="1" applyNumberFormat="1" applyFont="1" applyFill="1" applyBorder="1" applyAlignment="1" applyProtection="1">
      <alignment horizontal="center" vertical="center" wrapText="1"/>
      <protection hidden="1"/>
    </xf>
    <xf numFmtId="166" fontId="15" fillId="0" borderId="1" xfId="1" applyNumberFormat="1" applyFont="1" applyFill="1" applyBorder="1" applyAlignment="1" applyProtection="1">
      <alignment horizontal="center" vertical="center" wrapText="1"/>
      <protection hidden="1"/>
    </xf>
    <xf numFmtId="1" fontId="15" fillId="0" borderId="37" xfId="0" applyNumberFormat="1" applyFont="1" applyBorder="1" applyAlignment="1" applyProtection="1">
      <alignment horizontal="center" vertical="center" wrapText="1"/>
      <protection hidden="1"/>
    </xf>
    <xf numFmtId="9" fontId="12" fillId="0" borderId="31" xfId="1" applyFont="1" applyFill="1" applyBorder="1" applyAlignment="1" applyProtection="1">
      <alignment horizontal="left" vertical="center" wrapText="1"/>
      <protection hidden="1"/>
    </xf>
    <xf numFmtId="9" fontId="15" fillId="0" borderId="30" xfId="1" applyFont="1" applyFill="1" applyBorder="1" applyAlignment="1" applyProtection="1">
      <alignment horizontal="left" vertical="center" wrapText="1"/>
      <protection hidden="1"/>
    </xf>
    <xf numFmtId="3" fontId="15" fillId="0" borderId="30" xfId="1" applyNumberFormat="1" applyFont="1" applyFill="1" applyBorder="1" applyAlignment="1" applyProtection="1">
      <alignment horizontal="left" vertical="center" wrapText="1"/>
      <protection hidden="1"/>
    </xf>
    <xf numFmtId="9" fontId="15" fillId="0" borderId="31" xfId="1" applyFont="1" applyFill="1" applyBorder="1" applyAlignment="1" applyProtection="1">
      <alignment horizontal="left" vertical="center" wrapText="1"/>
      <protection hidden="1"/>
    </xf>
    <xf numFmtId="3" fontId="14" fillId="0" borderId="31" xfId="1" applyNumberFormat="1" applyFont="1" applyFill="1" applyBorder="1" applyAlignment="1" applyProtection="1">
      <alignment horizontal="center" vertical="center" wrapText="1"/>
      <protection hidden="1"/>
    </xf>
    <xf numFmtId="0" fontId="34" fillId="0" borderId="26" xfId="0" applyFont="1" applyBorder="1" applyAlignment="1">
      <alignment horizontal="left" vertical="center" wrapText="1"/>
    </xf>
    <xf numFmtId="0" fontId="15" fillId="0" borderId="27" xfId="1" applyNumberFormat="1" applyFont="1" applyFill="1" applyBorder="1" applyAlignment="1" applyProtection="1">
      <alignment horizontal="left" vertical="center" wrapText="1"/>
      <protection hidden="1"/>
    </xf>
    <xf numFmtId="0" fontId="15" fillId="0" borderId="27" xfId="1" applyNumberFormat="1" applyFont="1" applyFill="1" applyBorder="1" applyAlignment="1" applyProtection="1">
      <alignment horizontal="justify" vertical="center" wrapText="1"/>
      <protection hidden="1"/>
    </xf>
    <xf numFmtId="9" fontId="33" fillId="0" borderId="25" xfId="1" applyFont="1" applyFill="1" applyBorder="1" applyAlignment="1" applyProtection="1">
      <alignment horizontal="center" vertical="center" wrapText="1"/>
      <protection hidden="1"/>
    </xf>
    <xf numFmtId="0" fontId="14" fillId="0" borderId="26" xfId="1" applyNumberFormat="1" applyFont="1" applyFill="1" applyBorder="1" applyAlignment="1" applyProtection="1">
      <alignment horizontal="left" vertical="center" wrapText="1"/>
      <protection hidden="1"/>
    </xf>
    <xf numFmtId="14" fontId="9" fillId="0" borderId="26" xfId="0" applyNumberFormat="1" applyFont="1" applyBorder="1" applyAlignment="1">
      <alignment horizontal="left" vertical="center" wrapText="1"/>
    </xf>
    <xf numFmtId="9" fontId="34" fillId="0" borderId="26" xfId="1" applyFont="1" applyFill="1" applyBorder="1" applyAlignment="1" applyProtection="1">
      <alignment horizontal="center" vertical="center" wrapText="1"/>
      <protection hidden="1"/>
    </xf>
    <xf numFmtId="4" fontId="34" fillId="0" borderId="26" xfId="1" applyNumberFormat="1" applyFont="1" applyFill="1" applyBorder="1" applyAlignment="1" applyProtection="1">
      <alignment horizontal="center" vertical="center" wrapText="1"/>
      <protection hidden="1"/>
    </xf>
    <xf numFmtId="0" fontId="34" fillId="0" borderId="25" xfId="1" applyNumberFormat="1" applyFont="1" applyFill="1" applyBorder="1" applyAlignment="1" applyProtection="1">
      <alignment horizontal="left" vertical="center" wrapText="1"/>
      <protection hidden="1"/>
    </xf>
    <xf numFmtId="0" fontId="15" fillId="0" borderId="26" xfId="1" applyNumberFormat="1" applyFont="1" applyFill="1" applyBorder="1" applyAlignment="1" applyProtection="1">
      <alignment horizontal="left" vertical="center" wrapText="1"/>
      <protection hidden="1"/>
    </xf>
    <xf numFmtId="0" fontId="15" fillId="0" borderId="26" xfId="1" applyNumberFormat="1" applyFont="1" applyFill="1" applyBorder="1" applyAlignment="1" applyProtection="1">
      <alignment horizontal="justify" vertical="center" wrapText="1"/>
      <protection hidden="1"/>
    </xf>
    <xf numFmtId="0" fontId="14" fillId="0" borderId="27" xfId="1" applyNumberFormat="1" applyFont="1" applyFill="1" applyBorder="1" applyAlignment="1" applyProtection="1">
      <alignment horizontal="left" vertical="center" wrapText="1"/>
      <protection hidden="1"/>
    </xf>
    <xf numFmtId="3" fontId="14" fillId="0" borderId="26" xfId="1" applyNumberFormat="1" applyFont="1" applyFill="1" applyBorder="1" applyAlignment="1" applyProtection="1">
      <alignment horizontal="justify" vertical="center" wrapText="1"/>
      <protection hidden="1"/>
    </xf>
    <xf numFmtId="1" fontId="15" fillId="0" borderId="1" xfId="1" applyNumberFormat="1" applyFont="1" applyFill="1" applyBorder="1" applyAlignment="1" applyProtection="1">
      <alignment horizontal="center" vertical="center" wrapText="1"/>
      <protection hidden="1"/>
    </xf>
    <xf numFmtId="9" fontId="33" fillId="0" borderId="26" xfId="1" applyFont="1" applyFill="1" applyBorder="1" applyAlignment="1" applyProtection="1">
      <alignment horizontal="justify" vertical="center" wrapText="1"/>
      <protection hidden="1"/>
    </xf>
    <xf numFmtId="3" fontId="33" fillId="0" borderId="26" xfId="1" applyNumberFormat="1" applyFont="1" applyFill="1" applyBorder="1" applyAlignment="1" applyProtection="1">
      <alignment horizontal="justify" vertical="center" wrapText="1"/>
      <protection hidden="1"/>
    </xf>
    <xf numFmtId="0" fontId="15" fillId="2" borderId="1" xfId="1" applyNumberFormat="1" applyFont="1" applyFill="1" applyBorder="1" applyAlignment="1" applyProtection="1">
      <alignment horizontal="center" vertical="center" wrapText="1"/>
      <protection hidden="1"/>
    </xf>
    <xf numFmtId="9" fontId="14" fillId="0" borderId="26" xfId="1" applyFont="1" applyFill="1" applyBorder="1" applyAlignment="1" applyProtection="1">
      <alignment horizontal="justify" vertical="top" wrapText="1"/>
      <protection hidden="1"/>
    </xf>
    <xf numFmtId="3" fontId="15" fillId="0" borderId="27" xfId="1" applyNumberFormat="1" applyFont="1" applyFill="1" applyBorder="1" applyAlignment="1" applyProtection="1">
      <alignment horizontal="left" vertical="center" wrapText="1"/>
      <protection hidden="1"/>
    </xf>
    <xf numFmtId="3" fontId="14" fillId="0" borderId="25" xfId="1" applyNumberFormat="1" applyFont="1" applyFill="1" applyBorder="1" applyAlignment="1" applyProtection="1">
      <alignment horizontal="left" vertical="center" wrapText="1"/>
      <protection hidden="1"/>
    </xf>
    <xf numFmtId="3" fontId="15" fillId="0" borderId="25" xfId="1" applyNumberFormat="1" applyFont="1" applyFill="1" applyBorder="1" applyAlignment="1" applyProtection="1">
      <alignment horizontal="left" vertical="center" wrapText="1"/>
      <protection hidden="1"/>
    </xf>
    <xf numFmtId="0" fontId="14" fillId="0" borderId="27" xfId="0" applyFont="1" applyBorder="1" applyAlignment="1" applyProtection="1">
      <alignment horizontal="left" vertical="center" wrapText="1"/>
      <protection hidden="1"/>
    </xf>
    <xf numFmtId="0" fontId="14" fillId="0" borderId="26" xfId="0" applyFont="1" applyBorder="1" applyAlignment="1">
      <alignment horizontal="justify" vertical="center" wrapText="1"/>
    </xf>
    <xf numFmtId="0" fontId="21" fillId="3" borderId="1" xfId="0" applyFont="1" applyFill="1" applyBorder="1" applyAlignment="1" applyProtection="1">
      <alignment horizontal="center" vertical="center" wrapText="1"/>
      <protection hidden="1"/>
    </xf>
    <xf numFmtId="0" fontId="21" fillId="3" borderId="25" xfId="0" applyFont="1" applyFill="1" applyBorder="1" applyAlignment="1" applyProtection="1">
      <alignment horizontal="center" vertical="center" wrapText="1"/>
      <protection hidden="1"/>
    </xf>
    <xf numFmtId="0" fontId="21" fillId="3" borderId="27" xfId="0" applyFont="1" applyFill="1" applyBorder="1" applyAlignment="1" applyProtection="1">
      <alignment horizontal="center" vertical="center" wrapText="1"/>
      <protection hidden="1"/>
    </xf>
    <xf numFmtId="0" fontId="4" fillId="9" borderId="1" xfId="0" applyFont="1" applyFill="1" applyBorder="1" applyAlignment="1" applyProtection="1">
      <alignment horizontal="center" vertical="center" wrapText="1"/>
      <protection hidden="1"/>
    </xf>
    <xf numFmtId="0" fontId="4" fillId="9" borderId="13" xfId="0" applyFont="1" applyFill="1" applyBorder="1" applyAlignment="1" applyProtection="1">
      <alignment horizontal="center" vertical="center" wrapText="1"/>
      <protection hidden="1"/>
    </xf>
    <xf numFmtId="0" fontId="4" fillId="9" borderId="6" xfId="0" applyFont="1" applyFill="1" applyBorder="1" applyAlignment="1" applyProtection="1">
      <alignment horizontal="center" vertical="center" wrapText="1"/>
      <protection hidden="1"/>
    </xf>
    <xf numFmtId="0" fontId="4" fillId="9" borderId="12" xfId="0" applyFont="1" applyFill="1" applyBorder="1" applyAlignment="1" applyProtection="1">
      <alignment horizontal="center" vertical="center" wrapText="1"/>
      <protection hidden="1"/>
    </xf>
    <xf numFmtId="0" fontId="18" fillId="9" borderId="25" xfId="0" applyFont="1" applyFill="1" applyBorder="1" applyAlignment="1" applyProtection="1">
      <alignment horizontal="center" vertical="center" wrapText="1"/>
      <protection hidden="1"/>
    </xf>
    <xf numFmtId="0" fontId="4" fillId="9" borderId="9" xfId="0" applyFont="1" applyFill="1" applyBorder="1" applyAlignment="1" applyProtection="1">
      <alignment horizontal="center" vertical="center" wrapText="1"/>
      <protection hidden="1"/>
    </xf>
    <xf numFmtId="0" fontId="4" fillId="9" borderId="7" xfId="0" applyFont="1" applyFill="1" applyBorder="1" applyAlignment="1" applyProtection="1">
      <alignment horizontal="center" vertical="center" wrapText="1"/>
      <protection hidden="1"/>
    </xf>
    <xf numFmtId="0" fontId="4" fillId="9" borderId="8" xfId="0" applyFont="1" applyFill="1" applyBorder="1" applyAlignment="1" applyProtection="1">
      <alignment horizontal="center" vertical="center" wrapText="1"/>
      <protection hidden="1"/>
    </xf>
    <xf numFmtId="0" fontId="4" fillId="22" borderId="25" xfId="0" applyFont="1" applyFill="1" applyBorder="1" applyAlignment="1" applyProtection="1">
      <alignment horizontal="center" vertical="center" wrapText="1"/>
      <protection hidden="1"/>
    </xf>
    <xf numFmtId="0" fontId="18" fillId="0" borderId="0" xfId="0" applyFont="1" applyAlignment="1" applyProtection="1">
      <alignment horizontal="left" vertical="center" wrapText="1"/>
      <protection hidden="1"/>
    </xf>
    <xf numFmtId="0" fontId="18" fillId="2" borderId="0" xfId="0" applyFont="1" applyFill="1" applyAlignment="1" applyProtection="1">
      <alignment horizontal="left" vertical="center"/>
      <protection hidden="1"/>
    </xf>
    <xf numFmtId="0" fontId="18" fillId="2" borderId="25" xfId="0" applyFont="1" applyFill="1" applyBorder="1" applyAlignment="1" applyProtection="1">
      <alignment horizontal="center" vertical="center" wrapText="1"/>
      <protection hidden="1"/>
    </xf>
    <xf numFmtId="0" fontId="18" fillId="2" borderId="27" xfId="0" applyFont="1" applyFill="1" applyBorder="1" applyAlignment="1" applyProtection="1">
      <alignment horizontal="center" vertical="center" wrapText="1"/>
      <protection hidden="1"/>
    </xf>
    <xf numFmtId="0" fontId="14" fillId="2" borderId="2" xfId="4" applyFont="1" applyFill="1" applyBorder="1" applyAlignment="1">
      <alignment horizontal="left" vertical="center" wrapText="1"/>
    </xf>
    <xf numFmtId="0" fontId="14" fillId="2" borderId="4" xfId="4" applyFont="1" applyFill="1" applyBorder="1" applyAlignment="1">
      <alignment horizontal="left" vertical="center" wrapText="1"/>
    </xf>
    <xf numFmtId="0" fontId="14" fillId="2" borderId="3" xfId="4" applyFont="1" applyFill="1" applyBorder="1" applyAlignment="1">
      <alignment horizontal="left" vertical="center" wrapText="1"/>
    </xf>
    <xf numFmtId="0" fontId="3" fillId="20" borderId="1" xfId="14" applyFont="1" applyFill="1" applyBorder="1" applyAlignment="1" applyProtection="1">
      <alignment horizontal="justify" vertical="center"/>
      <protection locked="0"/>
    </xf>
    <xf numFmtId="0" fontId="3" fillId="20" borderId="1" xfId="14" applyFont="1" applyFill="1" applyBorder="1" applyAlignment="1">
      <alignment horizontal="center" vertical="center" wrapText="1"/>
    </xf>
    <xf numFmtId="0" fontId="3" fillId="20" borderId="18" xfId="14" applyFont="1" applyFill="1" applyBorder="1" applyAlignment="1" applyProtection="1">
      <alignment horizontal="justify" vertical="center"/>
      <protection locked="0"/>
    </xf>
    <xf numFmtId="14" fontId="3" fillId="20" borderId="18" xfId="14" applyNumberFormat="1" applyFont="1" applyFill="1" applyBorder="1" applyAlignment="1" applyProtection="1">
      <alignment horizontal="center" vertical="center" wrapText="1"/>
      <protection locked="0"/>
    </xf>
    <xf numFmtId="0" fontId="3" fillId="20" borderId="21" xfId="14" applyFont="1" applyFill="1" applyBorder="1" applyAlignment="1" applyProtection="1">
      <alignment horizontal="justify" vertical="center" wrapText="1"/>
      <protection locked="0"/>
    </xf>
    <xf numFmtId="0" fontId="49" fillId="0" borderId="18" xfId="14" applyFont="1" applyBorder="1" applyAlignment="1" applyProtection="1">
      <alignment horizontal="center" vertical="center" wrapText="1"/>
      <protection locked="0"/>
    </xf>
    <xf numFmtId="9" fontId="3" fillId="20" borderId="18" xfId="21" applyNumberFormat="1" applyFont="1" applyFill="1" applyBorder="1" applyAlignment="1" applyProtection="1">
      <alignment horizontal="center" vertical="center" wrapText="1"/>
      <protection locked="0"/>
    </xf>
    <xf numFmtId="0" fontId="3" fillId="20" borderId="19" xfId="14" applyFont="1" applyFill="1" applyBorder="1" applyAlignment="1" applyProtection="1">
      <alignment horizontal="justify" vertical="center" wrapText="1"/>
      <protection locked="0"/>
    </xf>
    <xf numFmtId="0" fontId="3" fillId="19" borderId="18" xfId="14" applyFont="1" applyFill="1" applyBorder="1" applyAlignment="1">
      <alignment horizontal="justify" vertical="center" wrapText="1"/>
    </xf>
    <xf numFmtId="0" fontId="3" fillId="20" borderId="18" xfId="14" applyFont="1" applyFill="1" applyBorder="1" applyAlignment="1" applyProtection="1">
      <alignment horizontal="justify" vertical="center" wrapText="1"/>
      <protection locked="0"/>
    </xf>
    <xf numFmtId="0" fontId="3" fillId="19" borderId="18" xfId="14" applyFont="1" applyFill="1" applyBorder="1" applyAlignment="1">
      <alignment vertical="center" wrapText="1"/>
    </xf>
    <xf numFmtId="0" fontId="3" fillId="20" borderId="18" xfId="3" applyFill="1" applyBorder="1" applyAlignment="1" applyProtection="1">
      <alignment horizontal="justify" vertical="center" wrapText="1"/>
      <protection locked="0"/>
    </xf>
    <xf numFmtId="9" fontId="21" fillId="20" borderId="18" xfId="14" applyNumberFormat="1" applyFont="1" applyFill="1" applyBorder="1" applyAlignment="1" applyProtection="1">
      <alignment horizontal="center" vertical="center" wrapText="1"/>
      <protection locked="0"/>
    </xf>
    <xf numFmtId="0" fontId="49" fillId="0" borderId="1" xfId="14" applyFont="1" applyBorder="1" applyAlignment="1">
      <alignment horizontal="center" vertical="center" wrapText="1"/>
    </xf>
    <xf numFmtId="14" fontId="3" fillId="0" borderId="1" xfId="14" applyNumberFormat="1" applyFont="1" applyBorder="1" applyAlignment="1" applyProtection="1">
      <alignment horizontal="center" vertical="center" wrapText="1"/>
      <protection locked="0"/>
    </xf>
    <xf numFmtId="0" fontId="21" fillId="0" borderId="1" xfId="14" applyFont="1" applyBorder="1" applyAlignment="1" applyProtection="1">
      <alignment horizontal="center" vertical="center" wrapText="1"/>
      <protection locked="0"/>
    </xf>
    <xf numFmtId="9" fontId="37" fillId="20" borderId="18" xfId="15" applyFont="1" applyFill="1" applyBorder="1" applyAlignment="1" applyProtection="1">
      <alignment vertical="center" wrapText="1"/>
      <protection locked="0"/>
    </xf>
    <xf numFmtId="0" fontId="3" fillId="0" borderId="1" xfId="14" applyFont="1" applyBorder="1" applyAlignment="1">
      <alignment horizontal="center" vertical="center" wrapText="1"/>
    </xf>
    <xf numFmtId="0" fontId="3" fillId="0" borderId="1" xfId="14" applyFont="1" applyBorder="1" applyAlignment="1">
      <alignment horizontal="center" vertical="center"/>
    </xf>
    <xf numFmtId="14" fontId="3" fillId="0" borderId="18" xfId="14" applyNumberFormat="1" applyFont="1" applyBorder="1" applyAlignment="1" applyProtection="1">
      <alignment horizontal="justify" vertical="center" wrapText="1"/>
      <protection locked="0"/>
    </xf>
    <xf numFmtId="0" fontId="47" fillId="0" borderId="0" xfId="14" applyFont="1" applyProtection="1">
      <protection locked="0"/>
    </xf>
    <xf numFmtId="0" fontId="67" fillId="0" borderId="0" xfId="14" applyFont="1" applyAlignment="1">
      <alignment horizontal="center" vertical="center" wrapText="1"/>
    </xf>
    <xf numFmtId="0" fontId="3" fillId="0" borderId="21" xfId="14" applyFont="1" applyBorder="1" applyAlignment="1">
      <alignment horizontal="center" vertical="center" wrapText="1"/>
    </xf>
    <xf numFmtId="0" fontId="68" fillId="0" borderId="21" xfId="14" applyFont="1" applyBorder="1" applyAlignment="1" applyProtection="1">
      <alignment horizontal="center" vertical="center" wrapText="1"/>
      <protection locked="0"/>
    </xf>
    <xf numFmtId="0" fontId="3" fillId="0" borderId="21" xfId="14" applyFont="1" applyBorder="1" applyAlignment="1">
      <alignment horizontal="center" vertical="center"/>
    </xf>
    <xf numFmtId="0" fontId="46" fillId="0" borderId="19" xfId="14" applyBorder="1" applyAlignment="1">
      <alignment horizontal="center" vertical="center" wrapText="1"/>
    </xf>
    <xf numFmtId="0" fontId="68" fillId="0" borderId="18" xfId="14" applyFont="1" applyBorder="1" applyAlignment="1" applyProtection="1">
      <alignment horizontal="center" vertical="center" wrapText="1"/>
      <protection locked="0"/>
    </xf>
    <xf numFmtId="0" fontId="3" fillId="0" borderId="19" xfId="14" applyFont="1" applyBorder="1" applyAlignment="1">
      <alignment horizontal="center" vertical="center" wrapText="1"/>
    </xf>
    <xf numFmtId="0" fontId="3" fillId="0" borderId="19" xfId="14" applyFont="1" applyBorder="1" applyAlignment="1">
      <alignment horizontal="center" vertical="center"/>
    </xf>
    <xf numFmtId="0" fontId="46" fillId="0" borderId="18" xfId="14" applyBorder="1" applyAlignment="1">
      <alignment horizontal="center" vertical="center" wrapText="1"/>
    </xf>
    <xf numFmtId="0" fontId="68" fillId="0" borderId="18" xfId="14" applyFont="1" applyBorder="1" applyAlignment="1" applyProtection="1">
      <alignment vertical="center" wrapText="1"/>
      <protection locked="0"/>
    </xf>
    <xf numFmtId="0" fontId="3" fillId="0" borderId="18" xfId="14" applyFont="1" applyBorder="1" applyAlignment="1">
      <alignment horizontal="center" vertical="center"/>
    </xf>
    <xf numFmtId="0" fontId="3" fillId="0" borderId="0" xfId="14" applyFont="1" applyProtection="1">
      <protection locked="0"/>
    </xf>
    <xf numFmtId="0" fontId="21" fillId="20" borderId="21" xfId="14" applyFont="1" applyFill="1" applyBorder="1" applyAlignment="1" applyProtection="1">
      <alignment horizontal="left" vertical="center" wrapText="1"/>
      <protection locked="0"/>
    </xf>
    <xf numFmtId="0" fontId="21" fillId="20" borderId="18" xfId="14" applyFont="1" applyFill="1" applyBorder="1" applyAlignment="1" applyProtection="1">
      <alignment horizontal="left" vertical="center" wrapText="1"/>
      <protection locked="0"/>
    </xf>
    <xf numFmtId="9" fontId="3" fillId="20" borderId="18" xfId="14" applyNumberFormat="1" applyFont="1" applyFill="1" applyBorder="1" applyAlignment="1" applyProtection="1">
      <alignment vertical="center" wrapText="1"/>
      <protection locked="0"/>
    </xf>
    <xf numFmtId="0" fontId="3" fillId="20" borderId="1" xfId="14" applyFont="1" applyFill="1" applyBorder="1" applyAlignment="1" applyProtection="1">
      <alignment horizontal="left" vertical="center" wrapText="1"/>
      <protection locked="0"/>
    </xf>
    <xf numFmtId="0" fontId="3" fillId="20" borderId="1" xfId="14" applyFont="1" applyFill="1" applyBorder="1" applyAlignment="1">
      <alignment horizontal="left" vertical="center" wrapText="1"/>
    </xf>
    <xf numFmtId="0" fontId="3" fillId="20" borderId="1" xfId="14" applyFont="1" applyFill="1" applyBorder="1" applyAlignment="1" applyProtection="1">
      <alignment horizontal="left" vertical="center"/>
      <protection locked="0"/>
    </xf>
    <xf numFmtId="0" fontId="3" fillId="24" borderId="1" xfId="14" applyFont="1" applyFill="1" applyBorder="1" applyAlignment="1">
      <alignment horizontal="center" vertical="center"/>
    </xf>
    <xf numFmtId="0" fontId="3" fillId="0" borderId="1" xfId="14" applyFont="1" applyBorder="1" applyAlignment="1" applyProtection="1">
      <alignment horizontal="left" vertical="center"/>
      <protection locked="0"/>
    </xf>
    <xf numFmtId="0" fontId="3" fillId="0" borderId="1" xfId="14" applyFont="1" applyBorder="1" applyAlignment="1" applyProtection="1">
      <alignment horizontal="center" vertical="center" wrapText="1"/>
      <protection locked="0"/>
    </xf>
    <xf numFmtId="9" fontId="3" fillId="2" borderId="1" xfId="14" applyNumberFormat="1" applyFont="1" applyFill="1" applyBorder="1" applyAlignment="1" applyProtection="1">
      <alignment horizontal="center" vertical="center" wrapText="1"/>
      <protection locked="0"/>
    </xf>
    <xf numFmtId="9" fontId="3" fillId="20" borderId="1" xfId="14" applyNumberFormat="1" applyFont="1" applyFill="1" applyBorder="1" applyAlignment="1" applyProtection="1">
      <alignment horizontal="center" vertical="center"/>
      <protection locked="0"/>
    </xf>
    <xf numFmtId="0" fontId="46" fillId="0" borderId="18" xfId="14" applyBorder="1" applyAlignment="1" applyProtection="1">
      <alignment vertical="center" wrapText="1"/>
      <protection locked="0"/>
    </xf>
    <xf numFmtId="0" fontId="3" fillId="0" borderId="1" xfId="14" applyFont="1" applyBorder="1" applyAlignment="1" applyProtection="1">
      <alignment horizontal="left" vertical="center" wrapText="1"/>
      <protection locked="0"/>
    </xf>
    <xf numFmtId="0" fontId="21" fillId="0" borderId="1" xfId="14" applyFont="1" applyBorder="1" applyAlignment="1" applyProtection="1">
      <alignment horizontal="center" vertical="center" wrapText="1"/>
      <protection locked="0"/>
    </xf>
    <xf numFmtId="14" fontId="3" fillId="0" borderId="1" xfId="15" applyNumberFormat="1" applyFont="1" applyFill="1" applyBorder="1" applyAlignment="1" applyProtection="1">
      <alignment horizontal="right" vertical="center" wrapText="1"/>
      <protection locked="0"/>
    </xf>
    <xf numFmtId="9" fontId="3" fillId="0" borderId="1" xfId="15" applyFont="1" applyFill="1" applyBorder="1" applyAlignment="1" applyProtection="1">
      <alignment horizontal="center" vertical="center" wrapText="1"/>
      <protection locked="0"/>
    </xf>
    <xf numFmtId="14" fontId="3" fillId="20" borderId="1" xfId="14" applyNumberFormat="1" applyFont="1" applyFill="1" applyBorder="1" applyAlignment="1" applyProtection="1">
      <alignment horizontal="left" vertical="center" wrapText="1"/>
      <protection locked="0"/>
    </xf>
    <xf numFmtId="0" fontId="46" fillId="0" borderId="18" xfId="14" applyBorder="1" applyAlignment="1">
      <alignment vertical="center" wrapText="1"/>
    </xf>
    <xf numFmtId="0" fontId="3" fillId="20" borderId="1" xfId="14" applyFont="1" applyFill="1" applyBorder="1" applyAlignment="1">
      <alignment horizontal="left" vertical="center" wrapText="1"/>
    </xf>
    <xf numFmtId="0" fontId="3" fillId="0" borderId="1" xfId="14" applyFont="1" applyBorder="1" applyAlignment="1" applyProtection="1">
      <alignment horizontal="left" vertical="center"/>
      <protection locked="0"/>
    </xf>
    <xf numFmtId="14" fontId="21" fillId="20" borderId="18" xfId="14" applyNumberFormat="1" applyFont="1" applyFill="1" applyBorder="1" applyAlignment="1" applyProtection="1">
      <alignment horizontal="center" vertical="center" wrapText="1"/>
      <protection locked="0"/>
    </xf>
    <xf numFmtId="0" fontId="3" fillId="0" borderId="1" xfId="14" applyFont="1" applyBorder="1" applyAlignment="1">
      <alignment horizontal="center" vertical="center" wrapText="1"/>
    </xf>
    <xf numFmtId="0" fontId="3" fillId="20" borderId="1" xfId="14" applyFont="1" applyFill="1" applyBorder="1" applyAlignment="1">
      <alignment horizontal="center" vertical="center" wrapText="1"/>
    </xf>
    <xf numFmtId="14" fontId="21" fillId="20" borderId="21" xfId="14" applyNumberFormat="1" applyFont="1" applyFill="1" applyBorder="1" applyAlignment="1" applyProtection="1">
      <alignment horizontal="center" vertical="center" wrapText="1"/>
      <protection locked="0"/>
    </xf>
    <xf numFmtId="9" fontId="3" fillId="20" borderId="1" xfId="15" applyFont="1" applyFill="1" applyBorder="1" applyAlignment="1" applyProtection="1">
      <alignment horizontal="right" vertical="center" wrapText="1"/>
      <protection locked="0"/>
    </xf>
    <xf numFmtId="9" fontId="3" fillId="0" borderId="1" xfId="15" applyFont="1" applyFill="1" applyBorder="1" applyAlignment="1" applyProtection="1">
      <alignment horizontal="right" vertical="center" wrapText="1"/>
      <protection locked="0"/>
    </xf>
    <xf numFmtId="0" fontId="3" fillId="0" borderId="8" xfId="14" applyFont="1" applyBorder="1" applyAlignment="1" applyProtection="1">
      <alignment horizontal="center" vertical="center"/>
      <protection locked="0"/>
    </xf>
    <xf numFmtId="0" fontId="3" fillId="0" borderId="37" xfId="14" applyFont="1" applyBorder="1" applyAlignment="1">
      <alignment horizontal="left" vertical="center" wrapText="1"/>
    </xf>
    <xf numFmtId="0" fontId="3" fillId="0" borderId="10" xfId="14" applyFont="1" applyBorder="1" applyAlignment="1" applyProtection="1">
      <alignment horizontal="center" vertical="center"/>
      <protection locked="0"/>
    </xf>
    <xf numFmtId="0" fontId="3" fillId="0" borderId="37" xfId="14" applyFont="1" applyBorder="1" applyAlignment="1">
      <alignment horizontal="justify" vertical="center" wrapText="1"/>
    </xf>
    <xf numFmtId="0" fontId="3" fillId="0" borderId="13" xfId="14" applyFont="1" applyBorder="1" applyAlignment="1" applyProtection="1">
      <alignment horizontal="justify" vertical="center" wrapText="1"/>
      <protection locked="0"/>
    </xf>
    <xf numFmtId="2" fontId="21" fillId="0" borderId="18" xfId="14" applyNumberFormat="1" applyFont="1" applyBorder="1" applyAlignment="1" applyProtection="1">
      <alignment horizontal="center" vertical="center" wrapText="1"/>
      <protection locked="0"/>
    </xf>
    <xf numFmtId="0" fontId="3" fillId="0" borderId="12" xfId="14" applyFont="1" applyBorder="1" applyAlignment="1" applyProtection="1">
      <alignment horizontal="center" vertical="center"/>
      <protection locked="0"/>
    </xf>
    <xf numFmtId="0" fontId="3" fillId="25" borderId="21" xfId="14" applyFont="1" applyFill="1" applyBorder="1" applyAlignment="1">
      <alignment horizontal="center" vertical="center"/>
    </xf>
    <xf numFmtId="10" fontId="3" fillId="20" borderId="1" xfId="15" applyNumberFormat="1" applyFont="1" applyFill="1" applyBorder="1" applyAlignment="1" applyProtection="1">
      <alignment horizontal="center" vertical="center" wrapText="1"/>
      <protection locked="0"/>
    </xf>
    <xf numFmtId="0" fontId="3" fillId="25" borderId="19" xfId="14" applyFont="1" applyFill="1" applyBorder="1" applyAlignment="1">
      <alignment horizontal="center" vertical="center"/>
    </xf>
    <xf numFmtId="0" fontId="3" fillId="25" borderId="18" xfId="14" applyFont="1" applyFill="1" applyBorder="1" applyAlignment="1">
      <alignment horizontal="center" vertical="center"/>
    </xf>
    <xf numFmtId="0" fontId="3" fillId="0" borderId="18" xfId="3" applyBorder="1" applyAlignment="1" applyProtection="1">
      <alignment horizontal="center" vertical="center" wrapText="1"/>
      <protection locked="0"/>
    </xf>
    <xf numFmtId="14" fontId="3" fillId="0" borderId="18" xfId="3" applyNumberFormat="1" applyBorder="1" applyAlignment="1" applyProtection="1">
      <alignment horizontal="center" vertical="center" wrapText="1"/>
      <protection locked="0"/>
    </xf>
  </cellXfs>
  <cellStyles count="22">
    <cellStyle name="Énfasis2" xfId="8" builtinId="33"/>
    <cellStyle name="Millares" xfId="19" builtinId="3"/>
    <cellStyle name="Millares [0]" xfId="6" builtinId="6"/>
    <cellStyle name="Millares [0] 2" xfId="2" xr:uid="{00000000-0005-0000-0000-000000000000}"/>
    <cellStyle name="Millares [0] 3" xfId="18" xr:uid="{ECE62BB6-0210-4CFF-A608-FCB2523F653B}"/>
    <cellStyle name="Millares 2" xfId="16" xr:uid="{0407142B-F0EF-4FB4-A1FF-4F8AA228747A}"/>
    <cellStyle name="Millares 2 2" xfId="12" xr:uid="{8E93F9EE-69F4-45C5-B638-F6CBE45E3E84}"/>
    <cellStyle name="Millares 3" xfId="21" xr:uid="{7A029BD0-2A5C-4CD9-8BE5-D48FEAEAFDF0}"/>
    <cellStyle name="Neutral" xfId="7" builtinId="28"/>
    <cellStyle name="Neutral 2" xfId="5" xr:uid="{00000000-0005-0000-0000-000001000000}"/>
    <cellStyle name="Normal" xfId="0" builtinId="0"/>
    <cellStyle name="Normal 18" xfId="4" xr:uid="{00000000-0005-0000-0000-000003000000}"/>
    <cellStyle name="Normal 2" xfId="3" xr:uid="{00000000-0005-0000-0000-000004000000}"/>
    <cellStyle name="Normal 2 2" xfId="17" xr:uid="{98281E0C-78B3-425E-B0AD-7EC60950DFD6}"/>
    <cellStyle name="Normal 2 3" xfId="9" xr:uid="{AAC7221D-91DA-44D8-9ABD-4BA861BB715F}"/>
    <cellStyle name="Normal 3" xfId="14" xr:uid="{E70AC4C7-78C0-4333-AC09-F722E0037EAC}"/>
    <cellStyle name="Normal 7 2" xfId="11" xr:uid="{7E0738AA-3914-4158-99CC-3733CC0DDE42}"/>
    <cellStyle name="Porcentaje" xfId="1" builtinId="5"/>
    <cellStyle name="Porcentaje 2" xfId="15" xr:uid="{CDFCAD12-1801-4FC7-9B99-DE2FAD1BD4F1}"/>
    <cellStyle name="Porcentaje 2 2" xfId="13" xr:uid="{239220BA-C0EB-40C5-A1D7-E21AC704CDF9}"/>
    <cellStyle name="Porcentaje 3" xfId="20" xr:uid="{A526B9DA-277F-4A51-BB6A-048D70944D91}"/>
    <cellStyle name="Porcentaje 5 2" xfId="10" xr:uid="{075F71EF-A2FB-4182-BA8A-00D29C2F8B8F}"/>
  </cellStyles>
  <dxfs count="230">
    <dxf>
      <fill>
        <patternFill>
          <bgColor rgb="FF92D050"/>
        </patternFill>
      </fill>
    </dxf>
    <dxf>
      <font>
        <color auto="1"/>
      </font>
      <fill>
        <patternFill>
          <bgColor rgb="FFFF0000"/>
        </patternFill>
      </fill>
    </dxf>
    <dxf>
      <fill>
        <patternFill>
          <bgColor rgb="FFFFFF00"/>
        </patternFill>
      </fill>
    </dxf>
    <dxf>
      <font>
        <color auto="1"/>
      </font>
      <fill>
        <patternFill>
          <bgColor theme="9" tint="-0.24994659260841701"/>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ill>
        <patternFill>
          <bgColor rgb="FF92D050"/>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ont>
        <color auto="1"/>
      </font>
      <fill>
        <patternFill>
          <bgColor theme="9" tint="-0.24994659260841701"/>
        </patternFill>
      </fill>
    </dxf>
    <dxf>
      <font>
        <color auto="1"/>
      </font>
      <fill>
        <patternFill>
          <bgColor rgb="FFFF0000"/>
        </patternFill>
      </fill>
    </dxf>
    <dxf>
      <fill>
        <patternFill>
          <bgColor rgb="FFFFFF00"/>
        </patternFill>
      </fill>
    </dxf>
    <dxf>
      <fill>
        <patternFill>
          <bgColor rgb="FF92D05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ont>
        <color auto="1"/>
      </font>
      <fill>
        <patternFill>
          <bgColor theme="9" tint="-0.24994659260841701"/>
        </patternFill>
      </fill>
    </dxf>
    <dxf>
      <font>
        <color auto="1"/>
      </font>
      <fill>
        <patternFill>
          <bgColor rgb="FFFF0000"/>
        </patternFill>
      </fill>
    </dxf>
    <dxf>
      <fill>
        <patternFill>
          <bgColor rgb="FF92D050"/>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ont>
        <color auto="1"/>
      </font>
      <fill>
        <patternFill>
          <bgColor rgb="FFFF0000"/>
        </patternFill>
      </fill>
    </dxf>
    <dxf>
      <fill>
        <patternFill>
          <bgColor rgb="FF92D050"/>
        </patternFill>
      </fill>
    </dxf>
    <dxf>
      <font>
        <color auto="1"/>
      </font>
      <fill>
        <patternFill>
          <bgColor theme="9" tint="-0.24994659260841701"/>
        </patternFill>
      </fill>
    </dxf>
    <dxf>
      <fill>
        <patternFill>
          <bgColor rgb="FFFFFF0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ill>
        <patternFill>
          <bgColor rgb="FF92D050"/>
        </patternFill>
      </fill>
    </dxf>
    <dxf>
      <font>
        <color auto="1"/>
      </font>
      <fill>
        <patternFill>
          <bgColor theme="9" tint="-0.24994659260841701"/>
        </patternFill>
      </fill>
    </dxf>
    <dxf>
      <fill>
        <patternFill>
          <bgColor rgb="FFFFFF0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FFFF00"/>
        </patternFill>
      </fill>
    </dxf>
    <dxf>
      <font>
        <color auto="1"/>
      </font>
      <fill>
        <patternFill>
          <bgColor theme="9" tint="-0.24994659260841701"/>
        </patternFill>
      </fill>
    </dxf>
    <dxf>
      <font>
        <color auto="1"/>
      </font>
      <fill>
        <patternFill>
          <bgColor theme="9" tint="-0.24994659260841701"/>
        </patternFill>
      </fill>
    </dxf>
    <dxf>
      <fill>
        <patternFill>
          <bgColor rgb="FF92D050"/>
        </patternFill>
      </fill>
    </dxf>
    <dxf>
      <fill>
        <patternFill>
          <bgColor rgb="FFFFFF00"/>
        </patternFill>
      </fill>
    </dxf>
    <dxf>
      <font>
        <color auto="1"/>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ont>
        <color auto="1"/>
      </font>
      <fill>
        <patternFill>
          <bgColor rgb="FFFF0000"/>
        </patternFill>
      </fill>
    </dxf>
    <dxf>
      <fill>
        <patternFill>
          <bgColor rgb="FFFFFF00"/>
        </patternFill>
      </fill>
    </dxf>
    <dxf>
      <font>
        <color auto="1"/>
      </font>
      <fill>
        <patternFill>
          <bgColor theme="9" tint="-0.24994659260841701"/>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ont>
        <color auto="1"/>
      </font>
      <fill>
        <patternFill>
          <bgColor theme="9" tint="-0.24994659260841701"/>
        </patternFill>
      </fill>
    </dxf>
    <dxf>
      <fill>
        <patternFill>
          <bgColor rgb="FF92D050"/>
        </patternFill>
      </fill>
    </dxf>
    <dxf>
      <fill>
        <patternFill>
          <bgColor rgb="FFFFFF00"/>
        </patternFill>
      </fill>
    </dxf>
    <dxf>
      <font>
        <color auto="1"/>
      </font>
      <fill>
        <patternFill>
          <bgColor rgb="FFFF000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92D050"/>
        </patternFill>
      </fill>
    </dxf>
    <dxf>
      <font>
        <color auto="1"/>
      </font>
      <fill>
        <patternFill>
          <bgColor theme="9" tint="-0.24994659260841701"/>
        </patternFill>
      </fill>
    </dxf>
    <dxf>
      <font>
        <color auto="1"/>
      </font>
      <fill>
        <patternFill>
          <bgColor rgb="FFFF000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theme="9" tint="-0.24994659260841701"/>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92D050"/>
        </patternFill>
      </fill>
    </dxf>
    <dxf>
      <fill>
        <patternFill>
          <bgColor rgb="FFFFFF00"/>
        </patternFill>
      </fill>
    </dxf>
    <dxf>
      <font>
        <color auto="1"/>
      </font>
      <fill>
        <patternFill>
          <bgColor theme="9" tint="-0.24994659260841701"/>
        </patternFill>
      </fill>
    </dxf>
    <dxf>
      <fill>
        <patternFill>
          <bgColor rgb="FF92D050"/>
        </patternFill>
      </fill>
    </dxf>
    <dxf>
      <fill>
        <patternFill>
          <bgColor rgb="FFFFFF00"/>
        </patternFill>
      </fill>
    </dxf>
    <dxf>
      <font>
        <color auto="1"/>
      </font>
      <fill>
        <patternFill>
          <bgColor rgb="FFFF0000"/>
        </patternFill>
      </fill>
    </dxf>
    <dxf>
      <font>
        <color auto="1"/>
      </font>
      <fill>
        <patternFill>
          <bgColor theme="9" tint="-0.24994659260841701"/>
        </patternFill>
      </fill>
    </dxf>
    <dxf>
      <fill>
        <patternFill>
          <bgColor rgb="FF92D050"/>
        </patternFill>
      </fill>
    </dxf>
    <dxf>
      <fill>
        <patternFill>
          <bgColor rgb="FFFFFF00"/>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theme="9" tint="-0.24994659260841701"/>
        </patternFill>
      </fill>
    </dxf>
    <dxf>
      <font>
        <color auto="1"/>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rgb="FF000000"/>
        <name val="Arial"/>
        <scheme val="none"/>
      </font>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border>
      <protection locked="0" hidden="0"/>
    </dxf>
    <dxf>
      <fill>
        <patternFill patternType="solid">
          <fgColor rgb="FFFFC000"/>
          <bgColor rgb="FF000000"/>
        </patternFill>
      </fill>
    </dxf>
    <dxf>
      <font>
        <b val="0"/>
        <i val="0"/>
        <strike val="0"/>
        <condense val="0"/>
        <extend val="0"/>
        <outline val="0"/>
        <shadow val="0"/>
        <u val="none"/>
        <vertAlign val="baseline"/>
        <sz val="14"/>
        <color theme="1"/>
        <name val="Calibri"/>
        <family val="2"/>
        <scheme val="minor"/>
      </font>
      <numFmt numFmtId="166"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alignment horizontal="center" vertical="center"/>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alignment horizontal="center" vertical="center"/>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strike val="0"/>
        <outline val="0"/>
        <shadow val="0"/>
        <u val="none"/>
        <vertAlign val="baseline"/>
        <sz val="11"/>
        <color theme="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alignment horizontal="center" textRotation="0" indent="0" justifyLastLine="0" shrinkToFit="0" readingOrder="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alignment horizontal="center" textRotation="0" indent="0" justifyLastLine="0" shrinkToFit="0" readingOrder="0"/>
    </dxf>
    <dxf>
      <border>
        <top style="thin">
          <color theme="5" tint="0.59996337778862885"/>
        </top>
      </border>
    </dxf>
    <dxf>
      <border diagonalUp="0" diagonalDown="0">
        <left style="medium">
          <color theme="5" tint="-0.24994659260841701"/>
        </left>
        <right style="medium">
          <color theme="5" tint="-0.24994659260841701"/>
        </right>
        <top style="medium">
          <color theme="5" tint="-0.24994659260841701"/>
        </top>
        <bottom style="medium">
          <color theme="5" tint="-0.24994659260841701"/>
        </bottom>
      </border>
    </dxf>
    <dxf>
      <font>
        <strike val="0"/>
        <outline val="0"/>
        <shadow val="0"/>
        <u val="none"/>
        <vertAlign val="baseline"/>
        <sz val="11"/>
        <color theme="1"/>
        <name val="Arial"/>
        <family val="2"/>
        <scheme val="none"/>
      </font>
      <fill>
        <patternFill patternType="none">
          <fgColor indexed="64"/>
          <bgColor auto="1"/>
        </patternFill>
      </fill>
      <alignment horizontal="center" vertical="center" textRotation="0" indent="0" justifyLastLine="0" shrinkToFit="0" readingOrder="0"/>
      <protection locked="1" hidden="0"/>
    </dxf>
    <dxf>
      <border>
        <bottom style="medium">
          <color theme="5" tint="-0.24994659260841701"/>
        </bottom>
      </border>
    </dxf>
    <dxf>
      <font>
        <b/>
      </font>
      <alignment horizontal="center" vertical="center" textRotation="0" indent="0" justifyLastLine="0" shrinkToFit="0" readingOrder="0"/>
      <border diagonalUp="0" diagonalDown="0" outline="0">
        <left style="thin">
          <color indexed="64"/>
        </left>
        <right style="thin">
          <color indexed="64"/>
        </right>
        <top/>
        <bottom/>
      </border>
      <protection locked="1" hidden="0"/>
    </dxf>
    <dxf>
      <alignment horizontal="center" vertical="center"/>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Narrow"/>
        <family val="2"/>
        <scheme val="none"/>
      </font>
      <numFmt numFmtId="0" formatCode="General"/>
      <fill>
        <patternFill patternType="solid">
          <fgColor indexed="64"/>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alignment horizontal="center" vertical="center"/>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medium">
          <color theme="9" tint="-0.24994659260841701"/>
        </left>
        <right style="medium">
          <color theme="9" tint="-0.24994659260841701"/>
        </right>
        <top style="medium">
          <color theme="9" tint="-0.24994659260841701"/>
        </top>
        <bottom style="medium">
          <color theme="9" tint="-0.24994659260841701"/>
        </bottom>
      </border>
    </dxf>
    <dxf>
      <font>
        <strike val="0"/>
        <outline val="0"/>
        <shadow val="0"/>
        <u val="none"/>
        <vertAlign val="baseline"/>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0"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0"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numFmt numFmtId="19" formatCode="d/mm/yyyy"/>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numFmt numFmtId="19" formatCode="d/mm/yyyy"/>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hair">
          <color indexed="64"/>
        </left>
        <right style="hair">
          <color indexed="64"/>
        </right>
        <top style="hair">
          <color indexed="64"/>
        </top>
        <bottom/>
        <vertical/>
        <horizontal/>
      </border>
      <protection locked="1" hidden="0"/>
    </dxf>
    <dxf>
      <border outline="0">
        <top style="thin">
          <color indexed="64"/>
        </top>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protection locked="0" hidden="0"/>
    </dxf>
    <dxf>
      <border outline="0">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2" tint="-0.249977111117893"/>
        </patternFill>
      </fill>
      <alignment horizontal="center" vertical="center" textRotation="0" wrapText="1" indent="0" justifyLastLine="0" shrinkToFit="0" readingOrder="0"/>
      <border diagonalUp="0" diagonalDown="0">
        <left style="thin">
          <color indexed="64"/>
        </left>
        <right style="thin">
          <color indexed="64"/>
        </right>
        <top/>
        <bottom/>
      </border>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Avance</c:v>
          </c:tx>
          <c:spPr>
            <a:solidFill>
              <a:srgbClr val="FF0000"/>
            </a:solidFill>
            <a:ln w="12700">
              <a:solidFill>
                <a:srgbClr val="FF0000"/>
              </a:solidFill>
              <a:prstDash val="solid"/>
            </a:ln>
          </c:spPr>
          <c:invertIfNegative val="0"/>
          <c:dPt>
            <c:idx val="1"/>
            <c:invertIfNegative val="0"/>
            <c:bubble3D val="0"/>
            <c:spPr>
              <a:solidFill>
                <a:srgbClr val="92D050"/>
              </a:solidFill>
              <a:ln>
                <a:solidFill>
                  <a:srgbClr val="92D050"/>
                </a:solidFill>
              </a:ln>
              <a:effectLst/>
            </c:spPr>
            <c:extLst>
              <c:ext xmlns:c16="http://schemas.microsoft.com/office/drawing/2014/chart" uri="{C3380CC4-5D6E-409C-BE32-E72D297353CC}">
                <c16:uniqueId val="{00000001-EE0E-4979-9266-740A60710395}"/>
              </c:ext>
            </c:extLst>
          </c:dPt>
          <c:dPt>
            <c:idx val="2"/>
            <c:invertIfNegative val="0"/>
            <c:bubble3D val="0"/>
            <c:spPr>
              <a:solidFill>
                <a:srgbClr val="92D050"/>
              </a:solidFill>
              <a:ln>
                <a:solidFill>
                  <a:srgbClr val="92D050"/>
                </a:solidFill>
              </a:ln>
              <a:effectLst/>
            </c:spPr>
            <c:extLst>
              <c:ext xmlns:c16="http://schemas.microsoft.com/office/drawing/2014/chart" uri="{C3380CC4-5D6E-409C-BE32-E72D297353CC}">
                <c16:uniqueId val="{00000003-EE0E-4979-9266-740A60710395}"/>
              </c:ext>
            </c:extLst>
          </c:dPt>
          <c:cat>
            <c:strRef>
              <c:f>[16]Hoja1!$A$6:$A$8</c:f>
              <c:strCache>
                <c:ptCount val="3"/>
                <c:pt idx="0">
                  <c:v>Semestre 1</c:v>
                </c:pt>
                <c:pt idx="1">
                  <c:v>Semestre 2</c:v>
                </c:pt>
                <c:pt idx="2">
                  <c:v>Vigencia</c:v>
                </c:pt>
              </c:strCache>
            </c:strRef>
          </c:cat>
          <c:val>
            <c:numRef>
              <c:f>[16]Hoja1!$B$6:$B$8</c:f>
              <c:numCache>
                <c:formatCode>General</c:formatCode>
                <c:ptCount val="3"/>
                <c:pt idx="0">
                  <c:v>0</c:v>
                </c:pt>
                <c:pt idx="1">
                  <c:v>0</c:v>
                </c:pt>
                <c:pt idx="2">
                  <c:v>0</c:v>
                </c:pt>
              </c:numCache>
            </c:numRef>
          </c:val>
          <c:extLst>
            <c:ext xmlns:c16="http://schemas.microsoft.com/office/drawing/2014/chart" uri="{C3380CC4-5D6E-409C-BE32-E72D297353CC}">
              <c16:uniqueId val="{00000004-EE0E-4979-9266-740A60710395}"/>
            </c:ext>
          </c:extLst>
        </c:ser>
        <c:ser>
          <c:idx val="1"/>
          <c:order val="1"/>
          <c:tx>
            <c:v>Meta</c:v>
          </c:tx>
          <c:spPr>
            <a:solidFill>
              <a:srgbClr val="A5A5A5"/>
            </a:solidFill>
            <a:ln w="25400">
              <a:noFill/>
            </a:ln>
          </c:spPr>
          <c:invertIfNegative val="0"/>
          <c:cat>
            <c:strRef>
              <c:f>[16]Hoja1!$A$6:$A$8</c:f>
              <c:strCache>
                <c:ptCount val="3"/>
                <c:pt idx="0">
                  <c:v>Semestre 1</c:v>
                </c:pt>
                <c:pt idx="1">
                  <c:v>Semestre 2</c:v>
                </c:pt>
                <c:pt idx="2">
                  <c:v>Vigencia</c:v>
                </c:pt>
              </c:strCache>
            </c:strRef>
          </c:cat>
          <c:val>
            <c:numRef>
              <c:f>[16]Hoja1!$C$6:$C$8</c:f>
              <c:numCache>
                <c:formatCode>General</c:formatCode>
                <c:ptCount val="3"/>
                <c:pt idx="0">
                  <c:v>0</c:v>
                </c:pt>
                <c:pt idx="1">
                  <c:v>0</c:v>
                </c:pt>
                <c:pt idx="2">
                  <c:v>1</c:v>
                </c:pt>
              </c:numCache>
            </c:numRef>
          </c:val>
          <c:extLst>
            <c:ext xmlns:c16="http://schemas.microsoft.com/office/drawing/2014/chart" uri="{C3380CC4-5D6E-409C-BE32-E72D297353CC}">
              <c16:uniqueId val="{00000005-EE0E-4979-9266-740A60710395}"/>
            </c:ext>
          </c:extLst>
        </c:ser>
        <c:dLbls>
          <c:showLegendKey val="0"/>
          <c:showVal val="0"/>
          <c:showCatName val="0"/>
          <c:showSerName val="0"/>
          <c:showPercent val="0"/>
          <c:showBubbleSize val="0"/>
        </c:dLbls>
        <c:gapWidth val="150"/>
        <c:axId val="-1674089424"/>
        <c:axId val="-1674088336"/>
      </c:barChart>
      <c:catAx>
        <c:axId val="-1674089424"/>
        <c:scaling>
          <c:orientation val="minMax"/>
        </c:scaling>
        <c:delete val="0"/>
        <c:axPos val="b"/>
        <c:numFmt formatCode="General" sourceLinked="0"/>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1674088336"/>
        <c:crosses val="autoZero"/>
        <c:auto val="1"/>
        <c:lblAlgn val="ctr"/>
        <c:lblOffset val="100"/>
        <c:noMultiLvlLbl val="0"/>
      </c:catAx>
      <c:valAx>
        <c:axId val="-1674088336"/>
        <c:scaling>
          <c:orientation val="minMax"/>
        </c:scaling>
        <c:delete val="0"/>
        <c:axPos val="l"/>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1674089424"/>
        <c:crosses val="autoZero"/>
        <c:crossBetween val="between"/>
      </c:valAx>
      <c:spPr>
        <a:solidFill>
          <a:schemeClr val="bg1"/>
        </a:solidFill>
        <a:ln>
          <a:noFill/>
        </a:ln>
        <a:effectLst/>
      </c:spPr>
    </c:plotArea>
    <c:legend>
      <c:legendPos val="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Objetivos y metas proyectos'!A1"/><Relationship Id="rId7" Type="http://schemas.openxmlformats.org/officeDocument/2006/relationships/hyperlink" Target="#'Indicadores de Gesti&#243;n'!A1"/><Relationship Id="rId2" Type="http://schemas.openxmlformats.org/officeDocument/2006/relationships/hyperlink" Target="#'Metas e indicadores PDD'!A1"/><Relationship Id="rId1" Type="http://schemas.openxmlformats.org/officeDocument/2006/relationships/hyperlink" Target="#'Plan de Acci&#243;n Institucional In'!A1"/><Relationship Id="rId6" Type="http://schemas.openxmlformats.org/officeDocument/2006/relationships/hyperlink" Target="#'Mapa y plan de riesgos'!A1"/><Relationship Id="rId5" Type="http://schemas.openxmlformats.org/officeDocument/2006/relationships/image" Target="../media/image1.png"/><Relationship Id="rId4" Type="http://schemas.openxmlformats.org/officeDocument/2006/relationships/hyperlink" Target="#Presupuesto!A1"/></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68" Type="http://schemas.openxmlformats.org/officeDocument/2006/relationships/image" Target="../media/image68.png"/><Relationship Id="rId7" Type="http://schemas.openxmlformats.org/officeDocument/2006/relationships/image" Target="../media/image8.png"/><Relationship Id="rId71" Type="http://schemas.openxmlformats.org/officeDocument/2006/relationships/image" Target="../media/image71.png"/><Relationship Id="rId2" Type="http://schemas.openxmlformats.org/officeDocument/2006/relationships/image" Target="../media/image2.jpe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chart" Target="../charts/chart1.xml"/><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74" Type="http://schemas.openxmlformats.org/officeDocument/2006/relationships/image" Target="../media/image74.png"/><Relationship Id="rId5"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61" Type="http://schemas.openxmlformats.org/officeDocument/2006/relationships/image" Target="../media/image61.png"/><Relationship Id="rId10" Type="http://schemas.openxmlformats.org/officeDocument/2006/relationships/image" Target="../media/image11.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8" Type="http://schemas.openxmlformats.org/officeDocument/2006/relationships/image" Target="../media/image9.png"/><Relationship Id="rId51" Type="http://schemas.openxmlformats.org/officeDocument/2006/relationships/image" Target="../media/image51.png"/><Relationship Id="rId72" Type="http://schemas.openxmlformats.org/officeDocument/2006/relationships/image" Target="../media/image72.png"/><Relationship Id="rId3" Type="http://schemas.openxmlformats.org/officeDocument/2006/relationships/image" Target="../media/image4.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1" Type="http://schemas.openxmlformats.org/officeDocument/2006/relationships/image" Target="../media/image3.jpeg"/><Relationship Id="rId6"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4</xdr:col>
      <xdr:colOff>104775</xdr:colOff>
      <xdr:row>8</xdr:row>
      <xdr:rowOff>28575</xdr:rowOff>
    </xdr:from>
    <xdr:to>
      <xdr:col>4</xdr:col>
      <xdr:colOff>2162175</xdr:colOff>
      <xdr:row>10</xdr:row>
      <xdr:rowOff>66675</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81060FCA-0A15-4BDC-B884-CC8F3D68E3C8}"/>
            </a:ext>
          </a:extLst>
        </xdr:cNvPr>
        <xdr:cNvSpPr/>
      </xdr:nvSpPr>
      <xdr:spPr>
        <a:xfrm>
          <a:off x="3152775" y="1552575"/>
          <a:ext cx="657225" cy="4191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Plan de Acción Institucional Integrado</a:t>
          </a:r>
        </a:p>
      </xdr:txBody>
    </xdr:sp>
    <xdr:clientData/>
  </xdr:twoCellAnchor>
  <xdr:twoCellAnchor>
    <xdr:from>
      <xdr:col>6</xdr:col>
      <xdr:colOff>28574</xdr:colOff>
      <xdr:row>8</xdr:row>
      <xdr:rowOff>19049</xdr:rowOff>
    </xdr:from>
    <xdr:to>
      <xdr:col>8</xdr:col>
      <xdr:colOff>647699</xdr:colOff>
      <xdr:row>10</xdr:row>
      <xdr:rowOff>123824</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926168EB-76E7-484F-B6A1-0832E6C11B1F}"/>
            </a:ext>
          </a:extLst>
        </xdr:cNvPr>
        <xdr:cNvSpPr/>
      </xdr:nvSpPr>
      <xdr:spPr>
        <a:xfrm>
          <a:off x="4600574" y="1543049"/>
          <a:ext cx="2143125" cy="48577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aseline="0">
              <a:solidFill>
                <a:sysClr val="windowText" lastClr="000000"/>
              </a:solidFill>
              <a:latin typeface="Arial" panose="020B0604020202020204" pitchFamily="34" charset="0"/>
              <a:cs typeface="Arial" panose="020B0604020202020204" pitchFamily="34" charset="0"/>
            </a:rPr>
            <a:t>Metas e indicadores PDD</a:t>
          </a:r>
        </a:p>
      </xdr:txBody>
    </xdr:sp>
    <xdr:clientData/>
  </xdr:twoCellAnchor>
  <xdr:twoCellAnchor>
    <xdr:from>
      <xdr:col>4</xdr:col>
      <xdr:colOff>123825</xdr:colOff>
      <xdr:row>11</xdr:row>
      <xdr:rowOff>114300</xdr:rowOff>
    </xdr:from>
    <xdr:to>
      <xdr:col>4</xdr:col>
      <xdr:colOff>2181225</xdr:colOff>
      <xdr:row>14</xdr:row>
      <xdr:rowOff>0</xdr:rowOff>
    </xdr:to>
    <xdr:sp macro="" textlink="">
      <xdr:nvSpPr>
        <xdr:cNvPr id="4" name="Rectángulo 3">
          <a:hlinkClick xmlns:r="http://schemas.openxmlformats.org/officeDocument/2006/relationships" r:id="rId3"/>
          <a:extLst>
            <a:ext uri="{FF2B5EF4-FFF2-40B4-BE49-F238E27FC236}">
              <a16:creationId xmlns:a16="http://schemas.microsoft.com/office/drawing/2014/main" id="{29610BB5-6F52-474B-9AA5-C5CE926C2A88}"/>
            </a:ext>
          </a:extLst>
        </xdr:cNvPr>
        <xdr:cNvSpPr/>
      </xdr:nvSpPr>
      <xdr:spPr>
        <a:xfrm>
          <a:off x="3171825" y="2209800"/>
          <a:ext cx="638175" cy="4572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Objetivos</a:t>
          </a:r>
          <a:r>
            <a:rPr lang="es-CO" sz="1100" baseline="0">
              <a:solidFill>
                <a:sysClr val="windowText" lastClr="000000"/>
              </a:solidFill>
              <a:latin typeface="Arial" panose="020B0604020202020204" pitchFamily="34" charset="0"/>
              <a:ea typeface="+mn-ea"/>
              <a:cs typeface="Arial" panose="020B0604020202020204" pitchFamily="34" charset="0"/>
            </a:rPr>
            <a:t> y metas proyectos de inversión</a:t>
          </a:r>
          <a:endParaRPr lang="es-CO" sz="11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6</xdr:col>
      <xdr:colOff>38099</xdr:colOff>
      <xdr:row>11</xdr:row>
      <xdr:rowOff>114299</xdr:rowOff>
    </xdr:from>
    <xdr:to>
      <xdr:col>8</xdr:col>
      <xdr:colOff>657224</xdr:colOff>
      <xdr:row>14</xdr:row>
      <xdr:rowOff>9524</xdr:rowOff>
    </xdr:to>
    <xdr:sp macro="" textlink="">
      <xdr:nvSpPr>
        <xdr:cNvPr id="5" name="Rectángulo 4">
          <a:hlinkClick xmlns:r="http://schemas.openxmlformats.org/officeDocument/2006/relationships" r:id="rId4"/>
          <a:extLst>
            <a:ext uri="{FF2B5EF4-FFF2-40B4-BE49-F238E27FC236}">
              <a16:creationId xmlns:a16="http://schemas.microsoft.com/office/drawing/2014/main" id="{0C0A3691-39F1-4556-BBCF-FA4EFB7A585D}"/>
            </a:ext>
          </a:extLst>
        </xdr:cNvPr>
        <xdr:cNvSpPr/>
      </xdr:nvSpPr>
      <xdr:spPr>
        <a:xfrm>
          <a:off x="4610099" y="2209799"/>
          <a:ext cx="2143125" cy="46672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Presupuesto </a:t>
          </a:r>
        </a:p>
      </xdr:txBody>
    </xdr:sp>
    <xdr:clientData/>
  </xdr:twoCellAnchor>
  <xdr:twoCellAnchor>
    <xdr:from>
      <xdr:col>4</xdr:col>
      <xdr:colOff>1562100</xdr:colOff>
      <xdr:row>5</xdr:row>
      <xdr:rowOff>95250</xdr:rowOff>
    </xdr:from>
    <xdr:to>
      <xdr:col>6</xdr:col>
      <xdr:colOff>561975</xdr:colOff>
      <xdr:row>7</xdr:row>
      <xdr:rowOff>9525</xdr:rowOff>
    </xdr:to>
    <xdr:sp macro="" textlink="">
      <xdr:nvSpPr>
        <xdr:cNvPr id="6" name="Rectángulo 5">
          <a:extLst>
            <a:ext uri="{FF2B5EF4-FFF2-40B4-BE49-F238E27FC236}">
              <a16:creationId xmlns:a16="http://schemas.microsoft.com/office/drawing/2014/main" id="{7D20169F-61BA-4984-A4DB-4AA7C83F5A66}"/>
            </a:ext>
          </a:extLst>
        </xdr:cNvPr>
        <xdr:cNvSpPr/>
      </xdr:nvSpPr>
      <xdr:spPr>
        <a:xfrm>
          <a:off x="3810000" y="1047750"/>
          <a:ext cx="1323975" cy="295275"/>
        </a:xfrm>
        <a:prstGeom prst="rect">
          <a:avLst/>
        </a:prstGeom>
        <a:solidFill>
          <a:schemeClr val="accent4">
            <a:lumMod val="75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a:latin typeface="Arial" panose="020B0604020202020204" pitchFamily="34" charset="0"/>
              <a:cs typeface="Arial" panose="020B0604020202020204" pitchFamily="34" charset="0"/>
            </a:rPr>
            <a:t>Menú de opciones</a:t>
          </a:r>
          <a:endParaRPr lang="es-CO" sz="1100" baseline="0">
            <a:latin typeface="Arial" panose="020B0604020202020204" pitchFamily="34" charset="0"/>
            <a:cs typeface="Arial" panose="020B0604020202020204" pitchFamily="34" charset="0"/>
          </a:endParaRPr>
        </a:p>
      </xdr:txBody>
    </xdr:sp>
    <xdr:clientData/>
  </xdr:twoCellAnchor>
  <xdr:oneCellAnchor>
    <xdr:from>
      <xdr:col>2</xdr:col>
      <xdr:colOff>447675</xdr:colOff>
      <xdr:row>5</xdr:row>
      <xdr:rowOff>0</xdr:rowOff>
    </xdr:from>
    <xdr:ext cx="940014" cy="1549753"/>
    <xdr:pic>
      <xdr:nvPicPr>
        <xdr:cNvPr id="7" name="Imagen 6">
          <a:extLst>
            <a:ext uri="{FF2B5EF4-FFF2-40B4-BE49-F238E27FC236}">
              <a16:creationId xmlns:a16="http://schemas.microsoft.com/office/drawing/2014/main" id="{39168A87-25B3-4E53-8FA7-3A019E02C9B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71675" y="952500"/>
          <a:ext cx="940014" cy="1549753"/>
        </a:xfrm>
        <a:prstGeom prst="rect">
          <a:avLst/>
        </a:prstGeom>
      </xdr:spPr>
    </xdr:pic>
    <xdr:clientData/>
  </xdr:oneCellAnchor>
  <xdr:twoCellAnchor>
    <xdr:from>
      <xdr:col>4</xdr:col>
      <xdr:colOff>695325</xdr:colOff>
      <xdr:row>1</xdr:row>
      <xdr:rowOff>104775</xdr:rowOff>
    </xdr:from>
    <xdr:to>
      <xdr:col>7</xdr:col>
      <xdr:colOff>685800</xdr:colOff>
      <xdr:row>4</xdr:row>
      <xdr:rowOff>57151</xdr:rowOff>
    </xdr:to>
    <xdr:sp macro="" textlink="">
      <xdr:nvSpPr>
        <xdr:cNvPr id="8" name="Rectángulo 7">
          <a:extLst>
            <a:ext uri="{FF2B5EF4-FFF2-40B4-BE49-F238E27FC236}">
              <a16:creationId xmlns:a16="http://schemas.microsoft.com/office/drawing/2014/main" id="{822A9A76-3017-4A06-AD9D-CF39DDBDBEC9}"/>
            </a:ext>
          </a:extLst>
        </xdr:cNvPr>
        <xdr:cNvSpPr/>
      </xdr:nvSpPr>
      <xdr:spPr>
        <a:xfrm>
          <a:off x="3743325" y="295275"/>
          <a:ext cx="2276475" cy="523876"/>
        </a:xfrm>
        <a:prstGeom prst="rect">
          <a:avLst/>
        </a:prstGeom>
        <a:solidFill>
          <a:srgbClr val="C0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2400" baseline="0">
              <a:solidFill>
                <a:schemeClr val="bg1"/>
              </a:solidFill>
              <a:latin typeface="Arial" panose="020B0604020202020204" pitchFamily="34" charset="0"/>
              <a:cs typeface="Arial" panose="020B0604020202020204" pitchFamily="34" charset="0"/>
            </a:rPr>
            <a:t>PROGRAMACIÓN 2023</a:t>
          </a:r>
        </a:p>
      </xdr:txBody>
    </xdr:sp>
    <xdr:clientData/>
  </xdr:twoCellAnchor>
  <xdr:twoCellAnchor>
    <xdr:from>
      <xdr:col>6</xdr:col>
      <xdr:colOff>47624</xdr:colOff>
      <xdr:row>15</xdr:row>
      <xdr:rowOff>38099</xdr:rowOff>
    </xdr:from>
    <xdr:to>
      <xdr:col>8</xdr:col>
      <xdr:colOff>685799</xdr:colOff>
      <xdr:row>17</xdr:row>
      <xdr:rowOff>161924</xdr:rowOff>
    </xdr:to>
    <xdr:sp macro="" textlink="">
      <xdr:nvSpPr>
        <xdr:cNvPr id="9" name="Rectángulo 8">
          <a:hlinkClick xmlns:r="http://schemas.openxmlformats.org/officeDocument/2006/relationships" r:id="rId6"/>
          <a:extLst>
            <a:ext uri="{FF2B5EF4-FFF2-40B4-BE49-F238E27FC236}">
              <a16:creationId xmlns:a16="http://schemas.microsoft.com/office/drawing/2014/main" id="{1CB0876F-678F-441E-80F6-30C1FDA5CD28}"/>
            </a:ext>
          </a:extLst>
        </xdr:cNvPr>
        <xdr:cNvSpPr/>
      </xdr:nvSpPr>
      <xdr:spPr>
        <a:xfrm>
          <a:off x="4619624" y="2895599"/>
          <a:ext cx="2162175" cy="50482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a:solidFill>
                <a:sysClr val="windowText" lastClr="000000"/>
              </a:solidFill>
              <a:latin typeface="Arial" panose="020B0604020202020204" pitchFamily="34" charset="0"/>
              <a:cs typeface="Arial" panose="020B0604020202020204" pitchFamily="34" charset="0"/>
            </a:rPr>
            <a:t>Mapa y plan de tratamiento</a:t>
          </a:r>
          <a:r>
            <a:rPr lang="es-CO" sz="1100" baseline="0">
              <a:solidFill>
                <a:sysClr val="windowText" lastClr="000000"/>
              </a:solidFill>
              <a:latin typeface="Arial" panose="020B0604020202020204" pitchFamily="34" charset="0"/>
              <a:cs typeface="Arial" panose="020B0604020202020204" pitchFamily="34" charset="0"/>
            </a:rPr>
            <a:t> de</a:t>
          </a:r>
          <a:r>
            <a:rPr lang="es-CO" sz="1100">
              <a:solidFill>
                <a:sysClr val="windowText" lastClr="000000"/>
              </a:solidFill>
              <a:latin typeface="Arial" panose="020B0604020202020204" pitchFamily="34" charset="0"/>
              <a:cs typeface="Arial" panose="020B0604020202020204" pitchFamily="34" charset="0"/>
            </a:rPr>
            <a:t> riesgos</a:t>
          </a:r>
          <a:endParaRPr lang="es-CO" sz="110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123825</xdr:colOff>
      <xdr:row>15</xdr:row>
      <xdr:rowOff>47625</xdr:rowOff>
    </xdr:from>
    <xdr:to>
      <xdr:col>4</xdr:col>
      <xdr:colOff>2219325</xdr:colOff>
      <xdr:row>17</xdr:row>
      <xdr:rowOff>161925</xdr:rowOff>
    </xdr:to>
    <xdr:sp macro="" textlink="">
      <xdr:nvSpPr>
        <xdr:cNvPr id="10" name="Rectángulo 9">
          <a:hlinkClick xmlns:r="http://schemas.openxmlformats.org/officeDocument/2006/relationships" r:id="rId7"/>
          <a:extLst>
            <a:ext uri="{FF2B5EF4-FFF2-40B4-BE49-F238E27FC236}">
              <a16:creationId xmlns:a16="http://schemas.microsoft.com/office/drawing/2014/main" id="{2ACF9A10-031C-4F37-BC02-006691CD00A3}"/>
            </a:ext>
          </a:extLst>
        </xdr:cNvPr>
        <xdr:cNvSpPr/>
      </xdr:nvSpPr>
      <xdr:spPr>
        <a:xfrm>
          <a:off x="3171825" y="2905125"/>
          <a:ext cx="638175" cy="4953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Indicadores de Gestión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593272</xdr:colOff>
      <xdr:row>1</xdr:row>
      <xdr:rowOff>17689</xdr:rowOff>
    </xdr:from>
    <xdr:to>
      <xdr:col>2</xdr:col>
      <xdr:colOff>83685</xdr:colOff>
      <xdr:row>4</xdr:row>
      <xdr:rowOff>143942</xdr:rowOff>
    </xdr:to>
    <xdr:pic>
      <xdr:nvPicPr>
        <xdr:cNvPr id="2" name="Imagen 1" descr="escudo-alc">
          <a:extLst>
            <a:ext uri="{FF2B5EF4-FFF2-40B4-BE49-F238E27FC236}">
              <a16:creationId xmlns:a16="http://schemas.microsoft.com/office/drawing/2014/main" id="{75B7DB5F-155D-4CD6-876F-E52A3F1710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422" y="198664"/>
          <a:ext cx="1285875" cy="6977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89806</xdr:colOff>
      <xdr:row>1</xdr:row>
      <xdr:rowOff>68036</xdr:rowOff>
    </xdr:from>
    <xdr:to>
      <xdr:col>2</xdr:col>
      <xdr:colOff>536195</xdr:colOff>
      <xdr:row>4</xdr:row>
      <xdr:rowOff>312963</xdr:rowOff>
    </xdr:to>
    <xdr:pic>
      <xdr:nvPicPr>
        <xdr:cNvPr id="2" name="Picture 1" descr="escudo-alc">
          <a:extLst>
            <a:ext uri="{FF2B5EF4-FFF2-40B4-BE49-F238E27FC236}">
              <a16:creationId xmlns:a16="http://schemas.microsoft.com/office/drawing/2014/main" id="{A37E1F37-C890-4492-B8B3-08E9CDCEF8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356" y="572861"/>
          <a:ext cx="1589389" cy="12736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47625</xdr:rowOff>
    </xdr:from>
    <xdr:to>
      <xdr:col>1</xdr:col>
      <xdr:colOff>889000</xdr:colOff>
      <xdr:row>0</xdr:row>
      <xdr:rowOff>444500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BB51C2A9-EE99-406E-9F69-889998A38293}"/>
            </a:ext>
          </a:extLst>
        </xdr:cNvPr>
        <xdr:cNvSpPr/>
      </xdr:nvSpPr>
      <xdr:spPr>
        <a:xfrm>
          <a:off x="209550" y="47625"/>
          <a:ext cx="889000" cy="39687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100" b="1">
              <a:solidFill>
                <a:srgbClr val="6A310A"/>
              </a:solidFill>
            </a:rPr>
            <a:t>MENÚ</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457200</xdr:colOff>
      <xdr:row>1</xdr:row>
      <xdr:rowOff>110219</xdr:rowOff>
    </xdr:from>
    <xdr:to>
      <xdr:col>1</xdr:col>
      <xdr:colOff>2558142</xdr:colOff>
      <xdr:row>4</xdr:row>
      <xdr:rowOff>293806</xdr:rowOff>
    </xdr:to>
    <xdr:pic>
      <xdr:nvPicPr>
        <xdr:cNvPr id="2" name="Picture 1" descr="escudo-alc">
          <a:extLst>
            <a:ext uri="{FF2B5EF4-FFF2-40B4-BE49-F238E27FC236}">
              <a16:creationId xmlns:a16="http://schemas.microsoft.com/office/drawing/2014/main" id="{C75FC8E8-9F73-4D5F-9A11-EF4E6667CA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0" y="300719"/>
          <a:ext cx="300717" cy="650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40821</xdr:rowOff>
    </xdr:from>
    <xdr:to>
      <xdr:col>1</xdr:col>
      <xdr:colOff>762000</xdr:colOff>
      <xdr:row>0</xdr:row>
      <xdr:rowOff>449035</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E595D7DE-88EF-4FD4-B559-FA36A34F7174}"/>
            </a:ext>
          </a:extLst>
        </xdr:cNvPr>
        <xdr:cNvSpPr/>
      </xdr:nvSpPr>
      <xdr:spPr>
        <a:xfrm>
          <a:off x="762000" y="40821"/>
          <a:ext cx="762000" cy="151039"/>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200" b="1">
              <a:solidFill>
                <a:srgbClr val="6A310A"/>
              </a:solidFill>
            </a:rPr>
            <a:t>MENÚ</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247650</xdr:colOff>
      <xdr:row>1</xdr:row>
      <xdr:rowOff>101601</xdr:rowOff>
    </xdr:from>
    <xdr:to>
      <xdr:col>1</xdr:col>
      <xdr:colOff>1476375</xdr:colOff>
      <xdr:row>4</xdr:row>
      <xdr:rowOff>158750</xdr:rowOff>
    </xdr:to>
    <xdr:pic>
      <xdr:nvPicPr>
        <xdr:cNvPr id="2" name="Picture 1" descr="escudo-alc">
          <a:extLst>
            <a:ext uri="{FF2B5EF4-FFF2-40B4-BE49-F238E27FC236}">
              <a16:creationId xmlns:a16="http://schemas.microsoft.com/office/drawing/2014/main" id="{01FC3998-F2DC-43CA-8003-E4DB68DFF4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558801"/>
          <a:ext cx="1228725" cy="742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47625</xdr:rowOff>
    </xdr:from>
    <xdr:to>
      <xdr:col>1</xdr:col>
      <xdr:colOff>0</xdr:colOff>
      <xdr:row>1</xdr:row>
      <xdr:rowOff>609600</xdr:rowOff>
    </xdr:to>
    <xdr:pic>
      <xdr:nvPicPr>
        <xdr:cNvPr id="2" name="Picture 1" descr="escudo-alc">
          <a:extLst>
            <a:ext uri="{FF2B5EF4-FFF2-40B4-BE49-F238E27FC236}">
              <a16:creationId xmlns:a16="http://schemas.microsoft.com/office/drawing/2014/main" id="{D9C141B4-37F4-4E71-80D7-63B0766BF3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23812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261993</xdr:colOff>
      <xdr:row>1</xdr:row>
      <xdr:rowOff>252069</xdr:rowOff>
    </xdr:from>
    <xdr:ext cx="1595382" cy="986181"/>
    <xdr:pic>
      <xdr:nvPicPr>
        <xdr:cNvPr id="3" name="Imagen 2" descr="escudo-alc">
          <a:extLst>
            <a:ext uri="{FF2B5EF4-FFF2-40B4-BE49-F238E27FC236}">
              <a16:creationId xmlns:a16="http://schemas.microsoft.com/office/drawing/2014/main" id="{C019365D-8059-45D8-9947-5A8D3E530A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5818" y="385419"/>
          <a:ext cx="1595382" cy="986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88</xdr:col>
      <xdr:colOff>394607</xdr:colOff>
      <xdr:row>37</xdr:row>
      <xdr:rowOff>542017</xdr:rowOff>
    </xdr:from>
    <xdr:ext cx="4952999" cy="3183505"/>
    <xdr:pic>
      <xdr:nvPicPr>
        <xdr:cNvPr id="4" name="Imagen 3">
          <a:extLst>
            <a:ext uri="{FF2B5EF4-FFF2-40B4-BE49-F238E27FC236}">
              <a16:creationId xmlns:a16="http://schemas.microsoft.com/office/drawing/2014/main" id="{5D1BB15E-B26D-424C-91C9-20C5291351CD}"/>
            </a:ext>
          </a:extLst>
        </xdr:cNvPr>
        <xdr:cNvPicPr>
          <a:picLocks noChangeAspect="1"/>
        </xdr:cNvPicPr>
      </xdr:nvPicPr>
      <xdr:blipFill>
        <a:blip xmlns:r="http://schemas.openxmlformats.org/officeDocument/2006/relationships" r:embed="rId3"/>
        <a:stretch>
          <a:fillRect/>
        </a:stretch>
      </xdr:blipFill>
      <xdr:spPr>
        <a:xfrm>
          <a:off x="123238532" y="7238092"/>
          <a:ext cx="4952999" cy="3183505"/>
        </a:xfrm>
        <a:prstGeom prst="rect">
          <a:avLst/>
        </a:prstGeom>
      </xdr:spPr>
    </xdr:pic>
    <xdr:clientData/>
  </xdr:oneCellAnchor>
  <xdr:oneCellAnchor>
    <xdr:from>
      <xdr:col>88</xdr:col>
      <xdr:colOff>476251</xdr:colOff>
      <xdr:row>39</xdr:row>
      <xdr:rowOff>299358</xdr:rowOff>
    </xdr:from>
    <xdr:ext cx="4837882" cy="2593862"/>
    <xdr:pic>
      <xdr:nvPicPr>
        <xdr:cNvPr id="5" name="Imagen 4">
          <a:extLst>
            <a:ext uri="{FF2B5EF4-FFF2-40B4-BE49-F238E27FC236}">
              <a16:creationId xmlns:a16="http://schemas.microsoft.com/office/drawing/2014/main" id="{4A4872AA-249F-4795-8215-2F8DC7FCE341}"/>
            </a:ext>
          </a:extLst>
        </xdr:cNvPr>
        <xdr:cNvPicPr>
          <a:picLocks noChangeAspect="1"/>
        </xdr:cNvPicPr>
      </xdr:nvPicPr>
      <xdr:blipFill>
        <a:blip xmlns:r="http://schemas.openxmlformats.org/officeDocument/2006/relationships" r:embed="rId4"/>
        <a:stretch>
          <a:fillRect/>
        </a:stretch>
      </xdr:blipFill>
      <xdr:spPr>
        <a:xfrm>
          <a:off x="123320176" y="7624083"/>
          <a:ext cx="4837882" cy="2593862"/>
        </a:xfrm>
        <a:prstGeom prst="rect">
          <a:avLst/>
        </a:prstGeom>
      </xdr:spPr>
    </xdr:pic>
    <xdr:clientData/>
  </xdr:oneCellAnchor>
  <xdr:oneCellAnchor>
    <xdr:from>
      <xdr:col>88</xdr:col>
      <xdr:colOff>488153</xdr:colOff>
      <xdr:row>40</xdr:row>
      <xdr:rowOff>168385</xdr:rowOff>
    </xdr:from>
    <xdr:ext cx="4748892" cy="2831989"/>
    <xdr:pic>
      <xdr:nvPicPr>
        <xdr:cNvPr id="6" name="Imagen 5">
          <a:extLst>
            <a:ext uri="{FF2B5EF4-FFF2-40B4-BE49-F238E27FC236}">
              <a16:creationId xmlns:a16="http://schemas.microsoft.com/office/drawing/2014/main" id="{38DAD077-ACF7-40F6-B4F7-99A041AF8F65}"/>
            </a:ext>
          </a:extLst>
        </xdr:cNvPr>
        <xdr:cNvPicPr>
          <a:picLocks noChangeAspect="1"/>
        </xdr:cNvPicPr>
      </xdr:nvPicPr>
      <xdr:blipFill>
        <a:blip xmlns:r="http://schemas.openxmlformats.org/officeDocument/2006/relationships" r:embed="rId5"/>
        <a:stretch>
          <a:fillRect/>
        </a:stretch>
      </xdr:blipFill>
      <xdr:spPr>
        <a:xfrm>
          <a:off x="123332078" y="7788385"/>
          <a:ext cx="4748892" cy="2831989"/>
        </a:xfrm>
        <a:prstGeom prst="rect">
          <a:avLst/>
        </a:prstGeom>
      </xdr:spPr>
    </xdr:pic>
    <xdr:clientData/>
  </xdr:oneCellAnchor>
  <xdr:oneCellAnchor>
    <xdr:from>
      <xdr:col>88</xdr:col>
      <xdr:colOff>380998</xdr:colOff>
      <xdr:row>41</xdr:row>
      <xdr:rowOff>272142</xdr:rowOff>
    </xdr:from>
    <xdr:ext cx="5000570" cy="2648290"/>
    <xdr:pic>
      <xdr:nvPicPr>
        <xdr:cNvPr id="7" name="Imagen 6">
          <a:extLst>
            <a:ext uri="{FF2B5EF4-FFF2-40B4-BE49-F238E27FC236}">
              <a16:creationId xmlns:a16="http://schemas.microsoft.com/office/drawing/2014/main" id="{D78E1DE0-4B7F-4DE5-813B-B0B3AC52B971}"/>
            </a:ext>
          </a:extLst>
        </xdr:cNvPr>
        <xdr:cNvPicPr>
          <a:picLocks noChangeAspect="1"/>
        </xdr:cNvPicPr>
      </xdr:nvPicPr>
      <xdr:blipFill>
        <a:blip xmlns:r="http://schemas.openxmlformats.org/officeDocument/2006/relationships" r:embed="rId6"/>
        <a:stretch>
          <a:fillRect/>
        </a:stretch>
      </xdr:blipFill>
      <xdr:spPr>
        <a:xfrm>
          <a:off x="123224923" y="7996917"/>
          <a:ext cx="5000570" cy="2648290"/>
        </a:xfrm>
        <a:prstGeom prst="rect">
          <a:avLst/>
        </a:prstGeom>
      </xdr:spPr>
    </xdr:pic>
    <xdr:clientData/>
  </xdr:oneCellAnchor>
  <xdr:oneCellAnchor>
    <xdr:from>
      <xdr:col>88</xdr:col>
      <xdr:colOff>571501</xdr:colOff>
      <xdr:row>51</xdr:row>
      <xdr:rowOff>244927</xdr:rowOff>
    </xdr:from>
    <xdr:ext cx="4584589" cy="2755631"/>
    <xdr:pic>
      <xdr:nvPicPr>
        <xdr:cNvPr id="8" name="Imagen 7">
          <a:extLst>
            <a:ext uri="{FF2B5EF4-FFF2-40B4-BE49-F238E27FC236}">
              <a16:creationId xmlns:a16="http://schemas.microsoft.com/office/drawing/2014/main" id="{CB5F6E59-1DA0-4090-A451-4F0385E27AE6}"/>
            </a:ext>
          </a:extLst>
        </xdr:cNvPr>
        <xdr:cNvPicPr>
          <a:picLocks noChangeAspect="1"/>
        </xdr:cNvPicPr>
      </xdr:nvPicPr>
      <xdr:blipFill>
        <a:blip xmlns:r="http://schemas.openxmlformats.org/officeDocument/2006/relationships" r:embed="rId7"/>
        <a:stretch>
          <a:fillRect/>
        </a:stretch>
      </xdr:blipFill>
      <xdr:spPr>
        <a:xfrm>
          <a:off x="123415426" y="9903277"/>
          <a:ext cx="4584589" cy="2755631"/>
        </a:xfrm>
        <a:prstGeom prst="rect">
          <a:avLst/>
        </a:prstGeom>
      </xdr:spPr>
    </xdr:pic>
    <xdr:clientData/>
  </xdr:oneCellAnchor>
  <xdr:oneCellAnchor>
    <xdr:from>
      <xdr:col>88</xdr:col>
      <xdr:colOff>517069</xdr:colOff>
      <xdr:row>38</xdr:row>
      <xdr:rowOff>326571</xdr:rowOff>
    </xdr:from>
    <xdr:ext cx="4754070" cy="2843325"/>
    <xdr:pic>
      <xdr:nvPicPr>
        <xdr:cNvPr id="9" name="Imagen 8">
          <a:extLst>
            <a:ext uri="{FF2B5EF4-FFF2-40B4-BE49-F238E27FC236}">
              <a16:creationId xmlns:a16="http://schemas.microsoft.com/office/drawing/2014/main" id="{FDA3494B-A886-43F7-8F65-81D9F07882DB}"/>
            </a:ext>
          </a:extLst>
        </xdr:cNvPr>
        <xdr:cNvPicPr>
          <a:picLocks noChangeAspect="1"/>
        </xdr:cNvPicPr>
      </xdr:nvPicPr>
      <xdr:blipFill>
        <a:blip xmlns:r="http://schemas.openxmlformats.org/officeDocument/2006/relationships" r:embed="rId8"/>
        <a:stretch>
          <a:fillRect/>
        </a:stretch>
      </xdr:blipFill>
      <xdr:spPr>
        <a:xfrm>
          <a:off x="123360994" y="7432221"/>
          <a:ext cx="4754070" cy="2843325"/>
        </a:xfrm>
        <a:prstGeom prst="rect">
          <a:avLst/>
        </a:prstGeom>
      </xdr:spPr>
    </xdr:pic>
    <xdr:clientData/>
  </xdr:oneCellAnchor>
  <xdr:oneCellAnchor>
    <xdr:from>
      <xdr:col>88</xdr:col>
      <xdr:colOff>114300</xdr:colOff>
      <xdr:row>45</xdr:row>
      <xdr:rowOff>0</xdr:rowOff>
    </xdr:from>
    <xdr:ext cx="0" cy="38100"/>
    <xdr:pic>
      <xdr:nvPicPr>
        <xdr:cNvPr id="10" name="32 Imagen">
          <a:extLst>
            <a:ext uri="{FF2B5EF4-FFF2-40B4-BE49-F238E27FC236}">
              <a16:creationId xmlns:a16="http://schemas.microsoft.com/office/drawing/2014/main" id="{6478DE58-28D4-4954-A05E-05797843204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2958225" y="857250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88</xdr:col>
      <xdr:colOff>76200</xdr:colOff>
      <xdr:row>45</xdr:row>
      <xdr:rowOff>0</xdr:rowOff>
    </xdr:from>
    <xdr:ext cx="0" cy="19050"/>
    <xdr:pic>
      <xdr:nvPicPr>
        <xdr:cNvPr id="11" name="33 Imagen">
          <a:extLst>
            <a:ext uri="{FF2B5EF4-FFF2-40B4-BE49-F238E27FC236}">
              <a16:creationId xmlns:a16="http://schemas.microsoft.com/office/drawing/2014/main" id="{862487C5-2DDD-47DD-972D-1E2C75CB8C22}"/>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2920125" y="85725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88</xdr:col>
      <xdr:colOff>1114425</xdr:colOff>
      <xdr:row>46</xdr:row>
      <xdr:rowOff>0</xdr:rowOff>
    </xdr:from>
    <xdr:to>
      <xdr:col>88</xdr:col>
      <xdr:colOff>4829175</xdr:colOff>
      <xdr:row>46</xdr:row>
      <xdr:rowOff>0</xdr:rowOff>
    </xdr:to>
    <xdr:graphicFrame macro="">
      <xdr:nvGraphicFramePr>
        <xdr:cNvPr id="12" name="3 Gráfico">
          <a:extLst>
            <a:ext uri="{FF2B5EF4-FFF2-40B4-BE49-F238E27FC236}">
              <a16:creationId xmlns:a16="http://schemas.microsoft.com/office/drawing/2014/main" id="{F4374130-0F1D-4E3A-B168-1EDA450001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88</xdr:col>
      <xdr:colOff>404814</xdr:colOff>
      <xdr:row>46</xdr:row>
      <xdr:rowOff>314664</xdr:rowOff>
    </xdr:from>
    <xdr:ext cx="4929187" cy="3000295"/>
    <xdr:pic>
      <xdr:nvPicPr>
        <xdr:cNvPr id="13" name="Imagen 12">
          <a:extLst>
            <a:ext uri="{FF2B5EF4-FFF2-40B4-BE49-F238E27FC236}">
              <a16:creationId xmlns:a16="http://schemas.microsoft.com/office/drawing/2014/main" id="{652E48B8-2706-42BB-92C2-3E4537C68770}"/>
            </a:ext>
          </a:extLst>
        </xdr:cNvPr>
        <xdr:cNvPicPr>
          <a:picLocks noChangeAspect="1"/>
        </xdr:cNvPicPr>
      </xdr:nvPicPr>
      <xdr:blipFill>
        <a:blip xmlns:r="http://schemas.openxmlformats.org/officeDocument/2006/relationships" r:embed="rId12"/>
        <a:stretch>
          <a:fillRect/>
        </a:stretch>
      </xdr:blipFill>
      <xdr:spPr>
        <a:xfrm>
          <a:off x="123248739" y="8953839"/>
          <a:ext cx="4929187" cy="3000295"/>
        </a:xfrm>
        <a:prstGeom prst="rect">
          <a:avLst/>
        </a:prstGeom>
      </xdr:spPr>
    </xdr:pic>
    <xdr:clientData/>
  </xdr:oneCellAnchor>
  <xdr:oneCellAnchor>
    <xdr:from>
      <xdr:col>88</xdr:col>
      <xdr:colOff>1285875</xdr:colOff>
      <xdr:row>22</xdr:row>
      <xdr:rowOff>107157</xdr:rowOff>
    </xdr:from>
    <xdr:ext cx="0" cy="3040448"/>
    <xdr:pic>
      <xdr:nvPicPr>
        <xdr:cNvPr id="14" name="Imagen 13">
          <a:extLst>
            <a:ext uri="{FF2B5EF4-FFF2-40B4-BE49-F238E27FC236}">
              <a16:creationId xmlns:a16="http://schemas.microsoft.com/office/drawing/2014/main" id="{F97903EA-DB6A-4B3D-8946-B684C1FA660E}"/>
            </a:ext>
          </a:extLst>
        </xdr:cNvPr>
        <xdr:cNvPicPr>
          <a:picLocks noChangeAspect="1"/>
        </xdr:cNvPicPr>
      </xdr:nvPicPr>
      <xdr:blipFill rotWithShape="1">
        <a:blip xmlns:r="http://schemas.openxmlformats.org/officeDocument/2006/relationships" r:embed="rId13"/>
        <a:srcRect l="30785" t="37033" r="28875" b="19548"/>
        <a:stretch/>
      </xdr:blipFill>
      <xdr:spPr>
        <a:xfrm>
          <a:off x="124129800" y="4298157"/>
          <a:ext cx="0" cy="3040448"/>
        </a:xfrm>
        <a:prstGeom prst="rect">
          <a:avLst/>
        </a:prstGeom>
      </xdr:spPr>
    </xdr:pic>
    <xdr:clientData/>
  </xdr:oneCellAnchor>
  <xdr:oneCellAnchor>
    <xdr:from>
      <xdr:col>88</xdr:col>
      <xdr:colOff>586808</xdr:colOff>
      <xdr:row>22</xdr:row>
      <xdr:rowOff>197304</xdr:rowOff>
    </xdr:from>
    <xdr:ext cx="4584589" cy="2755631"/>
    <xdr:pic>
      <xdr:nvPicPr>
        <xdr:cNvPr id="15" name="Imagen 14">
          <a:extLst>
            <a:ext uri="{FF2B5EF4-FFF2-40B4-BE49-F238E27FC236}">
              <a16:creationId xmlns:a16="http://schemas.microsoft.com/office/drawing/2014/main" id="{E68C702E-4A99-4B2F-9FC5-E7D8E54E415A}"/>
            </a:ext>
          </a:extLst>
        </xdr:cNvPr>
        <xdr:cNvPicPr>
          <a:picLocks noChangeAspect="1"/>
        </xdr:cNvPicPr>
      </xdr:nvPicPr>
      <xdr:blipFill>
        <a:blip xmlns:r="http://schemas.openxmlformats.org/officeDocument/2006/relationships" r:embed="rId14"/>
        <a:stretch>
          <a:fillRect/>
        </a:stretch>
      </xdr:blipFill>
      <xdr:spPr>
        <a:xfrm>
          <a:off x="123430733" y="4378779"/>
          <a:ext cx="4584589" cy="2755631"/>
        </a:xfrm>
        <a:prstGeom prst="rect">
          <a:avLst/>
        </a:prstGeom>
      </xdr:spPr>
    </xdr:pic>
    <xdr:clientData/>
  </xdr:oneCellAnchor>
  <xdr:oneCellAnchor>
    <xdr:from>
      <xdr:col>88</xdr:col>
      <xdr:colOff>583405</xdr:colOff>
      <xdr:row>23</xdr:row>
      <xdr:rowOff>226219</xdr:rowOff>
    </xdr:from>
    <xdr:ext cx="4584589" cy="2755631"/>
    <xdr:pic>
      <xdr:nvPicPr>
        <xdr:cNvPr id="16" name="Imagen 15">
          <a:extLst>
            <a:ext uri="{FF2B5EF4-FFF2-40B4-BE49-F238E27FC236}">
              <a16:creationId xmlns:a16="http://schemas.microsoft.com/office/drawing/2014/main" id="{CCE5056E-2D1B-41FC-B3A5-71E6744997F1}"/>
            </a:ext>
          </a:extLst>
        </xdr:cNvPr>
        <xdr:cNvPicPr>
          <a:picLocks noChangeAspect="1"/>
        </xdr:cNvPicPr>
      </xdr:nvPicPr>
      <xdr:blipFill>
        <a:blip xmlns:r="http://schemas.openxmlformats.org/officeDocument/2006/relationships" r:embed="rId15"/>
        <a:stretch>
          <a:fillRect/>
        </a:stretch>
      </xdr:blipFill>
      <xdr:spPr>
        <a:xfrm>
          <a:off x="123427330" y="4569619"/>
          <a:ext cx="4584589" cy="2755631"/>
        </a:xfrm>
        <a:prstGeom prst="rect">
          <a:avLst/>
        </a:prstGeom>
      </xdr:spPr>
    </xdr:pic>
    <xdr:clientData/>
  </xdr:oneCellAnchor>
  <xdr:oneCellAnchor>
    <xdr:from>
      <xdr:col>88</xdr:col>
      <xdr:colOff>504977</xdr:colOff>
      <xdr:row>42</xdr:row>
      <xdr:rowOff>204108</xdr:rowOff>
    </xdr:from>
    <xdr:ext cx="4733774" cy="2784360"/>
    <xdr:pic>
      <xdr:nvPicPr>
        <xdr:cNvPr id="17" name="Imagen 16">
          <a:extLst>
            <a:ext uri="{FF2B5EF4-FFF2-40B4-BE49-F238E27FC236}">
              <a16:creationId xmlns:a16="http://schemas.microsoft.com/office/drawing/2014/main" id="{BC8685BA-6FB5-4A51-8543-6215386B0DFB}"/>
            </a:ext>
          </a:extLst>
        </xdr:cNvPr>
        <xdr:cNvPicPr>
          <a:picLocks noChangeAspect="1"/>
        </xdr:cNvPicPr>
      </xdr:nvPicPr>
      <xdr:blipFill>
        <a:blip xmlns:r="http://schemas.openxmlformats.org/officeDocument/2006/relationships" r:embed="rId16"/>
        <a:stretch>
          <a:fillRect/>
        </a:stretch>
      </xdr:blipFill>
      <xdr:spPr>
        <a:xfrm>
          <a:off x="123348902" y="8195583"/>
          <a:ext cx="4733774" cy="2784360"/>
        </a:xfrm>
        <a:prstGeom prst="rect">
          <a:avLst/>
        </a:prstGeom>
      </xdr:spPr>
    </xdr:pic>
    <xdr:clientData/>
  </xdr:oneCellAnchor>
  <xdr:oneCellAnchor>
    <xdr:from>
      <xdr:col>88</xdr:col>
      <xdr:colOff>503464</xdr:colOff>
      <xdr:row>43</xdr:row>
      <xdr:rowOff>230894</xdr:rowOff>
    </xdr:from>
    <xdr:ext cx="4776107" cy="2716752"/>
    <xdr:pic>
      <xdr:nvPicPr>
        <xdr:cNvPr id="18" name="Imagen 17">
          <a:extLst>
            <a:ext uri="{FF2B5EF4-FFF2-40B4-BE49-F238E27FC236}">
              <a16:creationId xmlns:a16="http://schemas.microsoft.com/office/drawing/2014/main" id="{91F061DC-843D-483C-B85C-00FB7B7E58E2}"/>
            </a:ext>
          </a:extLst>
        </xdr:cNvPr>
        <xdr:cNvPicPr>
          <a:picLocks noChangeAspect="1"/>
        </xdr:cNvPicPr>
      </xdr:nvPicPr>
      <xdr:blipFill>
        <a:blip xmlns:r="http://schemas.openxmlformats.org/officeDocument/2006/relationships" r:embed="rId17"/>
        <a:stretch>
          <a:fillRect/>
        </a:stretch>
      </xdr:blipFill>
      <xdr:spPr>
        <a:xfrm>
          <a:off x="123347389" y="8384294"/>
          <a:ext cx="4776107" cy="2716752"/>
        </a:xfrm>
        <a:prstGeom prst="rect">
          <a:avLst/>
        </a:prstGeom>
      </xdr:spPr>
    </xdr:pic>
    <xdr:clientData/>
  </xdr:oneCellAnchor>
  <xdr:oneCellAnchor>
    <xdr:from>
      <xdr:col>13</xdr:col>
      <xdr:colOff>666750</xdr:colOff>
      <xdr:row>67</xdr:row>
      <xdr:rowOff>0</xdr:rowOff>
    </xdr:from>
    <xdr:ext cx="5452" cy="352128"/>
    <xdr:pic>
      <xdr:nvPicPr>
        <xdr:cNvPr id="19" name="Imagen 4">
          <a:extLst>
            <a:ext uri="{FF2B5EF4-FFF2-40B4-BE49-F238E27FC236}">
              <a16:creationId xmlns:a16="http://schemas.microsoft.com/office/drawing/2014/main" id="{8232ED54-DDF9-4CE4-B898-708EE9C51403}"/>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5936575" y="12763500"/>
          <a:ext cx="5452" cy="35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666750</xdr:colOff>
      <xdr:row>67</xdr:row>
      <xdr:rowOff>0</xdr:rowOff>
    </xdr:from>
    <xdr:ext cx="0" cy="355244"/>
    <xdr:pic>
      <xdr:nvPicPr>
        <xdr:cNvPr id="20" name="Imagen 19">
          <a:extLst>
            <a:ext uri="{FF2B5EF4-FFF2-40B4-BE49-F238E27FC236}">
              <a16:creationId xmlns:a16="http://schemas.microsoft.com/office/drawing/2014/main" id="{4C72CFF5-615C-429D-B56B-174D156662FA}"/>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1364575" y="12763500"/>
          <a:ext cx="0" cy="35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67</xdr:row>
      <xdr:rowOff>0</xdr:rowOff>
    </xdr:from>
    <xdr:ext cx="5452" cy="352128"/>
    <xdr:pic>
      <xdr:nvPicPr>
        <xdr:cNvPr id="21" name="Imagen 4">
          <a:extLst>
            <a:ext uri="{FF2B5EF4-FFF2-40B4-BE49-F238E27FC236}">
              <a16:creationId xmlns:a16="http://schemas.microsoft.com/office/drawing/2014/main" id="{41FA0E8F-13C4-4F83-B20E-0A2101AC70C2}"/>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5936575" y="12763500"/>
          <a:ext cx="5452" cy="35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666750</xdr:colOff>
      <xdr:row>67</xdr:row>
      <xdr:rowOff>0</xdr:rowOff>
    </xdr:from>
    <xdr:ext cx="0" cy="355244"/>
    <xdr:pic>
      <xdr:nvPicPr>
        <xdr:cNvPr id="22" name="Imagen 21">
          <a:extLst>
            <a:ext uri="{FF2B5EF4-FFF2-40B4-BE49-F238E27FC236}">
              <a16:creationId xmlns:a16="http://schemas.microsoft.com/office/drawing/2014/main" id="{B04378EB-B4C0-4DBF-8CB0-CC46200755D7}"/>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1364575" y="12763500"/>
          <a:ext cx="0" cy="35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88</xdr:col>
      <xdr:colOff>1285875</xdr:colOff>
      <xdr:row>67</xdr:row>
      <xdr:rowOff>0</xdr:rowOff>
    </xdr:from>
    <xdr:ext cx="0" cy="2609850"/>
    <xdr:pic>
      <xdr:nvPicPr>
        <xdr:cNvPr id="23" name="Imagen 22">
          <a:extLst>
            <a:ext uri="{FF2B5EF4-FFF2-40B4-BE49-F238E27FC236}">
              <a16:creationId xmlns:a16="http://schemas.microsoft.com/office/drawing/2014/main" id="{3D3B1E4D-6CFB-41F1-B9CE-7E33929FEFF0}"/>
            </a:ext>
          </a:extLst>
        </xdr:cNvPr>
        <xdr:cNvPicPr>
          <a:picLocks noChangeAspect="1"/>
        </xdr:cNvPicPr>
      </xdr:nvPicPr>
      <xdr:blipFill rotWithShape="1">
        <a:blip xmlns:r="http://schemas.openxmlformats.org/officeDocument/2006/relationships" r:embed="rId13"/>
        <a:srcRect l="30785" t="37033" r="28875" b="19548"/>
        <a:stretch/>
      </xdr:blipFill>
      <xdr:spPr>
        <a:xfrm>
          <a:off x="124129800" y="12763500"/>
          <a:ext cx="0" cy="2609850"/>
        </a:xfrm>
        <a:prstGeom prst="rect">
          <a:avLst/>
        </a:prstGeom>
      </xdr:spPr>
    </xdr:pic>
    <xdr:clientData/>
  </xdr:oneCellAnchor>
  <xdr:oneCellAnchor>
    <xdr:from>
      <xdr:col>88</xdr:col>
      <xdr:colOff>114300</xdr:colOff>
      <xdr:row>67</xdr:row>
      <xdr:rowOff>0</xdr:rowOff>
    </xdr:from>
    <xdr:ext cx="0" cy="38100"/>
    <xdr:pic>
      <xdr:nvPicPr>
        <xdr:cNvPr id="24" name="32 Imagen">
          <a:extLst>
            <a:ext uri="{FF2B5EF4-FFF2-40B4-BE49-F238E27FC236}">
              <a16:creationId xmlns:a16="http://schemas.microsoft.com/office/drawing/2014/main" id="{FD398901-B813-48DA-90AE-B9E897DCD08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2958225" y="1276350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88</xdr:col>
      <xdr:colOff>76200</xdr:colOff>
      <xdr:row>67</xdr:row>
      <xdr:rowOff>0</xdr:rowOff>
    </xdr:from>
    <xdr:ext cx="0" cy="19050"/>
    <xdr:pic>
      <xdr:nvPicPr>
        <xdr:cNvPr id="25" name="33 Imagen">
          <a:extLst>
            <a:ext uri="{FF2B5EF4-FFF2-40B4-BE49-F238E27FC236}">
              <a16:creationId xmlns:a16="http://schemas.microsoft.com/office/drawing/2014/main" id="{97853956-A2A0-4755-AB0C-DE71826EA75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2920125" y="127635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88</xdr:col>
      <xdr:colOff>532193</xdr:colOff>
      <xdr:row>67</xdr:row>
      <xdr:rowOff>255513</xdr:rowOff>
    </xdr:from>
    <xdr:ext cx="4652128" cy="2670023"/>
    <xdr:pic>
      <xdr:nvPicPr>
        <xdr:cNvPr id="26" name="Imagen 25">
          <a:extLst>
            <a:ext uri="{FF2B5EF4-FFF2-40B4-BE49-F238E27FC236}">
              <a16:creationId xmlns:a16="http://schemas.microsoft.com/office/drawing/2014/main" id="{398D1EE7-7E08-408A-BC11-9B3ED06CBF9B}"/>
            </a:ext>
          </a:extLst>
        </xdr:cNvPr>
        <xdr:cNvPicPr>
          <a:picLocks noChangeAspect="1"/>
        </xdr:cNvPicPr>
      </xdr:nvPicPr>
      <xdr:blipFill>
        <a:blip xmlns:r="http://schemas.openxmlformats.org/officeDocument/2006/relationships" r:embed="rId20"/>
        <a:stretch>
          <a:fillRect/>
        </a:stretch>
      </xdr:blipFill>
      <xdr:spPr>
        <a:xfrm>
          <a:off x="123376118" y="12952338"/>
          <a:ext cx="4652128" cy="2670023"/>
        </a:xfrm>
        <a:prstGeom prst="rect">
          <a:avLst/>
        </a:prstGeom>
      </xdr:spPr>
    </xdr:pic>
    <xdr:clientData/>
  </xdr:oneCellAnchor>
  <xdr:oneCellAnchor>
    <xdr:from>
      <xdr:col>13</xdr:col>
      <xdr:colOff>666750</xdr:colOff>
      <xdr:row>72</xdr:row>
      <xdr:rowOff>0</xdr:rowOff>
    </xdr:from>
    <xdr:ext cx="0" cy="5814786"/>
    <xdr:pic>
      <xdr:nvPicPr>
        <xdr:cNvPr id="27" name="Imagen 4">
          <a:extLst>
            <a:ext uri="{FF2B5EF4-FFF2-40B4-BE49-F238E27FC236}">
              <a16:creationId xmlns:a16="http://schemas.microsoft.com/office/drawing/2014/main" id="{865BEB78-3F1F-435C-87C3-735AA2121067}"/>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5936575" y="13716000"/>
          <a:ext cx="0" cy="5814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72</xdr:row>
      <xdr:rowOff>0</xdr:rowOff>
    </xdr:from>
    <xdr:ext cx="0" cy="5814786"/>
    <xdr:pic>
      <xdr:nvPicPr>
        <xdr:cNvPr id="28" name="Imagen 4">
          <a:extLst>
            <a:ext uri="{FF2B5EF4-FFF2-40B4-BE49-F238E27FC236}">
              <a16:creationId xmlns:a16="http://schemas.microsoft.com/office/drawing/2014/main" id="{BAF15E6C-2F26-4726-9900-5DFA2BE89057}"/>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5936575" y="13716000"/>
          <a:ext cx="0" cy="5814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72</xdr:row>
      <xdr:rowOff>0</xdr:rowOff>
    </xdr:from>
    <xdr:ext cx="0" cy="5814786"/>
    <xdr:pic>
      <xdr:nvPicPr>
        <xdr:cNvPr id="29" name="Imagen 4">
          <a:extLst>
            <a:ext uri="{FF2B5EF4-FFF2-40B4-BE49-F238E27FC236}">
              <a16:creationId xmlns:a16="http://schemas.microsoft.com/office/drawing/2014/main" id="{68BD3609-C3D3-46B7-9B1C-985D4AA63DC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5936575" y="13716000"/>
          <a:ext cx="0" cy="5814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72</xdr:row>
      <xdr:rowOff>0</xdr:rowOff>
    </xdr:from>
    <xdr:ext cx="0" cy="5814786"/>
    <xdr:pic>
      <xdr:nvPicPr>
        <xdr:cNvPr id="30" name="Imagen 29">
          <a:extLst>
            <a:ext uri="{FF2B5EF4-FFF2-40B4-BE49-F238E27FC236}">
              <a16:creationId xmlns:a16="http://schemas.microsoft.com/office/drawing/2014/main" id="{5901664B-FB15-45F1-BE9F-163C6C63B51A}"/>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5936575" y="13716000"/>
          <a:ext cx="0" cy="5814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72</xdr:row>
      <xdr:rowOff>0</xdr:rowOff>
    </xdr:from>
    <xdr:ext cx="0" cy="5814786"/>
    <xdr:pic>
      <xdr:nvPicPr>
        <xdr:cNvPr id="31" name="Imagen 4">
          <a:extLst>
            <a:ext uri="{FF2B5EF4-FFF2-40B4-BE49-F238E27FC236}">
              <a16:creationId xmlns:a16="http://schemas.microsoft.com/office/drawing/2014/main" id="{8D8B372E-25C1-4CD6-B95F-9D899644CDC2}"/>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5936575" y="13716000"/>
          <a:ext cx="0" cy="5814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72</xdr:row>
      <xdr:rowOff>0</xdr:rowOff>
    </xdr:from>
    <xdr:ext cx="0" cy="5814786"/>
    <xdr:pic>
      <xdr:nvPicPr>
        <xdr:cNvPr id="32" name="Imagen 4">
          <a:extLst>
            <a:ext uri="{FF2B5EF4-FFF2-40B4-BE49-F238E27FC236}">
              <a16:creationId xmlns:a16="http://schemas.microsoft.com/office/drawing/2014/main" id="{9BEAB6B5-0151-42A1-B6E3-28B2873C1568}"/>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5936575" y="13716000"/>
          <a:ext cx="0" cy="5814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72</xdr:row>
      <xdr:rowOff>0</xdr:rowOff>
    </xdr:from>
    <xdr:ext cx="0" cy="5814786"/>
    <xdr:pic>
      <xdr:nvPicPr>
        <xdr:cNvPr id="33" name="Imagen 4">
          <a:extLst>
            <a:ext uri="{FF2B5EF4-FFF2-40B4-BE49-F238E27FC236}">
              <a16:creationId xmlns:a16="http://schemas.microsoft.com/office/drawing/2014/main" id="{13D1FBD5-AB1C-429A-ADC8-21FF69CFDC1C}"/>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5936575" y="13716000"/>
          <a:ext cx="0" cy="5814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72</xdr:row>
      <xdr:rowOff>0</xdr:rowOff>
    </xdr:from>
    <xdr:ext cx="0" cy="5814786"/>
    <xdr:pic>
      <xdr:nvPicPr>
        <xdr:cNvPr id="34" name="Imagen 4">
          <a:extLst>
            <a:ext uri="{FF2B5EF4-FFF2-40B4-BE49-F238E27FC236}">
              <a16:creationId xmlns:a16="http://schemas.microsoft.com/office/drawing/2014/main" id="{F98A623D-3665-4E7D-B334-7ECBA02CA906}"/>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5936575" y="13716000"/>
          <a:ext cx="0" cy="5814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72</xdr:row>
      <xdr:rowOff>0</xdr:rowOff>
    </xdr:from>
    <xdr:ext cx="0" cy="5814786"/>
    <xdr:pic>
      <xdr:nvPicPr>
        <xdr:cNvPr id="35" name="Imagen 4">
          <a:extLst>
            <a:ext uri="{FF2B5EF4-FFF2-40B4-BE49-F238E27FC236}">
              <a16:creationId xmlns:a16="http://schemas.microsoft.com/office/drawing/2014/main" id="{2C294871-C5DA-473E-8342-A33DC47891F7}"/>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5936575" y="13716000"/>
          <a:ext cx="0" cy="5814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72</xdr:row>
      <xdr:rowOff>0</xdr:rowOff>
    </xdr:from>
    <xdr:ext cx="0" cy="5814786"/>
    <xdr:pic>
      <xdr:nvPicPr>
        <xdr:cNvPr id="36" name="Imagen 4">
          <a:extLst>
            <a:ext uri="{FF2B5EF4-FFF2-40B4-BE49-F238E27FC236}">
              <a16:creationId xmlns:a16="http://schemas.microsoft.com/office/drawing/2014/main" id="{D4905B94-4335-43AB-8F16-9832D8238AAC}"/>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5936575" y="13716000"/>
          <a:ext cx="0" cy="5814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72</xdr:row>
      <xdr:rowOff>0</xdr:rowOff>
    </xdr:from>
    <xdr:ext cx="0" cy="5814786"/>
    <xdr:pic>
      <xdr:nvPicPr>
        <xdr:cNvPr id="37" name="Imagen 4">
          <a:extLst>
            <a:ext uri="{FF2B5EF4-FFF2-40B4-BE49-F238E27FC236}">
              <a16:creationId xmlns:a16="http://schemas.microsoft.com/office/drawing/2014/main" id="{0B8A9D6A-CB6C-44F0-888D-55A01C29DF92}"/>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5936575" y="13716000"/>
          <a:ext cx="0" cy="5814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88</xdr:col>
      <xdr:colOff>571499</xdr:colOff>
      <xdr:row>72</xdr:row>
      <xdr:rowOff>204107</xdr:rowOff>
    </xdr:from>
    <xdr:ext cx="4599710" cy="2721429"/>
    <xdr:pic>
      <xdr:nvPicPr>
        <xdr:cNvPr id="38" name="Imagen 37">
          <a:extLst>
            <a:ext uri="{FF2B5EF4-FFF2-40B4-BE49-F238E27FC236}">
              <a16:creationId xmlns:a16="http://schemas.microsoft.com/office/drawing/2014/main" id="{FD92A4AF-3779-4BAA-AC25-8224D7250E69}"/>
            </a:ext>
          </a:extLst>
        </xdr:cNvPr>
        <xdr:cNvPicPr>
          <a:picLocks noChangeAspect="1"/>
        </xdr:cNvPicPr>
      </xdr:nvPicPr>
      <xdr:blipFill>
        <a:blip xmlns:r="http://schemas.openxmlformats.org/officeDocument/2006/relationships" r:embed="rId21"/>
        <a:stretch>
          <a:fillRect/>
        </a:stretch>
      </xdr:blipFill>
      <xdr:spPr>
        <a:xfrm>
          <a:off x="123415424" y="13910582"/>
          <a:ext cx="4599710" cy="2721429"/>
        </a:xfrm>
        <a:prstGeom prst="rect">
          <a:avLst/>
        </a:prstGeom>
      </xdr:spPr>
    </xdr:pic>
    <xdr:clientData/>
  </xdr:oneCellAnchor>
  <xdr:oneCellAnchor>
    <xdr:from>
      <xdr:col>88</xdr:col>
      <xdr:colOff>408216</xdr:colOff>
      <xdr:row>69</xdr:row>
      <xdr:rowOff>484413</xdr:rowOff>
    </xdr:from>
    <xdr:ext cx="4939392" cy="2962087"/>
    <xdr:pic>
      <xdr:nvPicPr>
        <xdr:cNvPr id="39" name="Imagen 38">
          <a:extLst>
            <a:ext uri="{FF2B5EF4-FFF2-40B4-BE49-F238E27FC236}">
              <a16:creationId xmlns:a16="http://schemas.microsoft.com/office/drawing/2014/main" id="{F4A99536-825C-4E85-97FC-B48ECCC5EDA6}"/>
            </a:ext>
          </a:extLst>
        </xdr:cNvPr>
        <xdr:cNvPicPr>
          <a:picLocks noChangeAspect="1"/>
        </xdr:cNvPicPr>
      </xdr:nvPicPr>
      <xdr:blipFill>
        <a:blip xmlns:r="http://schemas.openxmlformats.org/officeDocument/2006/relationships" r:embed="rId22"/>
        <a:stretch>
          <a:fillRect/>
        </a:stretch>
      </xdr:blipFill>
      <xdr:spPr>
        <a:xfrm>
          <a:off x="123252141" y="13333638"/>
          <a:ext cx="4939392" cy="2962087"/>
        </a:xfrm>
        <a:prstGeom prst="rect">
          <a:avLst/>
        </a:prstGeom>
      </xdr:spPr>
    </xdr:pic>
    <xdr:clientData/>
  </xdr:oneCellAnchor>
  <xdr:oneCellAnchor>
    <xdr:from>
      <xdr:col>88</xdr:col>
      <xdr:colOff>521187</xdr:colOff>
      <xdr:row>68</xdr:row>
      <xdr:rowOff>269421</xdr:rowOff>
    </xdr:from>
    <xdr:ext cx="4635919" cy="2659161"/>
    <xdr:pic>
      <xdr:nvPicPr>
        <xdr:cNvPr id="40" name="Imagen 39">
          <a:extLst>
            <a:ext uri="{FF2B5EF4-FFF2-40B4-BE49-F238E27FC236}">
              <a16:creationId xmlns:a16="http://schemas.microsoft.com/office/drawing/2014/main" id="{2FD2E500-8E70-4454-8985-1AD4A5115FF5}"/>
            </a:ext>
          </a:extLst>
        </xdr:cNvPr>
        <xdr:cNvPicPr>
          <a:picLocks noChangeAspect="1"/>
        </xdr:cNvPicPr>
      </xdr:nvPicPr>
      <xdr:blipFill>
        <a:blip xmlns:r="http://schemas.openxmlformats.org/officeDocument/2006/relationships" r:embed="rId23"/>
        <a:stretch>
          <a:fillRect/>
        </a:stretch>
      </xdr:blipFill>
      <xdr:spPr>
        <a:xfrm>
          <a:off x="123365112" y="13147221"/>
          <a:ext cx="4635919" cy="2659161"/>
        </a:xfrm>
        <a:prstGeom prst="rect">
          <a:avLst/>
        </a:prstGeom>
      </xdr:spPr>
    </xdr:pic>
    <xdr:clientData/>
  </xdr:oneCellAnchor>
  <xdr:oneCellAnchor>
    <xdr:from>
      <xdr:col>88</xdr:col>
      <xdr:colOff>476249</xdr:colOff>
      <xdr:row>73</xdr:row>
      <xdr:rowOff>285751</xdr:rowOff>
    </xdr:from>
    <xdr:ext cx="4886325" cy="2639786"/>
    <xdr:pic>
      <xdr:nvPicPr>
        <xdr:cNvPr id="41" name="Imagen 40">
          <a:extLst>
            <a:ext uri="{FF2B5EF4-FFF2-40B4-BE49-F238E27FC236}">
              <a16:creationId xmlns:a16="http://schemas.microsoft.com/office/drawing/2014/main" id="{9F38F385-9124-4B83-A0BE-C58B4B8BF393}"/>
            </a:ext>
          </a:extLst>
        </xdr:cNvPr>
        <xdr:cNvPicPr>
          <a:picLocks noChangeAspect="1"/>
        </xdr:cNvPicPr>
      </xdr:nvPicPr>
      <xdr:blipFill>
        <a:blip xmlns:r="http://schemas.openxmlformats.org/officeDocument/2006/relationships" r:embed="rId24"/>
        <a:stretch>
          <a:fillRect/>
        </a:stretch>
      </xdr:blipFill>
      <xdr:spPr>
        <a:xfrm>
          <a:off x="123320174" y="14097001"/>
          <a:ext cx="4886325" cy="2639786"/>
        </a:xfrm>
        <a:prstGeom prst="rect">
          <a:avLst/>
        </a:prstGeom>
      </xdr:spPr>
    </xdr:pic>
    <xdr:clientData/>
  </xdr:oneCellAnchor>
  <xdr:oneCellAnchor>
    <xdr:from>
      <xdr:col>88</xdr:col>
      <xdr:colOff>381001</xdr:colOff>
      <xdr:row>75</xdr:row>
      <xdr:rowOff>220436</xdr:rowOff>
    </xdr:from>
    <xdr:ext cx="4980214" cy="2773135"/>
    <xdr:pic>
      <xdr:nvPicPr>
        <xdr:cNvPr id="42" name="Imagen 41">
          <a:extLst>
            <a:ext uri="{FF2B5EF4-FFF2-40B4-BE49-F238E27FC236}">
              <a16:creationId xmlns:a16="http://schemas.microsoft.com/office/drawing/2014/main" id="{7C805613-199D-4124-B3E5-B681342827B2}"/>
            </a:ext>
          </a:extLst>
        </xdr:cNvPr>
        <xdr:cNvPicPr>
          <a:picLocks noChangeAspect="1"/>
        </xdr:cNvPicPr>
      </xdr:nvPicPr>
      <xdr:blipFill>
        <a:blip xmlns:r="http://schemas.openxmlformats.org/officeDocument/2006/relationships" r:embed="rId25"/>
        <a:stretch>
          <a:fillRect/>
        </a:stretch>
      </xdr:blipFill>
      <xdr:spPr>
        <a:xfrm>
          <a:off x="123224926" y="14479361"/>
          <a:ext cx="4980214" cy="2773135"/>
        </a:xfrm>
        <a:prstGeom prst="rect">
          <a:avLst/>
        </a:prstGeom>
      </xdr:spPr>
    </xdr:pic>
    <xdr:clientData/>
  </xdr:oneCellAnchor>
  <xdr:oneCellAnchor>
    <xdr:from>
      <xdr:col>88</xdr:col>
      <xdr:colOff>412296</xdr:colOff>
      <xdr:row>77</xdr:row>
      <xdr:rowOff>209549</xdr:rowOff>
    </xdr:from>
    <xdr:ext cx="4952381" cy="2756808"/>
    <xdr:pic>
      <xdr:nvPicPr>
        <xdr:cNvPr id="43" name="Imagen 42">
          <a:extLst>
            <a:ext uri="{FF2B5EF4-FFF2-40B4-BE49-F238E27FC236}">
              <a16:creationId xmlns:a16="http://schemas.microsoft.com/office/drawing/2014/main" id="{00A626E4-AC4F-44A3-81A1-3FA4238361C2}"/>
            </a:ext>
          </a:extLst>
        </xdr:cNvPr>
        <xdr:cNvPicPr>
          <a:picLocks noChangeAspect="1"/>
        </xdr:cNvPicPr>
      </xdr:nvPicPr>
      <xdr:blipFill>
        <a:blip xmlns:r="http://schemas.openxmlformats.org/officeDocument/2006/relationships" r:embed="rId26"/>
        <a:stretch>
          <a:fillRect/>
        </a:stretch>
      </xdr:blipFill>
      <xdr:spPr>
        <a:xfrm>
          <a:off x="123256221" y="14858999"/>
          <a:ext cx="4952381" cy="2756808"/>
        </a:xfrm>
        <a:prstGeom prst="rect">
          <a:avLst/>
        </a:prstGeom>
      </xdr:spPr>
    </xdr:pic>
    <xdr:clientData/>
  </xdr:oneCellAnchor>
  <xdr:oneCellAnchor>
    <xdr:from>
      <xdr:col>88</xdr:col>
      <xdr:colOff>367391</xdr:colOff>
      <xdr:row>78</xdr:row>
      <xdr:rowOff>126547</xdr:rowOff>
    </xdr:from>
    <xdr:ext cx="4939393" cy="2921454"/>
    <xdr:pic>
      <xdr:nvPicPr>
        <xdr:cNvPr id="44" name="Imagen 43">
          <a:extLst>
            <a:ext uri="{FF2B5EF4-FFF2-40B4-BE49-F238E27FC236}">
              <a16:creationId xmlns:a16="http://schemas.microsoft.com/office/drawing/2014/main" id="{4BD9E9B7-D994-48D5-8328-51983184F811}"/>
            </a:ext>
          </a:extLst>
        </xdr:cNvPr>
        <xdr:cNvPicPr>
          <a:picLocks noChangeAspect="1"/>
        </xdr:cNvPicPr>
      </xdr:nvPicPr>
      <xdr:blipFill>
        <a:blip xmlns:r="http://schemas.openxmlformats.org/officeDocument/2006/relationships" r:embed="rId27"/>
        <a:stretch>
          <a:fillRect/>
        </a:stretch>
      </xdr:blipFill>
      <xdr:spPr>
        <a:xfrm>
          <a:off x="123211316" y="14985547"/>
          <a:ext cx="4939393" cy="2921454"/>
        </a:xfrm>
        <a:prstGeom prst="rect">
          <a:avLst/>
        </a:prstGeom>
      </xdr:spPr>
    </xdr:pic>
    <xdr:clientData/>
  </xdr:oneCellAnchor>
  <xdr:oneCellAnchor>
    <xdr:from>
      <xdr:col>88</xdr:col>
      <xdr:colOff>380999</xdr:colOff>
      <xdr:row>79</xdr:row>
      <xdr:rowOff>242207</xdr:rowOff>
    </xdr:from>
    <xdr:ext cx="4939393" cy="2683329"/>
    <xdr:pic>
      <xdr:nvPicPr>
        <xdr:cNvPr id="45" name="Imagen 44">
          <a:extLst>
            <a:ext uri="{FF2B5EF4-FFF2-40B4-BE49-F238E27FC236}">
              <a16:creationId xmlns:a16="http://schemas.microsoft.com/office/drawing/2014/main" id="{BDDDFC02-795C-42AC-9A65-303200B65E68}"/>
            </a:ext>
          </a:extLst>
        </xdr:cNvPr>
        <xdr:cNvPicPr>
          <a:picLocks noChangeAspect="1"/>
        </xdr:cNvPicPr>
      </xdr:nvPicPr>
      <xdr:blipFill>
        <a:blip xmlns:r="http://schemas.openxmlformats.org/officeDocument/2006/relationships" r:embed="rId28"/>
        <a:stretch>
          <a:fillRect/>
        </a:stretch>
      </xdr:blipFill>
      <xdr:spPr>
        <a:xfrm>
          <a:off x="123224924" y="15244082"/>
          <a:ext cx="4939393" cy="2683329"/>
        </a:xfrm>
        <a:prstGeom prst="rect">
          <a:avLst/>
        </a:prstGeom>
      </xdr:spPr>
    </xdr:pic>
    <xdr:clientData/>
  </xdr:oneCellAnchor>
  <xdr:oneCellAnchor>
    <xdr:from>
      <xdr:col>88</xdr:col>
      <xdr:colOff>326571</xdr:colOff>
      <xdr:row>81</xdr:row>
      <xdr:rowOff>236764</xdr:rowOff>
    </xdr:from>
    <xdr:ext cx="5116285" cy="2661557"/>
    <xdr:pic>
      <xdr:nvPicPr>
        <xdr:cNvPr id="46" name="Imagen 45">
          <a:extLst>
            <a:ext uri="{FF2B5EF4-FFF2-40B4-BE49-F238E27FC236}">
              <a16:creationId xmlns:a16="http://schemas.microsoft.com/office/drawing/2014/main" id="{CE756E40-FA88-44CE-A8C9-3E7881FA6F0D}"/>
            </a:ext>
          </a:extLst>
        </xdr:cNvPr>
        <xdr:cNvPicPr>
          <a:picLocks noChangeAspect="1"/>
        </xdr:cNvPicPr>
      </xdr:nvPicPr>
      <xdr:blipFill>
        <a:blip xmlns:r="http://schemas.openxmlformats.org/officeDocument/2006/relationships" r:embed="rId29"/>
        <a:stretch>
          <a:fillRect/>
        </a:stretch>
      </xdr:blipFill>
      <xdr:spPr>
        <a:xfrm>
          <a:off x="123170496" y="15619639"/>
          <a:ext cx="5116285" cy="2661557"/>
        </a:xfrm>
        <a:prstGeom prst="rect">
          <a:avLst/>
        </a:prstGeom>
      </xdr:spPr>
    </xdr:pic>
    <xdr:clientData/>
  </xdr:oneCellAnchor>
  <xdr:oneCellAnchor>
    <xdr:from>
      <xdr:col>88</xdr:col>
      <xdr:colOff>398688</xdr:colOff>
      <xdr:row>82</xdr:row>
      <xdr:rowOff>220437</xdr:rowOff>
    </xdr:from>
    <xdr:ext cx="4962525" cy="2745921"/>
    <xdr:pic>
      <xdr:nvPicPr>
        <xdr:cNvPr id="47" name="Imagen 46">
          <a:extLst>
            <a:ext uri="{FF2B5EF4-FFF2-40B4-BE49-F238E27FC236}">
              <a16:creationId xmlns:a16="http://schemas.microsoft.com/office/drawing/2014/main" id="{E7AFB0C2-5F9F-4023-9C65-F33929BD49FF}"/>
            </a:ext>
          </a:extLst>
        </xdr:cNvPr>
        <xdr:cNvPicPr>
          <a:picLocks noChangeAspect="1"/>
        </xdr:cNvPicPr>
      </xdr:nvPicPr>
      <xdr:blipFill>
        <a:blip xmlns:r="http://schemas.openxmlformats.org/officeDocument/2006/relationships" r:embed="rId30"/>
        <a:stretch>
          <a:fillRect/>
        </a:stretch>
      </xdr:blipFill>
      <xdr:spPr>
        <a:xfrm>
          <a:off x="123242613" y="15812862"/>
          <a:ext cx="4962525" cy="2745921"/>
        </a:xfrm>
        <a:prstGeom prst="rect">
          <a:avLst/>
        </a:prstGeom>
      </xdr:spPr>
    </xdr:pic>
    <xdr:clientData/>
  </xdr:oneCellAnchor>
  <xdr:oneCellAnchor>
    <xdr:from>
      <xdr:col>12</xdr:col>
      <xdr:colOff>666750</xdr:colOff>
      <xdr:row>26</xdr:row>
      <xdr:rowOff>0</xdr:rowOff>
    </xdr:from>
    <xdr:ext cx="0" cy="355244"/>
    <xdr:pic>
      <xdr:nvPicPr>
        <xdr:cNvPr id="48" name="Imagen 47">
          <a:extLst>
            <a:ext uri="{FF2B5EF4-FFF2-40B4-BE49-F238E27FC236}">
              <a16:creationId xmlns:a16="http://schemas.microsoft.com/office/drawing/2014/main" id="{FEF11A76-C4D4-490B-8073-C9ACAECEAB38}"/>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1364575" y="4953000"/>
          <a:ext cx="0" cy="35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666750</xdr:colOff>
      <xdr:row>26</xdr:row>
      <xdr:rowOff>0</xdr:rowOff>
    </xdr:from>
    <xdr:ext cx="0" cy="355244"/>
    <xdr:pic>
      <xdr:nvPicPr>
        <xdr:cNvPr id="49" name="Imagen 48">
          <a:extLst>
            <a:ext uri="{FF2B5EF4-FFF2-40B4-BE49-F238E27FC236}">
              <a16:creationId xmlns:a16="http://schemas.microsoft.com/office/drawing/2014/main" id="{E0BDA68E-721E-4854-829D-2226E918128F}"/>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1364575" y="4953000"/>
          <a:ext cx="0" cy="35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437029</xdr:colOff>
      <xdr:row>28</xdr:row>
      <xdr:rowOff>44823</xdr:rowOff>
    </xdr:from>
    <xdr:ext cx="184731" cy="264560"/>
    <xdr:sp macro="" textlink="">
      <xdr:nvSpPr>
        <xdr:cNvPr id="50" name="CuadroTexto 49">
          <a:extLst>
            <a:ext uri="{FF2B5EF4-FFF2-40B4-BE49-F238E27FC236}">
              <a16:creationId xmlns:a16="http://schemas.microsoft.com/office/drawing/2014/main" id="{874237B5-B23A-46FC-AAE5-2EB055913BE7}"/>
            </a:ext>
          </a:extLst>
        </xdr:cNvPr>
        <xdr:cNvSpPr txBox="1"/>
      </xdr:nvSpPr>
      <xdr:spPr>
        <a:xfrm>
          <a:off x="16772404" y="5378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10</xdr:col>
      <xdr:colOff>437029</xdr:colOff>
      <xdr:row>27</xdr:row>
      <xdr:rowOff>44823</xdr:rowOff>
    </xdr:from>
    <xdr:ext cx="184731" cy="264560"/>
    <xdr:sp macro="" textlink="">
      <xdr:nvSpPr>
        <xdr:cNvPr id="51" name="CuadroTexto 50">
          <a:extLst>
            <a:ext uri="{FF2B5EF4-FFF2-40B4-BE49-F238E27FC236}">
              <a16:creationId xmlns:a16="http://schemas.microsoft.com/office/drawing/2014/main" id="{B9B84FB9-8D84-4080-B296-1FEF16C90D41}"/>
            </a:ext>
          </a:extLst>
        </xdr:cNvPr>
        <xdr:cNvSpPr txBox="1"/>
      </xdr:nvSpPr>
      <xdr:spPr>
        <a:xfrm>
          <a:off x="16772404" y="5188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88</xdr:col>
      <xdr:colOff>299358</xdr:colOff>
      <xdr:row>26</xdr:row>
      <xdr:rowOff>185057</xdr:rowOff>
    </xdr:from>
    <xdr:ext cx="5175499" cy="2726872"/>
    <xdr:pic>
      <xdr:nvPicPr>
        <xdr:cNvPr id="52" name="Imagen 51">
          <a:extLst>
            <a:ext uri="{FF2B5EF4-FFF2-40B4-BE49-F238E27FC236}">
              <a16:creationId xmlns:a16="http://schemas.microsoft.com/office/drawing/2014/main" id="{9842AEC8-2519-4695-B52D-15FEA3A9F32B}"/>
            </a:ext>
          </a:extLst>
        </xdr:cNvPr>
        <xdr:cNvPicPr>
          <a:picLocks noChangeAspect="1"/>
        </xdr:cNvPicPr>
      </xdr:nvPicPr>
      <xdr:blipFill>
        <a:blip xmlns:r="http://schemas.openxmlformats.org/officeDocument/2006/relationships" r:embed="rId31"/>
        <a:stretch>
          <a:fillRect/>
        </a:stretch>
      </xdr:blipFill>
      <xdr:spPr>
        <a:xfrm>
          <a:off x="123143283" y="5138057"/>
          <a:ext cx="5175499" cy="2726872"/>
        </a:xfrm>
        <a:prstGeom prst="rect">
          <a:avLst/>
        </a:prstGeom>
      </xdr:spPr>
    </xdr:pic>
    <xdr:clientData/>
  </xdr:oneCellAnchor>
  <xdr:oneCellAnchor>
    <xdr:from>
      <xdr:col>88</xdr:col>
      <xdr:colOff>442939</xdr:colOff>
      <xdr:row>28</xdr:row>
      <xdr:rowOff>228370</xdr:rowOff>
    </xdr:from>
    <xdr:ext cx="4836632" cy="2697165"/>
    <xdr:pic>
      <xdr:nvPicPr>
        <xdr:cNvPr id="53" name="Imagen 52">
          <a:extLst>
            <a:ext uri="{FF2B5EF4-FFF2-40B4-BE49-F238E27FC236}">
              <a16:creationId xmlns:a16="http://schemas.microsoft.com/office/drawing/2014/main" id="{F58633AC-ED8C-4B0F-909D-6D914F28CABD}"/>
            </a:ext>
          </a:extLst>
        </xdr:cNvPr>
        <xdr:cNvPicPr>
          <a:picLocks noChangeAspect="1"/>
        </xdr:cNvPicPr>
      </xdr:nvPicPr>
      <xdr:blipFill>
        <a:blip xmlns:r="http://schemas.openxmlformats.org/officeDocument/2006/relationships" r:embed="rId32"/>
        <a:stretch>
          <a:fillRect/>
        </a:stretch>
      </xdr:blipFill>
      <xdr:spPr>
        <a:xfrm>
          <a:off x="123286864" y="5524270"/>
          <a:ext cx="4836632" cy="2697165"/>
        </a:xfrm>
        <a:prstGeom prst="rect">
          <a:avLst/>
        </a:prstGeom>
      </xdr:spPr>
    </xdr:pic>
    <xdr:clientData/>
  </xdr:oneCellAnchor>
  <xdr:oneCellAnchor>
    <xdr:from>
      <xdr:col>88</xdr:col>
      <xdr:colOff>438375</xdr:colOff>
      <xdr:row>29</xdr:row>
      <xdr:rowOff>312964</xdr:rowOff>
    </xdr:from>
    <xdr:ext cx="4841195" cy="2666999"/>
    <xdr:pic>
      <xdr:nvPicPr>
        <xdr:cNvPr id="54" name="Imagen 53">
          <a:extLst>
            <a:ext uri="{FF2B5EF4-FFF2-40B4-BE49-F238E27FC236}">
              <a16:creationId xmlns:a16="http://schemas.microsoft.com/office/drawing/2014/main" id="{B59AB188-7674-4E2E-B3CC-9C7F6BA472A3}"/>
            </a:ext>
          </a:extLst>
        </xdr:cNvPr>
        <xdr:cNvPicPr>
          <a:picLocks noChangeAspect="1"/>
        </xdr:cNvPicPr>
      </xdr:nvPicPr>
      <xdr:blipFill>
        <a:blip xmlns:r="http://schemas.openxmlformats.org/officeDocument/2006/relationships" r:embed="rId33"/>
        <a:stretch>
          <a:fillRect/>
        </a:stretch>
      </xdr:blipFill>
      <xdr:spPr>
        <a:xfrm>
          <a:off x="123282300" y="5713639"/>
          <a:ext cx="4841195" cy="2666999"/>
        </a:xfrm>
        <a:prstGeom prst="rect">
          <a:avLst/>
        </a:prstGeom>
      </xdr:spPr>
    </xdr:pic>
    <xdr:clientData/>
  </xdr:oneCellAnchor>
  <xdr:oneCellAnchor>
    <xdr:from>
      <xdr:col>88</xdr:col>
      <xdr:colOff>371477</xdr:colOff>
      <xdr:row>31</xdr:row>
      <xdr:rowOff>201386</xdr:rowOff>
    </xdr:from>
    <xdr:ext cx="5003346" cy="2737757"/>
    <xdr:pic>
      <xdr:nvPicPr>
        <xdr:cNvPr id="55" name="Imagen 54">
          <a:extLst>
            <a:ext uri="{FF2B5EF4-FFF2-40B4-BE49-F238E27FC236}">
              <a16:creationId xmlns:a16="http://schemas.microsoft.com/office/drawing/2014/main" id="{8DF9DE1E-0579-4E37-952D-D6857B19327E}"/>
            </a:ext>
          </a:extLst>
        </xdr:cNvPr>
        <xdr:cNvPicPr>
          <a:picLocks noChangeAspect="1"/>
        </xdr:cNvPicPr>
      </xdr:nvPicPr>
      <xdr:blipFill>
        <a:blip xmlns:r="http://schemas.openxmlformats.org/officeDocument/2006/relationships" r:embed="rId34"/>
        <a:stretch>
          <a:fillRect/>
        </a:stretch>
      </xdr:blipFill>
      <xdr:spPr>
        <a:xfrm>
          <a:off x="123215402" y="6097361"/>
          <a:ext cx="5003346" cy="2737757"/>
        </a:xfrm>
        <a:prstGeom prst="rect">
          <a:avLst/>
        </a:prstGeom>
      </xdr:spPr>
    </xdr:pic>
    <xdr:clientData/>
  </xdr:oneCellAnchor>
  <xdr:oneCellAnchor>
    <xdr:from>
      <xdr:col>88</xdr:col>
      <xdr:colOff>394607</xdr:colOff>
      <xdr:row>101</xdr:row>
      <xdr:rowOff>272143</xdr:rowOff>
    </xdr:from>
    <xdr:ext cx="4961117" cy="2683783"/>
    <xdr:pic>
      <xdr:nvPicPr>
        <xdr:cNvPr id="56" name="Imagen 55">
          <a:extLst>
            <a:ext uri="{FF2B5EF4-FFF2-40B4-BE49-F238E27FC236}">
              <a16:creationId xmlns:a16="http://schemas.microsoft.com/office/drawing/2014/main" id="{38D0B0B0-72FA-48DA-8900-8AE02C9D9C58}"/>
            </a:ext>
          </a:extLst>
        </xdr:cNvPr>
        <xdr:cNvPicPr>
          <a:picLocks noChangeAspect="1"/>
        </xdr:cNvPicPr>
      </xdr:nvPicPr>
      <xdr:blipFill>
        <a:blip xmlns:r="http://schemas.openxmlformats.org/officeDocument/2006/relationships" r:embed="rId35"/>
        <a:stretch>
          <a:fillRect/>
        </a:stretch>
      </xdr:blipFill>
      <xdr:spPr>
        <a:xfrm>
          <a:off x="123238532" y="19426918"/>
          <a:ext cx="4961117" cy="2683783"/>
        </a:xfrm>
        <a:prstGeom prst="rect">
          <a:avLst/>
        </a:prstGeom>
      </xdr:spPr>
    </xdr:pic>
    <xdr:clientData/>
  </xdr:oneCellAnchor>
  <xdr:oneCellAnchor>
    <xdr:from>
      <xdr:col>88</xdr:col>
      <xdr:colOff>410937</xdr:colOff>
      <xdr:row>102</xdr:row>
      <xdr:rowOff>236763</xdr:rowOff>
    </xdr:from>
    <xdr:ext cx="4855026" cy="2743201"/>
    <xdr:pic>
      <xdr:nvPicPr>
        <xdr:cNvPr id="57" name="Imagen 56">
          <a:extLst>
            <a:ext uri="{FF2B5EF4-FFF2-40B4-BE49-F238E27FC236}">
              <a16:creationId xmlns:a16="http://schemas.microsoft.com/office/drawing/2014/main" id="{28353D28-93F1-46A3-8854-3022BA3BD964}"/>
            </a:ext>
          </a:extLst>
        </xdr:cNvPr>
        <xdr:cNvPicPr>
          <a:picLocks noChangeAspect="1"/>
        </xdr:cNvPicPr>
      </xdr:nvPicPr>
      <xdr:blipFill>
        <a:blip xmlns:r="http://schemas.openxmlformats.org/officeDocument/2006/relationships" r:embed="rId36"/>
        <a:stretch>
          <a:fillRect/>
        </a:stretch>
      </xdr:blipFill>
      <xdr:spPr>
        <a:xfrm>
          <a:off x="123254862" y="19620138"/>
          <a:ext cx="4855026" cy="2743201"/>
        </a:xfrm>
        <a:prstGeom prst="rect">
          <a:avLst/>
        </a:prstGeom>
      </xdr:spPr>
    </xdr:pic>
    <xdr:clientData/>
  </xdr:oneCellAnchor>
  <xdr:oneCellAnchor>
    <xdr:from>
      <xdr:col>88</xdr:col>
      <xdr:colOff>500290</xdr:colOff>
      <xdr:row>34</xdr:row>
      <xdr:rowOff>212725</xdr:rowOff>
    </xdr:from>
    <xdr:ext cx="4733924" cy="2736628"/>
    <xdr:pic>
      <xdr:nvPicPr>
        <xdr:cNvPr id="58" name="Imagen 57">
          <a:extLst>
            <a:ext uri="{FF2B5EF4-FFF2-40B4-BE49-F238E27FC236}">
              <a16:creationId xmlns:a16="http://schemas.microsoft.com/office/drawing/2014/main" id="{5B5DD8A6-050F-4EBB-89C0-38407647428C}"/>
            </a:ext>
          </a:extLst>
        </xdr:cNvPr>
        <xdr:cNvPicPr>
          <a:picLocks noChangeAspect="1"/>
        </xdr:cNvPicPr>
      </xdr:nvPicPr>
      <xdr:blipFill>
        <a:blip xmlns:r="http://schemas.openxmlformats.org/officeDocument/2006/relationships" r:embed="rId37"/>
        <a:stretch>
          <a:fillRect/>
        </a:stretch>
      </xdr:blipFill>
      <xdr:spPr>
        <a:xfrm>
          <a:off x="123344215" y="6670675"/>
          <a:ext cx="4733924" cy="2736628"/>
        </a:xfrm>
        <a:prstGeom prst="rect">
          <a:avLst/>
        </a:prstGeom>
      </xdr:spPr>
    </xdr:pic>
    <xdr:clientData/>
  </xdr:oneCellAnchor>
  <xdr:oneCellAnchor>
    <xdr:from>
      <xdr:col>88</xdr:col>
      <xdr:colOff>476250</xdr:colOff>
      <xdr:row>30</xdr:row>
      <xdr:rowOff>227239</xdr:rowOff>
    </xdr:from>
    <xdr:ext cx="4838042" cy="2684690"/>
    <xdr:pic>
      <xdr:nvPicPr>
        <xdr:cNvPr id="59" name="Imagen 58">
          <a:extLst>
            <a:ext uri="{FF2B5EF4-FFF2-40B4-BE49-F238E27FC236}">
              <a16:creationId xmlns:a16="http://schemas.microsoft.com/office/drawing/2014/main" id="{D13F849B-DD79-4A6B-9209-2FBD2328C68E}"/>
            </a:ext>
          </a:extLst>
        </xdr:cNvPr>
        <xdr:cNvPicPr>
          <a:picLocks noChangeAspect="1"/>
        </xdr:cNvPicPr>
      </xdr:nvPicPr>
      <xdr:blipFill>
        <a:blip xmlns:r="http://schemas.openxmlformats.org/officeDocument/2006/relationships" r:embed="rId38"/>
        <a:stretch>
          <a:fillRect/>
        </a:stretch>
      </xdr:blipFill>
      <xdr:spPr>
        <a:xfrm>
          <a:off x="123320175" y="5904139"/>
          <a:ext cx="4838042" cy="2684690"/>
        </a:xfrm>
        <a:prstGeom prst="rect">
          <a:avLst/>
        </a:prstGeom>
      </xdr:spPr>
    </xdr:pic>
    <xdr:clientData/>
  </xdr:oneCellAnchor>
  <xdr:oneCellAnchor>
    <xdr:from>
      <xdr:col>88</xdr:col>
      <xdr:colOff>381000</xdr:colOff>
      <xdr:row>74</xdr:row>
      <xdr:rowOff>271836</xdr:rowOff>
    </xdr:from>
    <xdr:ext cx="4987721" cy="2708130"/>
    <xdr:pic>
      <xdr:nvPicPr>
        <xdr:cNvPr id="60" name="Imagen 59">
          <a:extLst>
            <a:ext uri="{FF2B5EF4-FFF2-40B4-BE49-F238E27FC236}">
              <a16:creationId xmlns:a16="http://schemas.microsoft.com/office/drawing/2014/main" id="{3BBD7CF3-E9FB-48FB-BDF6-10AA98835CF8}"/>
            </a:ext>
          </a:extLst>
        </xdr:cNvPr>
        <xdr:cNvPicPr>
          <a:picLocks noChangeAspect="1"/>
        </xdr:cNvPicPr>
      </xdr:nvPicPr>
      <xdr:blipFill>
        <a:blip xmlns:r="http://schemas.openxmlformats.org/officeDocument/2006/relationships" r:embed="rId39"/>
        <a:stretch>
          <a:fillRect/>
        </a:stretch>
      </xdr:blipFill>
      <xdr:spPr>
        <a:xfrm>
          <a:off x="123224925" y="14283111"/>
          <a:ext cx="4987721" cy="2708130"/>
        </a:xfrm>
        <a:prstGeom prst="rect">
          <a:avLst/>
        </a:prstGeom>
      </xdr:spPr>
    </xdr:pic>
    <xdr:clientData/>
  </xdr:oneCellAnchor>
  <xdr:oneCellAnchor>
    <xdr:from>
      <xdr:col>88</xdr:col>
      <xdr:colOff>352242</xdr:colOff>
      <xdr:row>76</xdr:row>
      <xdr:rowOff>231323</xdr:rowOff>
    </xdr:from>
    <xdr:ext cx="5016477" cy="2748641"/>
    <xdr:pic>
      <xdr:nvPicPr>
        <xdr:cNvPr id="61" name="Imagen 60">
          <a:extLst>
            <a:ext uri="{FF2B5EF4-FFF2-40B4-BE49-F238E27FC236}">
              <a16:creationId xmlns:a16="http://schemas.microsoft.com/office/drawing/2014/main" id="{EF744B39-49B4-4820-AE6B-44AB5CD99475}"/>
            </a:ext>
          </a:extLst>
        </xdr:cNvPr>
        <xdr:cNvPicPr>
          <a:picLocks noChangeAspect="1"/>
        </xdr:cNvPicPr>
      </xdr:nvPicPr>
      <xdr:blipFill>
        <a:blip xmlns:r="http://schemas.openxmlformats.org/officeDocument/2006/relationships" r:embed="rId40"/>
        <a:stretch>
          <a:fillRect/>
        </a:stretch>
      </xdr:blipFill>
      <xdr:spPr>
        <a:xfrm>
          <a:off x="123196167" y="14671223"/>
          <a:ext cx="5016477" cy="2748641"/>
        </a:xfrm>
        <a:prstGeom prst="rect">
          <a:avLst/>
        </a:prstGeom>
      </xdr:spPr>
    </xdr:pic>
    <xdr:clientData/>
  </xdr:oneCellAnchor>
  <xdr:oneCellAnchor>
    <xdr:from>
      <xdr:col>88</xdr:col>
      <xdr:colOff>315687</xdr:colOff>
      <xdr:row>35</xdr:row>
      <xdr:rowOff>213633</xdr:rowOff>
    </xdr:from>
    <xdr:ext cx="5113564" cy="2788443"/>
    <xdr:pic>
      <xdr:nvPicPr>
        <xdr:cNvPr id="62" name="Imagen 61">
          <a:extLst>
            <a:ext uri="{FF2B5EF4-FFF2-40B4-BE49-F238E27FC236}">
              <a16:creationId xmlns:a16="http://schemas.microsoft.com/office/drawing/2014/main" id="{A7C40829-F9BE-4698-8F10-6298AABB5452}"/>
            </a:ext>
          </a:extLst>
        </xdr:cNvPr>
        <xdr:cNvPicPr>
          <a:picLocks noChangeAspect="1"/>
        </xdr:cNvPicPr>
      </xdr:nvPicPr>
      <xdr:blipFill>
        <a:blip xmlns:r="http://schemas.openxmlformats.org/officeDocument/2006/relationships" r:embed="rId41"/>
        <a:stretch>
          <a:fillRect/>
        </a:stretch>
      </xdr:blipFill>
      <xdr:spPr>
        <a:xfrm>
          <a:off x="123159612" y="6862083"/>
          <a:ext cx="5113564" cy="2788443"/>
        </a:xfrm>
        <a:prstGeom prst="rect">
          <a:avLst/>
        </a:prstGeom>
      </xdr:spPr>
    </xdr:pic>
    <xdr:clientData/>
  </xdr:oneCellAnchor>
  <xdr:oneCellAnchor>
    <xdr:from>
      <xdr:col>88</xdr:col>
      <xdr:colOff>351915</xdr:colOff>
      <xdr:row>60</xdr:row>
      <xdr:rowOff>254219</xdr:rowOff>
    </xdr:from>
    <xdr:ext cx="5022906" cy="3099941"/>
    <xdr:pic>
      <xdr:nvPicPr>
        <xdr:cNvPr id="63" name="Imagen 62">
          <a:extLst>
            <a:ext uri="{FF2B5EF4-FFF2-40B4-BE49-F238E27FC236}">
              <a16:creationId xmlns:a16="http://schemas.microsoft.com/office/drawing/2014/main" id="{8BD9A97C-A3D6-4B28-8560-F1BED94464EF}"/>
            </a:ext>
          </a:extLst>
        </xdr:cNvPr>
        <xdr:cNvPicPr>
          <a:picLocks noChangeAspect="1"/>
        </xdr:cNvPicPr>
      </xdr:nvPicPr>
      <xdr:blipFill>
        <a:blip xmlns:r="http://schemas.openxmlformats.org/officeDocument/2006/relationships" r:embed="rId42"/>
        <a:stretch>
          <a:fillRect/>
        </a:stretch>
      </xdr:blipFill>
      <xdr:spPr>
        <a:xfrm>
          <a:off x="123195840" y="11617544"/>
          <a:ext cx="5022906" cy="3099941"/>
        </a:xfrm>
        <a:prstGeom prst="rect">
          <a:avLst/>
        </a:prstGeom>
      </xdr:spPr>
    </xdr:pic>
    <xdr:clientData/>
  </xdr:oneCellAnchor>
  <xdr:oneCellAnchor>
    <xdr:from>
      <xdr:col>88</xdr:col>
      <xdr:colOff>397328</xdr:colOff>
      <xdr:row>44</xdr:row>
      <xdr:rowOff>255814</xdr:rowOff>
    </xdr:from>
    <xdr:ext cx="4961821" cy="2705441"/>
    <xdr:pic>
      <xdr:nvPicPr>
        <xdr:cNvPr id="64" name="Imagen 63">
          <a:extLst>
            <a:ext uri="{FF2B5EF4-FFF2-40B4-BE49-F238E27FC236}">
              <a16:creationId xmlns:a16="http://schemas.microsoft.com/office/drawing/2014/main" id="{39631F43-56E5-4047-A7E0-D26C15B8B620}"/>
            </a:ext>
          </a:extLst>
        </xdr:cNvPr>
        <xdr:cNvPicPr>
          <a:picLocks noChangeAspect="1"/>
        </xdr:cNvPicPr>
      </xdr:nvPicPr>
      <xdr:blipFill>
        <a:blip xmlns:r="http://schemas.openxmlformats.org/officeDocument/2006/relationships" r:embed="rId36"/>
        <a:stretch>
          <a:fillRect/>
        </a:stretch>
      </xdr:blipFill>
      <xdr:spPr>
        <a:xfrm>
          <a:off x="123241253" y="8571139"/>
          <a:ext cx="4961821" cy="2705441"/>
        </a:xfrm>
        <a:prstGeom prst="rect">
          <a:avLst/>
        </a:prstGeom>
      </xdr:spPr>
    </xdr:pic>
    <xdr:clientData/>
  </xdr:oneCellAnchor>
  <xdr:oneCellAnchor>
    <xdr:from>
      <xdr:col>88</xdr:col>
      <xdr:colOff>429124</xdr:colOff>
      <xdr:row>83</xdr:row>
      <xdr:rowOff>206375</xdr:rowOff>
    </xdr:from>
    <xdr:ext cx="4877661" cy="2746376"/>
    <xdr:pic>
      <xdr:nvPicPr>
        <xdr:cNvPr id="65" name="Imagen 64">
          <a:extLst>
            <a:ext uri="{FF2B5EF4-FFF2-40B4-BE49-F238E27FC236}">
              <a16:creationId xmlns:a16="http://schemas.microsoft.com/office/drawing/2014/main" id="{B2C1BE4B-20DB-469E-A205-F70E711BA988}"/>
            </a:ext>
          </a:extLst>
        </xdr:cNvPr>
        <xdr:cNvPicPr>
          <a:picLocks noChangeAspect="1"/>
        </xdr:cNvPicPr>
      </xdr:nvPicPr>
      <xdr:blipFill>
        <a:blip xmlns:r="http://schemas.openxmlformats.org/officeDocument/2006/relationships" r:embed="rId43"/>
        <a:stretch>
          <a:fillRect/>
        </a:stretch>
      </xdr:blipFill>
      <xdr:spPr>
        <a:xfrm>
          <a:off x="123273049" y="15998825"/>
          <a:ext cx="4877661" cy="2746376"/>
        </a:xfrm>
        <a:prstGeom prst="rect">
          <a:avLst/>
        </a:prstGeom>
      </xdr:spPr>
    </xdr:pic>
    <xdr:clientData/>
  </xdr:oneCellAnchor>
  <xdr:oneCellAnchor>
    <xdr:from>
      <xdr:col>88</xdr:col>
      <xdr:colOff>449035</xdr:colOff>
      <xdr:row>86</xdr:row>
      <xdr:rowOff>204112</xdr:rowOff>
    </xdr:from>
    <xdr:ext cx="4856892" cy="2762246"/>
    <xdr:pic>
      <xdr:nvPicPr>
        <xdr:cNvPr id="66" name="Imagen 65">
          <a:extLst>
            <a:ext uri="{FF2B5EF4-FFF2-40B4-BE49-F238E27FC236}">
              <a16:creationId xmlns:a16="http://schemas.microsoft.com/office/drawing/2014/main" id="{8967FB72-02C6-4099-B348-3971A6A684A9}"/>
            </a:ext>
          </a:extLst>
        </xdr:cNvPr>
        <xdr:cNvPicPr>
          <a:picLocks noChangeAspect="1"/>
        </xdr:cNvPicPr>
      </xdr:nvPicPr>
      <xdr:blipFill>
        <a:blip xmlns:r="http://schemas.openxmlformats.org/officeDocument/2006/relationships" r:embed="rId44"/>
        <a:stretch>
          <a:fillRect/>
        </a:stretch>
      </xdr:blipFill>
      <xdr:spPr>
        <a:xfrm>
          <a:off x="123292960" y="16577587"/>
          <a:ext cx="4856892" cy="2762246"/>
        </a:xfrm>
        <a:prstGeom prst="rect">
          <a:avLst/>
        </a:prstGeom>
      </xdr:spPr>
    </xdr:pic>
    <xdr:clientData/>
  </xdr:oneCellAnchor>
  <xdr:oneCellAnchor>
    <xdr:from>
      <xdr:col>88</xdr:col>
      <xdr:colOff>353786</xdr:colOff>
      <xdr:row>85</xdr:row>
      <xdr:rowOff>258538</xdr:rowOff>
    </xdr:from>
    <xdr:ext cx="5061857" cy="2639786"/>
    <xdr:pic>
      <xdr:nvPicPr>
        <xdr:cNvPr id="67" name="Imagen 66">
          <a:extLst>
            <a:ext uri="{FF2B5EF4-FFF2-40B4-BE49-F238E27FC236}">
              <a16:creationId xmlns:a16="http://schemas.microsoft.com/office/drawing/2014/main" id="{F74B1C39-34DC-4FB8-8B16-E52105A78C2E}"/>
            </a:ext>
          </a:extLst>
        </xdr:cNvPr>
        <xdr:cNvPicPr>
          <a:picLocks noChangeAspect="1"/>
        </xdr:cNvPicPr>
      </xdr:nvPicPr>
      <xdr:blipFill>
        <a:blip xmlns:r="http://schemas.openxmlformats.org/officeDocument/2006/relationships" r:embed="rId45"/>
        <a:stretch>
          <a:fillRect/>
        </a:stretch>
      </xdr:blipFill>
      <xdr:spPr>
        <a:xfrm>
          <a:off x="123197711" y="16384363"/>
          <a:ext cx="5061857" cy="2639786"/>
        </a:xfrm>
        <a:prstGeom prst="rect">
          <a:avLst/>
        </a:prstGeom>
      </xdr:spPr>
    </xdr:pic>
    <xdr:clientData/>
  </xdr:oneCellAnchor>
  <xdr:oneCellAnchor>
    <xdr:from>
      <xdr:col>88</xdr:col>
      <xdr:colOff>496260</xdr:colOff>
      <xdr:row>64</xdr:row>
      <xdr:rowOff>205706</xdr:rowOff>
    </xdr:from>
    <xdr:ext cx="4728884" cy="2747043"/>
    <xdr:pic>
      <xdr:nvPicPr>
        <xdr:cNvPr id="68" name="Imagen 67">
          <a:extLst>
            <a:ext uri="{FF2B5EF4-FFF2-40B4-BE49-F238E27FC236}">
              <a16:creationId xmlns:a16="http://schemas.microsoft.com/office/drawing/2014/main" id="{EE5791FA-1318-46CA-AFD6-8548B9E36666}"/>
            </a:ext>
          </a:extLst>
        </xdr:cNvPr>
        <xdr:cNvPicPr>
          <a:picLocks noChangeAspect="1"/>
        </xdr:cNvPicPr>
      </xdr:nvPicPr>
      <xdr:blipFill>
        <a:blip xmlns:r="http://schemas.openxmlformats.org/officeDocument/2006/relationships" r:embed="rId46"/>
        <a:stretch>
          <a:fillRect/>
        </a:stretch>
      </xdr:blipFill>
      <xdr:spPr>
        <a:xfrm>
          <a:off x="123340185" y="12378656"/>
          <a:ext cx="4728884" cy="2747043"/>
        </a:xfrm>
        <a:prstGeom prst="rect">
          <a:avLst/>
        </a:prstGeom>
      </xdr:spPr>
    </xdr:pic>
    <xdr:clientData/>
  </xdr:oneCellAnchor>
  <xdr:oneCellAnchor>
    <xdr:from>
      <xdr:col>12</xdr:col>
      <xdr:colOff>174813</xdr:colOff>
      <xdr:row>13</xdr:row>
      <xdr:rowOff>3300096</xdr:rowOff>
    </xdr:from>
    <xdr:ext cx="1668954" cy="409211"/>
    <xdr:pic>
      <xdr:nvPicPr>
        <xdr:cNvPr id="69" name="Imagen 4">
          <a:extLst>
            <a:ext uri="{FF2B5EF4-FFF2-40B4-BE49-F238E27FC236}">
              <a16:creationId xmlns:a16="http://schemas.microsoft.com/office/drawing/2014/main" id="{45820F94-2B6A-4B23-AFFE-835E1A7ECFA5}"/>
            </a:ext>
          </a:extLst>
        </xdr:cNvPr>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20872638" y="2671446"/>
          <a:ext cx="1668954" cy="409211"/>
        </a:xfrm>
        <a:prstGeom prst="rect">
          <a:avLst/>
        </a:prstGeom>
        <a:noFill/>
        <a:ln>
          <a:noFill/>
        </a:ln>
      </xdr:spPr>
    </xdr:pic>
    <xdr:clientData/>
  </xdr:oneCellAnchor>
  <xdr:oneCellAnchor>
    <xdr:from>
      <xdr:col>88</xdr:col>
      <xdr:colOff>408214</xdr:colOff>
      <xdr:row>13</xdr:row>
      <xdr:rowOff>538334</xdr:rowOff>
    </xdr:from>
    <xdr:ext cx="4893095" cy="2972308"/>
    <xdr:pic>
      <xdr:nvPicPr>
        <xdr:cNvPr id="70" name="Imagen 69">
          <a:extLst>
            <a:ext uri="{FF2B5EF4-FFF2-40B4-BE49-F238E27FC236}">
              <a16:creationId xmlns:a16="http://schemas.microsoft.com/office/drawing/2014/main" id="{FF903BAF-A22F-4A71-8674-A67A1672D2ED}"/>
            </a:ext>
          </a:extLst>
        </xdr:cNvPr>
        <xdr:cNvPicPr>
          <a:picLocks noChangeAspect="1"/>
        </xdr:cNvPicPr>
      </xdr:nvPicPr>
      <xdr:blipFill>
        <a:blip xmlns:r="http://schemas.openxmlformats.org/officeDocument/2006/relationships" r:embed="rId48"/>
        <a:stretch>
          <a:fillRect/>
        </a:stretch>
      </xdr:blipFill>
      <xdr:spPr>
        <a:xfrm>
          <a:off x="123252139" y="2662409"/>
          <a:ext cx="4893095" cy="2972308"/>
        </a:xfrm>
        <a:prstGeom prst="rect">
          <a:avLst/>
        </a:prstGeom>
      </xdr:spPr>
    </xdr:pic>
    <xdr:clientData/>
  </xdr:oneCellAnchor>
  <xdr:oneCellAnchor>
    <xdr:from>
      <xdr:col>88</xdr:col>
      <xdr:colOff>571500</xdr:colOff>
      <xdr:row>14</xdr:row>
      <xdr:rowOff>266699</xdr:rowOff>
    </xdr:from>
    <xdr:ext cx="4604202" cy="2631624"/>
    <xdr:pic>
      <xdr:nvPicPr>
        <xdr:cNvPr id="71" name="Imagen 70">
          <a:extLst>
            <a:ext uri="{FF2B5EF4-FFF2-40B4-BE49-F238E27FC236}">
              <a16:creationId xmlns:a16="http://schemas.microsoft.com/office/drawing/2014/main" id="{7D4027F8-B14F-478E-BAAC-EEC964841104}"/>
            </a:ext>
          </a:extLst>
        </xdr:cNvPr>
        <xdr:cNvPicPr>
          <a:picLocks noChangeAspect="1"/>
        </xdr:cNvPicPr>
      </xdr:nvPicPr>
      <xdr:blipFill>
        <a:blip xmlns:r="http://schemas.openxmlformats.org/officeDocument/2006/relationships" r:embed="rId49"/>
        <a:stretch>
          <a:fillRect/>
        </a:stretch>
      </xdr:blipFill>
      <xdr:spPr>
        <a:xfrm>
          <a:off x="123415425" y="2857499"/>
          <a:ext cx="4604202" cy="2631624"/>
        </a:xfrm>
        <a:prstGeom prst="rect">
          <a:avLst/>
        </a:prstGeom>
      </xdr:spPr>
    </xdr:pic>
    <xdr:clientData/>
  </xdr:oneCellAnchor>
  <xdr:oneCellAnchor>
    <xdr:from>
      <xdr:col>88</xdr:col>
      <xdr:colOff>620542</xdr:colOff>
      <xdr:row>15</xdr:row>
      <xdr:rowOff>231604</xdr:rowOff>
    </xdr:from>
    <xdr:ext cx="4518876" cy="2721145"/>
    <xdr:pic>
      <xdr:nvPicPr>
        <xdr:cNvPr id="72" name="Imagen 71">
          <a:extLst>
            <a:ext uri="{FF2B5EF4-FFF2-40B4-BE49-F238E27FC236}">
              <a16:creationId xmlns:a16="http://schemas.microsoft.com/office/drawing/2014/main" id="{3B90D5C3-73E6-43F4-B03C-647FD56325BD}"/>
            </a:ext>
          </a:extLst>
        </xdr:cNvPr>
        <xdr:cNvPicPr>
          <a:picLocks noChangeAspect="1"/>
        </xdr:cNvPicPr>
      </xdr:nvPicPr>
      <xdr:blipFill>
        <a:blip xmlns:r="http://schemas.openxmlformats.org/officeDocument/2006/relationships" r:embed="rId50"/>
        <a:stretch>
          <a:fillRect/>
        </a:stretch>
      </xdr:blipFill>
      <xdr:spPr>
        <a:xfrm>
          <a:off x="123464467" y="3051004"/>
          <a:ext cx="4518876" cy="2721145"/>
        </a:xfrm>
        <a:prstGeom prst="rect">
          <a:avLst/>
        </a:prstGeom>
      </xdr:spPr>
    </xdr:pic>
    <xdr:clientData/>
  </xdr:oneCellAnchor>
  <xdr:oneCellAnchor>
    <xdr:from>
      <xdr:col>88</xdr:col>
      <xdr:colOff>594528</xdr:colOff>
      <xdr:row>47</xdr:row>
      <xdr:rowOff>186314</xdr:rowOff>
    </xdr:from>
    <xdr:ext cx="4550025" cy="2739222"/>
    <xdr:pic>
      <xdr:nvPicPr>
        <xdr:cNvPr id="73" name="Imagen 72">
          <a:extLst>
            <a:ext uri="{FF2B5EF4-FFF2-40B4-BE49-F238E27FC236}">
              <a16:creationId xmlns:a16="http://schemas.microsoft.com/office/drawing/2014/main" id="{061B739E-0D88-4B4A-AF42-095820B42573}"/>
            </a:ext>
          </a:extLst>
        </xdr:cNvPr>
        <xdr:cNvPicPr>
          <a:picLocks noChangeAspect="1"/>
        </xdr:cNvPicPr>
      </xdr:nvPicPr>
      <xdr:blipFill>
        <a:blip xmlns:r="http://schemas.openxmlformats.org/officeDocument/2006/relationships" r:embed="rId51"/>
        <a:stretch>
          <a:fillRect/>
        </a:stretch>
      </xdr:blipFill>
      <xdr:spPr>
        <a:xfrm>
          <a:off x="123438453" y="9139814"/>
          <a:ext cx="4550025" cy="2739222"/>
        </a:xfrm>
        <a:prstGeom prst="rect">
          <a:avLst/>
        </a:prstGeom>
      </xdr:spPr>
    </xdr:pic>
    <xdr:clientData/>
  </xdr:oneCellAnchor>
  <xdr:oneCellAnchor>
    <xdr:from>
      <xdr:col>88</xdr:col>
      <xdr:colOff>680357</xdr:colOff>
      <xdr:row>48</xdr:row>
      <xdr:rowOff>244928</xdr:rowOff>
    </xdr:from>
    <xdr:ext cx="4370841" cy="2680607"/>
    <xdr:pic>
      <xdr:nvPicPr>
        <xdr:cNvPr id="74" name="Imagen 73">
          <a:extLst>
            <a:ext uri="{FF2B5EF4-FFF2-40B4-BE49-F238E27FC236}">
              <a16:creationId xmlns:a16="http://schemas.microsoft.com/office/drawing/2014/main" id="{0805914D-8F85-495C-A99E-134FC2ADEA65}"/>
            </a:ext>
          </a:extLst>
        </xdr:cNvPr>
        <xdr:cNvPicPr>
          <a:picLocks noChangeAspect="1"/>
        </xdr:cNvPicPr>
      </xdr:nvPicPr>
      <xdr:blipFill>
        <a:blip xmlns:r="http://schemas.openxmlformats.org/officeDocument/2006/relationships" r:embed="rId52"/>
        <a:stretch>
          <a:fillRect/>
        </a:stretch>
      </xdr:blipFill>
      <xdr:spPr>
        <a:xfrm>
          <a:off x="123524282" y="9331778"/>
          <a:ext cx="4370841" cy="2680607"/>
        </a:xfrm>
        <a:prstGeom prst="rect">
          <a:avLst/>
        </a:prstGeom>
      </xdr:spPr>
    </xdr:pic>
    <xdr:clientData/>
  </xdr:oneCellAnchor>
  <xdr:oneCellAnchor>
    <xdr:from>
      <xdr:col>88</xdr:col>
      <xdr:colOff>602116</xdr:colOff>
      <xdr:row>87</xdr:row>
      <xdr:rowOff>255135</xdr:rowOff>
    </xdr:from>
    <xdr:ext cx="4543928" cy="2724830"/>
    <xdr:pic>
      <xdr:nvPicPr>
        <xdr:cNvPr id="75" name="Imagen 74">
          <a:extLst>
            <a:ext uri="{FF2B5EF4-FFF2-40B4-BE49-F238E27FC236}">
              <a16:creationId xmlns:a16="http://schemas.microsoft.com/office/drawing/2014/main" id="{980C2B30-00E3-468B-8E75-096135D2115B}"/>
            </a:ext>
          </a:extLst>
        </xdr:cNvPr>
        <xdr:cNvPicPr>
          <a:picLocks noChangeAspect="1"/>
        </xdr:cNvPicPr>
      </xdr:nvPicPr>
      <xdr:blipFill>
        <a:blip xmlns:r="http://schemas.openxmlformats.org/officeDocument/2006/relationships" r:embed="rId53"/>
        <a:stretch>
          <a:fillRect/>
        </a:stretch>
      </xdr:blipFill>
      <xdr:spPr>
        <a:xfrm>
          <a:off x="123446041" y="16761960"/>
          <a:ext cx="4543928" cy="2724830"/>
        </a:xfrm>
        <a:prstGeom prst="rect">
          <a:avLst/>
        </a:prstGeom>
      </xdr:spPr>
    </xdr:pic>
    <xdr:clientData/>
  </xdr:oneCellAnchor>
  <xdr:oneCellAnchor>
    <xdr:from>
      <xdr:col>88</xdr:col>
      <xdr:colOff>562145</xdr:colOff>
      <xdr:row>88</xdr:row>
      <xdr:rowOff>162153</xdr:rowOff>
    </xdr:from>
    <xdr:ext cx="4550025" cy="2776990"/>
    <xdr:pic>
      <xdr:nvPicPr>
        <xdr:cNvPr id="76" name="Imagen 75">
          <a:extLst>
            <a:ext uri="{FF2B5EF4-FFF2-40B4-BE49-F238E27FC236}">
              <a16:creationId xmlns:a16="http://schemas.microsoft.com/office/drawing/2014/main" id="{5D978A1B-B3A0-4B2E-B360-68BDC0C1DD5C}"/>
            </a:ext>
          </a:extLst>
        </xdr:cNvPr>
        <xdr:cNvPicPr>
          <a:picLocks noChangeAspect="1"/>
        </xdr:cNvPicPr>
      </xdr:nvPicPr>
      <xdr:blipFill>
        <a:blip xmlns:r="http://schemas.openxmlformats.org/officeDocument/2006/relationships" r:embed="rId54"/>
        <a:stretch>
          <a:fillRect/>
        </a:stretch>
      </xdr:blipFill>
      <xdr:spPr>
        <a:xfrm>
          <a:off x="123406070" y="16926153"/>
          <a:ext cx="4550025" cy="2776990"/>
        </a:xfrm>
        <a:prstGeom prst="rect">
          <a:avLst/>
        </a:prstGeom>
      </xdr:spPr>
    </xdr:pic>
    <xdr:clientData/>
  </xdr:oneCellAnchor>
  <xdr:oneCellAnchor>
    <xdr:from>
      <xdr:col>88</xdr:col>
      <xdr:colOff>480787</xdr:colOff>
      <xdr:row>89</xdr:row>
      <xdr:rowOff>272144</xdr:rowOff>
    </xdr:from>
    <xdr:ext cx="4703533" cy="2680606"/>
    <xdr:pic>
      <xdr:nvPicPr>
        <xdr:cNvPr id="77" name="Imagen 76">
          <a:extLst>
            <a:ext uri="{FF2B5EF4-FFF2-40B4-BE49-F238E27FC236}">
              <a16:creationId xmlns:a16="http://schemas.microsoft.com/office/drawing/2014/main" id="{5B2F7F25-121D-4293-90B7-626849AF136D}"/>
            </a:ext>
          </a:extLst>
        </xdr:cNvPr>
        <xdr:cNvPicPr>
          <a:picLocks noChangeAspect="1"/>
        </xdr:cNvPicPr>
      </xdr:nvPicPr>
      <xdr:blipFill>
        <a:blip xmlns:r="http://schemas.openxmlformats.org/officeDocument/2006/relationships" r:embed="rId55"/>
        <a:stretch>
          <a:fillRect/>
        </a:stretch>
      </xdr:blipFill>
      <xdr:spPr>
        <a:xfrm>
          <a:off x="123324712" y="17140919"/>
          <a:ext cx="4703533" cy="2680606"/>
        </a:xfrm>
        <a:prstGeom prst="rect">
          <a:avLst/>
        </a:prstGeom>
      </xdr:spPr>
    </xdr:pic>
    <xdr:clientData/>
  </xdr:oneCellAnchor>
  <xdr:oneCellAnchor>
    <xdr:from>
      <xdr:col>88</xdr:col>
      <xdr:colOff>420121</xdr:colOff>
      <xdr:row>62</xdr:row>
      <xdr:rowOff>182280</xdr:rowOff>
    </xdr:from>
    <xdr:ext cx="4859451" cy="2770470"/>
    <xdr:pic>
      <xdr:nvPicPr>
        <xdr:cNvPr id="78" name="Imagen 77">
          <a:extLst>
            <a:ext uri="{FF2B5EF4-FFF2-40B4-BE49-F238E27FC236}">
              <a16:creationId xmlns:a16="http://schemas.microsoft.com/office/drawing/2014/main" id="{2F740AD6-B8B1-4420-AABE-97F2CF86262F}"/>
            </a:ext>
          </a:extLst>
        </xdr:cNvPr>
        <xdr:cNvPicPr>
          <a:picLocks noChangeAspect="1"/>
        </xdr:cNvPicPr>
      </xdr:nvPicPr>
      <xdr:blipFill>
        <a:blip xmlns:r="http://schemas.openxmlformats.org/officeDocument/2006/relationships" r:embed="rId56"/>
        <a:stretch>
          <a:fillRect/>
        </a:stretch>
      </xdr:blipFill>
      <xdr:spPr>
        <a:xfrm>
          <a:off x="123264046" y="11993280"/>
          <a:ext cx="4859451" cy="2770470"/>
        </a:xfrm>
        <a:prstGeom prst="rect">
          <a:avLst/>
        </a:prstGeom>
      </xdr:spPr>
    </xdr:pic>
    <xdr:clientData/>
  </xdr:oneCellAnchor>
  <xdr:oneCellAnchor>
    <xdr:from>
      <xdr:col>88</xdr:col>
      <xdr:colOff>400561</xdr:colOff>
      <xdr:row>63</xdr:row>
      <xdr:rowOff>267324</xdr:rowOff>
    </xdr:from>
    <xdr:ext cx="4947046" cy="2658211"/>
    <xdr:pic>
      <xdr:nvPicPr>
        <xdr:cNvPr id="79" name="Imagen 78">
          <a:extLst>
            <a:ext uri="{FF2B5EF4-FFF2-40B4-BE49-F238E27FC236}">
              <a16:creationId xmlns:a16="http://schemas.microsoft.com/office/drawing/2014/main" id="{C69B572A-D1EC-4179-8354-F5965E7CD74E}"/>
            </a:ext>
          </a:extLst>
        </xdr:cNvPr>
        <xdr:cNvPicPr>
          <a:picLocks noChangeAspect="1"/>
        </xdr:cNvPicPr>
      </xdr:nvPicPr>
      <xdr:blipFill>
        <a:blip xmlns:r="http://schemas.openxmlformats.org/officeDocument/2006/relationships" r:embed="rId57"/>
        <a:stretch>
          <a:fillRect/>
        </a:stretch>
      </xdr:blipFill>
      <xdr:spPr>
        <a:xfrm>
          <a:off x="123244486" y="12192624"/>
          <a:ext cx="4947046" cy="2658211"/>
        </a:xfrm>
        <a:prstGeom prst="rect">
          <a:avLst/>
        </a:prstGeom>
      </xdr:spPr>
    </xdr:pic>
    <xdr:clientData/>
  </xdr:oneCellAnchor>
  <xdr:oneCellAnchor>
    <xdr:from>
      <xdr:col>88</xdr:col>
      <xdr:colOff>396875</xdr:colOff>
      <xdr:row>93</xdr:row>
      <xdr:rowOff>242661</xdr:rowOff>
    </xdr:from>
    <xdr:ext cx="4909911" cy="2710377"/>
    <xdr:pic>
      <xdr:nvPicPr>
        <xdr:cNvPr id="80" name="Imagen 79">
          <a:extLst>
            <a:ext uri="{FF2B5EF4-FFF2-40B4-BE49-F238E27FC236}">
              <a16:creationId xmlns:a16="http://schemas.microsoft.com/office/drawing/2014/main" id="{FC565C44-88CE-4358-B85D-04F833B644D7}"/>
            </a:ext>
          </a:extLst>
        </xdr:cNvPr>
        <xdr:cNvPicPr>
          <a:picLocks noChangeAspect="1"/>
        </xdr:cNvPicPr>
      </xdr:nvPicPr>
      <xdr:blipFill>
        <a:blip xmlns:r="http://schemas.openxmlformats.org/officeDocument/2006/relationships" r:embed="rId58"/>
        <a:stretch>
          <a:fillRect/>
        </a:stretch>
      </xdr:blipFill>
      <xdr:spPr>
        <a:xfrm>
          <a:off x="123240800" y="17911536"/>
          <a:ext cx="4909911" cy="2710377"/>
        </a:xfrm>
        <a:prstGeom prst="rect">
          <a:avLst/>
        </a:prstGeom>
      </xdr:spPr>
    </xdr:pic>
    <xdr:clientData/>
  </xdr:oneCellAnchor>
  <xdr:oneCellAnchor>
    <xdr:from>
      <xdr:col>88</xdr:col>
      <xdr:colOff>530679</xdr:colOff>
      <xdr:row>99</xdr:row>
      <xdr:rowOff>175291</xdr:rowOff>
    </xdr:from>
    <xdr:ext cx="4667249" cy="2750243"/>
    <xdr:pic>
      <xdr:nvPicPr>
        <xdr:cNvPr id="81" name="Imagen 80">
          <a:extLst>
            <a:ext uri="{FF2B5EF4-FFF2-40B4-BE49-F238E27FC236}">
              <a16:creationId xmlns:a16="http://schemas.microsoft.com/office/drawing/2014/main" id="{08A618AB-A00E-4395-A2AF-BDAD96CFC60D}"/>
            </a:ext>
          </a:extLst>
        </xdr:cNvPr>
        <xdr:cNvPicPr>
          <a:picLocks noChangeAspect="1"/>
        </xdr:cNvPicPr>
      </xdr:nvPicPr>
      <xdr:blipFill>
        <a:blip xmlns:r="http://schemas.openxmlformats.org/officeDocument/2006/relationships" r:embed="rId59"/>
        <a:stretch>
          <a:fillRect/>
        </a:stretch>
      </xdr:blipFill>
      <xdr:spPr>
        <a:xfrm>
          <a:off x="123374604" y="19034791"/>
          <a:ext cx="4667249" cy="2750243"/>
        </a:xfrm>
        <a:prstGeom prst="rect">
          <a:avLst/>
        </a:prstGeom>
      </xdr:spPr>
    </xdr:pic>
    <xdr:clientData/>
  </xdr:oneCellAnchor>
  <xdr:oneCellAnchor>
    <xdr:from>
      <xdr:col>88</xdr:col>
      <xdr:colOff>435427</xdr:colOff>
      <xdr:row>12</xdr:row>
      <xdr:rowOff>489855</xdr:rowOff>
    </xdr:from>
    <xdr:ext cx="4912180" cy="2884717"/>
    <xdr:pic>
      <xdr:nvPicPr>
        <xdr:cNvPr id="82" name="Imagen 81">
          <a:extLst>
            <a:ext uri="{FF2B5EF4-FFF2-40B4-BE49-F238E27FC236}">
              <a16:creationId xmlns:a16="http://schemas.microsoft.com/office/drawing/2014/main" id="{D494D584-0E1E-4A31-BE0C-5D99AF77E9C6}"/>
            </a:ext>
          </a:extLst>
        </xdr:cNvPr>
        <xdr:cNvPicPr>
          <a:picLocks noChangeAspect="1"/>
        </xdr:cNvPicPr>
      </xdr:nvPicPr>
      <xdr:blipFill>
        <a:blip xmlns:r="http://schemas.openxmlformats.org/officeDocument/2006/relationships" r:embed="rId60"/>
        <a:stretch>
          <a:fillRect/>
        </a:stretch>
      </xdr:blipFill>
      <xdr:spPr>
        <a:xfrm>
          <a:off x="123279352" y="2480580"/>
          <a:ext cx="4912180" cy="2884717"/>
        </a:xfrm>
        <a:prstGeom prst="rect">
          <a:avLst/>
        </a:prstGeom>
      </xdr:spPr>
    </xdr:pic>
    <xdr:clientData/>
  </xdr:oneCellAnchor>
  <xdr:oneCellAnchor>
    <xdr:from>
      <xdr:col>88</xdr:col>
      <xdr:colOff>517071</xdr:colOff>
      <xdr:row>91</xdr:row>
      <xdr:rowOff>163286</xdr:rowOff>
    </xdr:from>
    <xdr:ext cx="4667251" cy="2896811"/>
    <xdr:pic>
      <xdr:nvPicPr>
        <xdr:cNvPr id="83" name="Imagen 82">
          <a:extLst>
            <a:ext uri="{FF2B5EF4-FFF2-40B4-BE49-F238E27FC236}">
              <a16:creationId xmlns:a16="http://schemas.microsoft.com/office/drawing/2014/main" id="{73E9C992-DF3B-4D0D-B3D8-B31503707E7F}"/>
            </a:ext>
          </a:extLst>
        </xdr:cNvPr>
        <xdr:cNvPicPr>
          <a:picLocks noChangeAspect="1"/>
        </xdr:cNvPicPr>
      </xdr:nvPicPr>
      <xdr:blipFill>
        <a:blip xmlns:r="http://schemas.openxmlformats.org/officeDocument/2006/relationships" r:embed="rId61"/>
        <a:stretch>
          <a:fillRect/>
        </a:stretch>
      </xdr:blipFill>
      <xdr:spPr>
        <a:xfrm>
          <a:off x="123360996" y="17498786"/>
          <a:ext cx="4667251" cy="2896811"/>
        </a:xfrm>
        <a:prstGeom prst="rect">
          <a:avLst/>
        </a:prstGeom>
      </xdr:spPr>
    </xdr:pic>
    <xdr:clientData/>
  </xdr:oneCellAnchor>
  <xdr:oneCellAnchor>
    <xdr:from>
      <xdr:col>88</xdr:col>
      <xdr:colOff>421822</xdr:colOff>
      <xdr:row>94</xdr:row>
      <xdr:rowOff>258537</xdr:rowOff>
    </xdr:from>
    <xdr:ext cx="4884963" cy="2639785"/>
    <xdr:pic>
      <xdr:nvPicPr>
        <xdr:cNvPr id="84" name="Imagen 83">
          <a:extLst>
            <a:ext uri="{FF2B5EF4-FFF2-40B4-BE49-F238E27FC236}">
              <a16:creationId xmlns:a16="http://schemas.microsoft.com/office/drawing/2014/main" id="{AE592109-CEBF-4EBE-A456-082D46A826E4}"/>
            </a:ext>
          </a:extLst>
        </xdr:cNvPr>
        <xdr:cNvPicPr>
          <a:picLocks noChangeAspect="1"/>
        </xdr:cNvPicPr>
      </xdr:nvPicPr>
      <xdr:blipFill>
        <a:blip xmlns:r="http://schemas.openxmlformats.org/officeDocument/2006/relationships" r:embed="rId62"/>
        <a:stretch>
          <a:fillRect/>
        </a:stretch>
      </xdr:blipFill>
      <xdr:spPr>
        <a:xfrm>
          <a:off x="123265747" y="18098862"/>
          <a:ext cx="4884963" cy="2639785"/>
        </a:xfrm>
        <a:prstGeom prst="rect">
          <a:avLst/>
        </a:prstGeom>
      </xdr:spPr>
    </xdr:pic>
    <xdr:clientData/>
  </xdr:oneCellAnchor>
  <xdr:oneCellAnchor>
    <xdr:from>
      <xdr:col>88</xdr:col>
      <xdr:colOff>476250</xdr:colOff>
      <xdr:row>95</xdr:row>
      <xdr:rowOff>244929</xdr:rowOff>
    </xdr:from>
    <xdr:ext cx="4826455" cy="2737341"/>
    <xdr:pic>
      <xdr:nvPicPr>
        <xdr:cNvPr id="85" name="Imagen 84">
          <a:extLst>
            <a:ext uri="{FF2B5EF4-FFF2-40B4-BE49-F238E27FC236}">
              <a16:creationId xmlns:a16="http://schemas.microsoft.com/office/drawing/2014/main" id="{B5C0CB6F-8575-4BB8-B283-1B42F9EC3281}"/>
            </a:ext>
          </a:extLst>
        </xdr:cNvPr>
        <xdr:cNvPicPr>
          <a:picLocks noChangeAspect="1"/>
        </xdr:cNvPicPr>
      </xdr:nvPicPr>
      <xdr:blipFill>
        <a:blip xmlns:r="http://schemas.openxmlformats.org/officeDocument/2006/relationships" r:embed="rId63"/>
        <a:stretch>
          <a:fillRect/>
        </a:stretch>
      </xdr:blipFill>
      <xdr:spPr>
        <a:xfrm>
          <a:off x="123320175" y="18285279"/>
          <a:ext cx="4826455" cy="2737341"/>
        </a:xfrm>
        <a:prstGeom prst="rect">
          <a:avLst/>
        </a:prstGeom>
      </xdr:spPr>
    </xdr:pic>
    <xdr:clientData/>
  </xdr:oneCellAnchor>
  <xdr:oneCellAnchor>
    <xdr:from>
      <xdr:col>88</xdr:col>
      <xdr:colOff>326570</xdr:colOff>
      <xdr:row>96</xdr:row>
      <xdr:rowOff>340181</xdr:rowOff>
    </xdr:from>
    <xdr:ext cx="5110843" cy="2626178"/>
    <xdr:pic>
      <xdr:nvPicPr>
        <xdr:cNvPr id="86" name="Imagen 85">
          <a:extLst>
            <a:ext uri="{FF2B5EF4-FFF2-40B4-BE49-F238E27FC236}">
              <a16:creationId xmlns:a16="http://schemas.microsoft.com/office/drawing/2014/main" id="{ACED29F4-D5B4-43D0-BF74-ADFDA15C4224}"/>
            </a:ext>
          </a:extLst>
        </xdr:cNvPr>
        <xdr:cNvPicPr>
          <a:picLocks noChangeAspect="1"/>
        </xdr:cNvPicPr>
      </xdr:nvPicPr>
      <xdr:blipFill>
        <a:blip xmlns:r="http://schemas.openxmlformats.org/officeDocument/2006/relationships" r:embed="rId64"/>
        <a:stretch>
          <a:fillRect/>
        </a:stretch>
      </xdr:blipFill>
      <xdr:spPr>
        <a:xfrm>
          <a:off x="123170495" y="18475781"/>
          <a:ext cx="5110843" cy="2626178"/>
        </a:xfrm>
        <a:prstGeom prst="rect">
          <a:avLst/>
        </a:prstGeom>
      </xdr:spPr>
    </xdr:pic>
    <xdr:clientData/>
  </xdr:oneCellAnchor>
  <xdr:oneCellAnchor>
    <xdr:from>
      <xdr:col>88</xdr:col>
      <xdr:colOff>432405</xdr:colOff>
      <xdr:row>92</xdr:row>
      <xdr:rowOff>600228</xdr:rowOff>
    </xdr:from>
    <xdr:ext cx="4996846" cy="3512531"/>
    <xdr:pic>
      <xdr:nvPicPr>
        <xdr:cNvPr id="87" name="Imagen 86">
          <a:extLst>
            <a:ext uri="{FF2B5EF4-FFF2-40B4-BE49-F238E27FC236}">
              <a16:creationId xmlns:a16="http://schemas.microsoft.com/office/drawing/2014/main" id="{213969F4-1FCD-4DDE-8E3A-07D29C143961}"/>
            </a:ext>
          </a:extLst>
        </xdr:cNvPr>
        <xdr:cNvPicPr>
          <a:picLocks noChangeAspect="1"/>
        </xdr:cNvPicPr>
      </xdr:nvPicPr>
      <xdr:blipFill>
        <a:blip xmlns:r="http://schemas.openxmlformats.org/officeDocument/2006/relationships" r:embed="rId65"/>
        <a:stretch>
          <a:fillRect/>
        </a:stretch>
      </xdr:blipFill>
      <xdr:spPr>
        <a:xfrm>
          <a:off x="123276330" y="17716653"/>
          <a:ext cx="4996846" cy="3512531"/>
        </a:xfrm>
        <a:prstGeom prst="rect">
          <a:avLst/>
        </a:prstGeom>
      </xdr:spPr>
    </xdr:pic>
    <xdr:clientData/>
  </xdr:oneCellAnchor>
  <xdr:oneCellAnchor>
    <xdr:from>
      <xdr:col>88</xdr:col>
      <xdr:colOff>490094</xdr:colOff>
      <xdr:row>53</xdr:row>
      <xdr:rowOff>161451</xdr:rowOff>
    </xdr:from>
    <xdr:ext cx="4747475" cy="2845728"/>
    <xdr:pic>
      <xdr:nvPicPr>
        <xdr:cNvPr id="88" name="Imagen 87">
          <a:extLst>
            <a:ext uri="{FF2B5EF4-FFF2-40B4-BE49-F238E27FC236}">
              <a16:creationId xmlns:a16="http://schemas.microsoft.com/office/drawing/2014/main" id="{C8D7FFB8-1AC9-4520-9D8B-495E6479F09C}"/>
            </a:ext>
          </a:extLst>
        </xdr:cNvPr>
        <xdr:cNvPicPr>
          <a:picLocks noChangeAspect="1"/>
        </xdr:cNvPicPr>
      </xdr:nvPicPr>
      <xdr:blipFill>
        <a:blip xmlns:r="http://schemas.openxmlformats.org/officeDocument/2006/relationships" r:embed="rId66"/>
        <a:stretch>
          <a:fillRect/>
        </a:stretch>
      </xdr:blipFill>
      <xdr:spPr>
        <a:xfrm>
          <a:off x="123334019" y="10257951"/>
          <a:ext cx="4747475" cy="2845728"/>
        </a:xfrm>
        <a:prstGeom prst="rect">
          <a:avLst/>
        </a:prstGeom>
      </xdr:spPr>
    </xdr:pic>
    <xdr:clientData/>
  </xdr:oneCellAnchor>
  <xdr:oneCellAnchor>
    <xdr:from>
      <xdr:col>88</xdr:col>
      <xdr:colOff>469065</xdr:colOff>
      <xdr:row>55</xdr:row>
      <xdr:rowOff>120630</xdr:rowOff>
    </xdr:from>
    <xdr:ext cx="4808532" cy="2845727"/>
    <xdr:pic>
      <xdr:nvPicPr>
        <xdr:cNvPr id="89" name="Imagen 88">
          <a:extLst>
            <a:ext uri="{FF2B5EF4-FFF2-40B4-BE49-F238E27FC236}">
              <a16:creationId xmlns:a16="http://schemas.microsoft.com/office/drawing/2014/main" id="{F4B94560-6066-4612-A9C7-47C670EE1B71}"/>
            </a:ext>
          </a:extLst>
        </xdr:cNvPr>
        <xdr:cNvPicPr>
          <a:picLocks noChangeAspect="1"/>
        </xdr:cNvPicPr>
      </xdr:nvPicPr>
      <xdr:blipFill>
        <a:blip xmlns:r="http://schemas.openxmlformats.org/officeDocument/2006/relationships" r:embed="rId67"/>
        <a:stretch>
          <a:fillRect/>
        </a:stretch>
      </xdr:blipFill>
      <xdr:spPr>
        <a:xfrm>
          <a:off x="123312990" y="10598130"/>
          <a:ext cx="4808532" cy="2845727"/>
        </a:xfrm>
        <a:prstGeom prst="rect">
          <a:avLst/>
        </a:prstGeom>
      </xdr:spPr>
    </xdr:pic>
    <xdr:clientData/>
  </xdr:oneCellAnchor>
  <xdr:twoCellAnchor>
    <xdr:from>
      <xdr:col>16</xdr:col>
      <xdr:colOff>76201</xdr:colOff>
      <xdr:row>59</xdr:row>
      <xdr:rowOff>2778</xdr:rowOff>
    </xdr:from>
    <xdr:to>
      <xdr:col>17</xdr:col>
      <xdr:colOff>4763</xdr:colOff>
      <xdr:row>59</xdr:row>
      <xdr:rowOff>2778</xdr:rowOff>
    </xdr:to>
    <xdr:sp macro="" textlink="">
      <xdr:nvSpPr>
        <xdr:cNvPr id="90" name="CuadroTexto 89">
          <a:extLst>
            <a:ext uri="{FF2B5EF4-FFF2-40B4-BE49-F238E27FC236}">
              <a16:creationId xmlns:a16="http://schemas.microsoft.com/office/drawing/2014/main" id="{CD3E0879-E308-464E-924B-800332862EC8}"/>
            </a:ext>
          </a:extLst>
        </xdr:cNvPr>
        <xdr:cNvSpPr txBox="1"/>
      </xdr:nvSpPr>
      <xdr:spPr>
        <a:xfrm>
          <a:off x="29870401" y="11242278"/>
          <a:ext cx="1090612"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FF0000"/>
              </a:solidFill>
            </a:rPr>
            <a:t>Diligenciar información</a:t>
          </a:r>
        </a:p>
      </xdr:txBody>
    </xdr:sp>
    <xdr:clientData/>
  </xdr:twoCellAnchor>
  <xdr:oneCellAnchor>
    <xdr:from>
      <xdr:col>88</xdr:col>
      <xdr:colOff>382702</xdr:colOff>
      <xdr:row>59</xdr:row>
      <xdr:rowOff>527277</xdr:rowOff>
    </xdr:from>
    <xdr:ext cx="5075495" cy="3471522"/>
    <xdr:pic>
      <xdr:nvPicPr>
        <xdr:cNvPr id="91" name="Imagen 90">
          <a:extLst>
            <a:ext uri="{FF2B5EF4-FFF2-40B4-BE49-F238E27FC236}">
              <a16:creationId xmlns:a16="http://schemas.microsoft.com/office/drawing/2014/main" id="{72A9CBE4-A9AC-4D7B-A5C2-6E129FF6B76F}"/>
            </a:ext>
          </a:extLst>
        </xdr:cNvPr>
        <xdr:cNvPicPr>
          <a:picLocks noChangeAspect="1"/>
        </xdr:cNvPicPr>
      </xdr:nvPicPr>
      <xdr:blipFill>
        <a:blip xmlns:r="http://schemas.openxmlformats.org/officeDocument/2006/relationships" r:embed="rId68"/>
        <a:stretch>
          <a:fillRect/>
        </a:stretch>
      </xdr:blipFill>
      <xdr:spPr>
        <a:xfrm>
          <a:off x="123226627" y="11433402"/>
          <a:ext cx="5075495" cy="3471522"/>
        </a:xfrm>
        <a:prstGeom prst="rect">
          <a:avLst/>
        </a:prstGeom>
      </xdr:spPr>
    </xdr:pic>
    <xdr:clientData/>
  </xdr:oneCellAnchor>
  <xdr:oneCellAnchor>
    <xdr:from>
      <xdr:col>88</xdr:col>
      <xdr:colOff>400654</xdr:colOff>
      <xdr:row>61</xdr:row>
      <xdr:rowOff>175381</xdr:rowOff>
    </xdr:from>
    <xdr:ext cx="4892524" cy="2777369"/>
    <xdr:pic>
      <xdr:nvPicPr>
        <xdr:cNvPr id="92" name="Imagen 91">
          <a:extLst>
            <a:ext uri="{FF2B5EF4-FFF2-40B4-BE49-F238E27FC236}">
              <a16:creationId xmlns:a16="http://schemas.microsoft.com/office/drawing/2014/main" id="{CD49E88F-BD2A-49F0-85D5-0C5261884341}"/>
            </a:ext>
          </a:extLst>
        </xdr:cNvPr>
        <xdr:cNvPicPr>
          <a:picLocks noChangeAspect="1"/>
        </xdr:cNvPicPr>
      </xdr:nvPicPr>
      <xdr:blipFill>
        <a:blip xmlns:r="http://schemas.openxmlformats.org/officeDocument/2006/relationships" r:embed="rId69"/>
        <a:stretch>
          <a:fillRect/>
        </a:stretch>
      </xdr:blipFill>
      <xdr:spPr>
        <a:xfrm>
          <a:off x="123244579" y="11795881"/>
          <a:ext cx="4892524" cy="2777369"/>
        </a:xfrm>
        <a:prstGeom prst="rect">
          <a:avLst/>
        </a:prstGeom>
      </xdr:spPr>
    </xdr:pic>
    <xdr:clientData/>
  </xdr:oneCellAnchor>
  <xdr:oneCellAnchor>
    <xdr:from>
      <xdr:col>88</xdr:col>
      <xdr:colOff>454139</xdr:colOff>
      <xdr:row>16</xdr:row>
      <xdr:rowOff>125867</xdr:rowOff>
    </xdr:from>
    <xdr:ext cx="4852648" cy="2871835"/>
    <xdr:pic>
      <xdr:nvPicPr>
        <xdr:cNvPr id="93" name="Imagen 92">
          <a:extLst>
            <a:ext uri="{FF2B5EF4-FFF2-40B4-BE49-F238E27FC236}">
              <a16:creationId xmlns:a16="http://schemas.microsoft.com/office/drawing/2014/main" id="{88E7BE21-62AB-4825-83EF-E9FF28D1EB9E}"/>
            </a:ext>
          </a:extLst>
        </xdr:cNvPr>
        <xdr:cNvPicPr>
          <a:picLocks noChangeAspect="1"/>
        </xdr:cNvPicPr>
      </xdr:nvPicPr>
      <xdr:blipFill>
        <a:blip xmlns:r="http://schemas.openxmlformats.org/officeDocument/2006/relationships" r:embed="rId70"/>
        <a:stretch>
          <a:fillRect/>
        </a:stretch>
      </xdr:blipFill>
      <xdr:spPr>
        <a:xfrm>
          <a:off x="123298064" y="3173867"/>
          <a:ext cx="4852648" cy="2871835"/>
        </a:xfrm>
        <a:prstGeom prst="rect">
          <a:avLst/>
        </a:prstGeom>
      </xdr:spPr>
    </xdr:pic>
    <xdr:clientData/>
  </xdr:oneCellAnchor>
  <xdr:oneCellAnchor>
    <xdr:from>
      <xdr:col>88</xdr:col>
      <xdr:colOff>284048</xdr:colOff>
      <xdr:row>17</xdr:row>
      <xdr:rowOff>134371</xdr:rowOff>
    </xdr:from>
    <xdr:ext cx="5074945" cy="2845594"/>
    <xdr:pic>
      <xdr:nvPicPr>
        <xdr:cNvPr id="94" name="Imagen 93">
          <a:extLst>
            <a:ext uri="{FF2B5EF4-FFF2-40B4-BE49-F238E27FC236}">
              <a16:creationId xmlns:a16="http://schemas.microsoft.com/office/drawing/2014/main" id="{5251B3DE-996C-4DC5-9AAE-C83E7F39B959}"/>
            </a:ext>
          </a:extLst>
        </xdr:cNvPr>
        <xdr:cNvPicPr>
          <a:picLocks noChangeAspect="1"/>
        </xdr:cNvPicPr>
      </xdr:nvPicPr>
      <xdr:blipFill>
        <a:blip xmlns:r="http://schemas.openxmlformats.org/officeDocument/2006/relationships" r:embed="rId71"/>
        <a:stretch>
          <a:fillRect/>
        </a:stretch>
      </xdr:blipFill>
      <xdr:spPr>
        <a:xfrm>
          <a:off x="123127973" y="3372871"/>
          <a:ext cx="5074945" cy="2845594"/>
        </a:xfrm>
        <a:prstGeom prst="rect">
          <a:avLst/>
        </a:prstGeom>
      </xdr:spPr>
    </xdr:pic>
    <xdr:clientData/>
  </xdr:oneCellAnchor>
  <xdr:oneCellAnchor>
    <xdr:from>
      <xdr:col>88</xdr:col>
      <xdr:colOff>443112</xdr:colOff>
      <xdr:row>20</xdr:row>
      <xdr:rowOff>163286</xdr:rowOff>
    </xdr:from>
    <xdr:ext cx="4809245" cy="2874489"/>
    <xdr:pic>
      <xdr:nvPicPr>
        <xdr:cNvPr id="95" name="Imagen 94">
          <a:extLst>
            <a:ext uri="{FF2B5EF4-FFF2-40B4-BE49-F238E27FC236}">
              <a16:creationId xmlns:a16="http://schemas.microsoft.com/office/drawing/2014/main" id="{92E28EF3-B033-4971-A16B-590C223B19A8}"/>
            </a:ext>
          </a:extLst>
        </xdr:cNvPr>
        <xdr:cNvPicPr>
          <a:picLocks noChangeAspect="1"/>
        </xdr:cNvPicPr>
      </xdr:nvPicPr>
      <xdr:blipFill>
        <a:blip xmlns:r="http://schemas.openxmlformats.org/officeDocument/2006/relationships" r:embed="rId72"/>
        <a:stretch>
          <a:fillRect/>
        </a:stretch>
      </xdr:blipFill>
      <xdr:spPr>
        <a:xfrm>
          <a:off x="123287037" y="3973286"/>
          <a:ext cx="4809245" cy="2874489"/>
        </a:xfrm>
        <a:prstGeom prst="rect">
          <a:avLst/>
        </a:prstGeom>
      </xdr:spPr>
    </xdr:pic>
    <xdr:clientData/>
  </xdr:oneCellAnchor>
  <xdr:oneCellAnchor>
    <xdr:from>
      <xdr:col>88</xdr:col>
      <xdr:colOff>489856</xdr:colOff>
      <xdr:row>19</xdr:row>
      <xdr:rowOff>168389</xdr:rowOff>
    </xdr:from>
    <xdr:ext cx="4789714" cy="2834591"/>
    <xdr:pic>
      <xdr:nvPicPr>
        <xdr:cNvPr id="96" name="Imagen 95">
          <a:extLst>
            <a:ext uri="{FF2B5EF4-FFF2-40B4-BE49-F238E27FC236}">
              <a16:creationId xmlns:a16="http://schemas.microsoft.com/office/drawing/2014/main" id="{63859FE9-8668-423F-B3D2-8AA3FC277041}"/>
            </a:ext>
          </a:extLst>
        </xdr:cNvPr>
        <xdr:cNvPicPr>
          <a:picLocks noChangeAspect="1"/>
        </xdr:cNvPicPr>
      </xdr:nvPicPr>
      <xdr:blipFill>
        <a:blip xmlns:r="http://schemas.openxmlformats.org/officeDocument/2006/relationships" r:embed="rId71"/>
        <a:stretch>
          <a:fillRect/>
        </a:stretch>
      </xdr:blipFill>
      <xdr:spPr>
        <a:xfrm>
          <a:off x="123333781" y="3787889"/>
          <a:ext cx="4789714" cy="2834591"/>
        </a:xfrm>
        <a:prstGeom prst="rect">
          <a:avLst/>
        </a:prstGeom>
      </xdr:spPr>
    </xdr:pic>
    <xdr:clientData/>
  </xdr:oneCellAnchor>
  <xdr:oneCellAnchor>
    <xdr:from>
      <xdr:col>88</xdr:col>
      <xdr:colOff>489856</xdr:colOff>
      <xdr:row>27</xdr:row>
      <xdr:rowOff>190500</xdr:rowOff>
    </xdr:from>
    <xdr:ext cx="4877223" cy="2762250"/>
    <xdr:pic>
      <xdr:nvPicPr>
        <xdr:cNvPr id="97" name="Imagen 96">
          <a:extLst>
            <a:ext uri="{FF2B5EF4-FFF2-40B4-BE49-F238E27FC236}">
              <a16:creationId xmlns:a16="http://schemas.microsoft.com/office/drawing/2014/main" id="{9636D9FA-97B3-40CC-AC72-19FEE9E19EAC}"/>
            </a:ext>
          </a:extLst>
        </xdr:cNvPr>
        <xdr:cNvPicPr>
          <a:picLocks noChangeAspect="1"/>
        </xdr:cNvPicPr>
      </xdr:nvPicPr>
      <xdr:blipFill>
        <a:blip xmlns:r="http://schemas.openxmlformats.org/officeDocument/2006/relationships" r:embed="rId73"/>
        <a:stretch>
          <a:fillRect/>
        </a:stretch>
      </xdr:blipFill>
      <xdr:spPr>
        <a:xfrm>
          <a:off x="123333781" y="5334000"/>
          <a:ext cx="4877223" cy="2762250"/>
        </a:xfrm>
        <a:prstGeom prst="rect">
          <a:avLst/>
        </a:prstGeom>
      </xdr:spPr>
    </xdr:pic>
    <xdr:clientData/>
  </xdr:oneCellAnchor>
  <xdr:oneCellAnchor>
    <xdr:from>
      <xdr:col>88</xdr:col>
      <xdr:colOff>392906</xdr:colOff>
      <xdr:row>57</xdr:row>
      <xdr:rowOff>180294</xdr:rowOff>
    </xdr:from>
    <xdr:ext cx="4949778" cy="2799670"/>
    <xdr:pic>
      <xdr:nvPicPr>
        <xdr:cNvPr id="98" name="Imagen 97">
          <a:extLst>
            <a:ext uri="{FF2B5EF4-FFF2-40B4-BE49-F238E27FC236}">
              <a16:creationId xmlns:a16="http://schemas.microsoft.com/office/drawing/2014/main" id="{55100021-CD49-40E7-9A61-6D7599472BBC}"/>
            </a:ext>
          </a:extLst>
        </xdr:cNvPr>
        <xdr:cNvPicPr>
          <a:picLocks noChangeAspect="1"/>
        </xdr:cNvPicPr>
      </xdr:nvPicPr>
      <xdr:blipFill>
        <a:blip xmlns:r="http://schemas.openxmlformats.org/officeDocument/2006/relationships" r:embed="rId74"/>
        <a:stretch>
          <a:fillRect/>
        </a:stretch>
      </xdr:blipFill>
      <xdr:spPr>
        <a:xfrm>
          <a:off x="123236831" y="11038794"/>
          <a:ext cx="4949778" cy="2799670"/>
        </a:xfrm>
        <a:prstGeom prst="rect">
          <a:avLst/>
        </a:prstGeom>
      </xdr:spPr>
    </xdr:pic>
    <xdr:clientData/>
  </xdr:oneCellAnchor>
  <xdr:oneCellAnchor>
    <xdr:from>
      <xdr:col>88</xdr:col>
      <xdr:colOff>440532</xdr:colOff>
      <xdr:row>58</xdr:row>
      <xdr:rowOff>183696</xdr:rowOff>
    </xdr:from>
    <xdr:ext cx="4907075" cy="2755631"/>
    <xdr:pic>
      <xdr:nvPicPr>
        <xdr:cNvPr id="99" name="Imagen 98">
          <a:extLst>
            <a:ext uri="{FF2B5EF4-FFF2-40B4-BE49-F238E27FC236}">
              <a16:creationId xmlns:a16="http://schemas.microsoft.com/office/drawing/2014/main" id="{ED1B54C9-E04F-4677-9CEF-446BADFF023E}"/>
            </a:ext>
          </a:extLst>
        </xdr:cNvPr>
        <xdr:cNvPicPr>
          <a:picLocks noChangeAspect="1"/>
        </xdr:cNvPicPr>
      </xdr:nvPicPr>
      <xdr:blipFill>
        <a:blip xmlns:r="http://schemas.openxmlformats.org/officeDocument/2006/relationships" r:embed="rId75"/>
        <a:stretch>
          <a:fillRect/>
        </a:stretch>
      </xdr:blipFill>
      <xdr:spPr>
        <a:xfrm>
          <a:off x="123284457" y="11232696"/>
          <a:ext cx="4907075" cy="2755631"/>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297754</xdr:colOff>
      <xdr:row>0</xdr:row>
      <xdr:rowOff>118409</xdr:rowOff>
    </xdr:from>
    <xdr:to>
      <xdr:col>1</xdr:col>
      <xdr:colOff>828539</xdr:colOff>
      <xdr:row>3</xdr:row>
      <xdr:rowOff>175559</xdr:rowOff>
    </xdr:to>
    <xdr:pic>
      <xdr:nvPicPr>
        <xdr:cNvPr id="2" name="Picture 1" descr="escudo-alc">
          <a:extLst>
            <a:ext uri="{FF2B5EF4-FFF2-40B4-BE49-F238E27FC236}">
              <a16:creationId xmlns:a16="http://schemas.microsoft.com/office/drawing/2014/main" id="{598F82C4-64B4-4AAF-A38E-02304DE129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754" y="118409"/>
          <a:ext cx="154996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381000</xdr:colOff>
      <xdr:row>53</xdr:row>
      <xdr:rowOff>1378324</xdr:rowOff>
    </xdr:from>
    <xdr:ext cx="184731" cy="264560"/>
    <xdr:sp macro="" textlink="">
      <xdr:nvSpPr>
        <xdr:cNvPr id="3" name="CuadroTexto 2">
          <a:extLst>
            <a:ext uri="{FF2B5EF4-FFF2-40B4-BE49-F238E27FC236}">
              <a16:creationId xmlns:a16="http://schemas.microsoft.com/office/drawing/2014/main" id="{531FB97D-F40B-4A41-89F5-723EDA66F46C}"/>
            </a:ext>
          </a:extLst>
        </xdr:cNvPr>
        <xdr:cNvSpPr txBox="1"/>
      </xdr:nvSpPr>
      <xdr:spPr>
        <a:xfrm>
          <a:off x="14135100" y="10277194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yguerreroh_sdis_gov_co/Documents/Consolidados/Formatos/2020_spi_Consolidado_v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Users\vviracacha\Desktop\SEGUIMIENTO%20A%20PROYECTOS%20SPI%20-%20OCT5%20DE%20201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vviracacha/Downloads/SPI%20-%20Indicadores%20de%20gesti&#243;n%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Users\vviracacha\Downloads\SPI%20-%20Indicadores%20de%20gesti&#243;n%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liza\Downloads\InformePPA%2031032023%20Cierr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USUARIO/Downloads/20211224_for_sg_013_v2_mapa_riesgos_plan.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lauri\Downloads\20230420_insumos_paii_indicadores_gestion_Itrim_2023%20(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Info/descargas/Indicadores%20de%20gesti&#243;n_GD_Marzo_OK.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lauri\Downloads\20230331_riesgos_gestion_consolidado_1trim%20(2).xlsx"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file:///C:\1b69819925566103\Documentos\SDIS\SIG%20Planeacion%20Estrategica\Riesgos%20Planeaci&#243;n%20Estrat&#233;gica\Riesgos%20de%20Gesti&#243;n\Vigencia%202023\Actualizaci&#243;n%20riesgos%20gesti&#243;n%202023\20230207_mapa_riesgos_gestion_interrupcion_pe_2023.xlsx?6A2B6A71" TargetMode="External"/><Relationship Id="rId1" Type="http://schemas.openxmlformats.org/officeDocument/2006/relationships/externalLinkPath" Target="file:///\\6A2B6A71\20230207_mapa_riesgos_gestion_interrupcion_pe_202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Viviana%20Mendoza\Downloads\17-04-2023%20CE_riesgos_gesti&#243;n_1er%20trimestre_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novo/OneDrive%20-%20sdis.gov.co/SDIS%202020/7756%20LGBT/SPI/ABRIL/SPI%20Abril%20775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Viviana%20Mendoza\Downloads\20230414_riesgos_ti_1monitoreo.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Viviana%20Mendoza\Downloads\20230414_riesgos_gc_v0_1monitore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Viviana%20Mendoza\Downloads\20230411_riesgos_gestion_I_trimestre_dis_v0.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Viviana%20Mendoza\OneDrive%20-%20sdis.gov.co\Documentos\Viviana\SDIS\Contrato%20661-2023\03_Riesgos\Abril\Mapa%20de%20Riesgos%20Gesti&#243;n%20-%20PSS%202023_OK.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cmartinc\Downloads\mapa_riesgos_INTERRUPCI&#211;N%20AJUSTADA%20VF%20(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Viviana%20Mendoza\Downloads\20230417_riesgos_gestio&#769;n_I_trimestre_atc_v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Viviana%20Mendoza\Downloads\13-04-2023%20TH%20riesgos_gesti&#243;n_1er%20Trim%20202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Viviana%20Mendoza\Downloads\20230414_riesgos_smt_1monitoreo.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David%20Moncayo\OneDrive%20-%20sdis.gov.co\DADE\SIG\PROCESOS\GESTI&#211;N%20DE%20SOPORTE%20Y%20MANTENIMIENTO%20TECNOL&#211;GICO\RIESGOS\riesgo_smt_interrupcion.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SDIS\Riesgos%20continuidad%20del%20negocio\Versi&#243;n%20final%20aprobada\FOR-SG-013%20Formulacion_riesgo_interrupcion%20V%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yguerreroh/OneDrive%20-%20sdis.gov.co/Power%20B.I/2019%20Plan%20de%20acci&#243;n%20consolidado%20SDIS/Formato%20Plan%20de%20Acci&#243;n%202019_Consolidado%20TERRI.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Viviana%20Mendoza\Downloads\20230414_riesgos_gec_v0_1monitoreo.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Viviana%20Mendoza\Downloads\20230411_riesgos_gestion_I_trimestre_gf_v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Viviana%20Mendoza\Downloads\20230411_riesgos_gif_v0_1monitoreo.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Jilmar\AppData\Local\Microsoft\Windows\INetCache\Content.Outlook\LOWAHCOG\20221226_mapa_riesgos_interrupcion_gif.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Viviana%20Mendoza\Downloads\20230414_riesgos_gestion_I_trimestre_ga_v0.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Viviana%20Mendoza\Downloads\13-04-2023%20GD%20riesgos_gestion_1er%20trimestre%202023.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Viviana%20Mendoza\Downloads\20230413_riesgos_gl_v0_1monitoreo.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Viviana%20Mendoza\Downloads\12-04-2023%20GJ_riesgos%20de%20gesti&#243;n_1er%20trimestre.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Viviana%20Mendoza\Downloads\20230414_riesgos_sg_v0_1monitoreo.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Viviana%20Mendoza\Downloads\20230410_riesgos_ac_v0_1monitoreo.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20220128_indicadores_de_gestion_2022.xlsx?DA039430" TargetMode="External"/><Relationship Id="rId1" Type="http://schemas.openxmlformats.org/officeDocument/2006/relationships/externalLinkPath" Target="file:///\\DA039430\20220128_indicadores_de_gestion_2022.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Viviana%20Mendoza\Downloads\20230411_riesgos_ivc_v0_1monitore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Copia%20de%20Propuesta%20Formato%20SPI%20Versi&#243;n%20Ajustada%20ECP%2021-02-2018(35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Copia%20de%20Propuesta%20Formato%20SPI%20Versi&#243;n%20Ajustada%20ECP%2021-02-2018(35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ade63\Users\Documents%20and%20Settings\abarrera\Mis%20documentos\DT%202014\753\Terri%20por%20cdc%20201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de63/Users/Documents%20and%20Settings/abarrera/Mis%20documentos/DT%202014/753/Terri%20por%20cdc%2020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vviracacha/Desktop/SEGUIMIENTO%20A%20PROYECTOS%20SPI%20-%20OCT5%20DE%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Hoja1"/>
      <sheetName val="2. SEGUIMIENTO METAS PRODUCTO"/>
      <sheetName val="2.1 TERRITORIALIZACIÓN METAS"/>
      <sheetName val="3. INFORMACIÓN POBLACIONAL"/>
      <sheetName val="3.1 TERRITORIALIZACIÓN POBLAC"/>
      <sheetName val="4. METAS RESULTADO PDD"/>
      <sheetName val="Listas desplegables"/>
      <sheetName val="GLOSARIO"/>
      <sheetName val="ACTIVIDADES - TAREAS VIG"/>
      <sheetName val="Cronograma Mensual"/>
    </sheetNames>
    <sheetDataSet>
      <sheetData sheetId="0">
        <row r="1">
          <cell r="A1" t="str">
            <v>PROYECTOS</v>
          </cell>
        </row>
      </sheetData>
      <sheetData sheetId="1"/>
      <sheetData sheetId="2">
        <row r="1">
          <cell r="A1" t="str">
            <v>PROYECTOS</v>
          </cell>
        </row>
      </sheetData>
      <sheetData sheetId="3">
        <row r="1">
          <cell r="A1" t="str">
            <v>PROYECTOS</v>
          </cell>
        </row>
        <row r="2">
          <cell r="A2" t="str">
            <v xml:space="preserve">Prevención y atención integral de la paternidad y la maternidad temprana </v>
          </cell>
          <cell r="M2">
            <v>1</v>
          </cell>
        </row>
        <row r="3">
          <cell r="A3" t="str">
            <v xml:space="preserve">Prevención y atención integral de la paternidad y la maternidad temprana </v>
          </cell>
          <cell r="M3">
            <v>1</v>
          </cell>
        </row>
        <row r="4">
          <cell r="A4" t="str">
            <v xml:space="preserve">Prevención y atención integral de la paternidad y la maternidad temprana </v>
          </cell>
          <cell r="M4">
            <v>1</v>
          </cell>
        </row>
        <row r="5">
          <cell r="A5" t="str">
            <v xml:space="preserve">Prevención y atención integral de la paternidad y la maternidad temprana </v>
          </cell>
          <cell r="M5">
            <v>1</v>
          </cell>
        </row>
        <row r="6">
          <cell r="A6" t="str">
            <v xml:space="preserve">Prevención y atención integral de la paternidad y la maternidad temprana </v>
          </cell>
          <cell r="M6">
            <v>1</v>
          </cell>
        </row>
        <row r="7">
          <cell r="A7" t="str">
            <v xml:space="preserve">Prevención y atención integral de la paternidad y la maternidad temprana </v>
          </cell>
          <cell r="M7">
            <v>1</v>
          </cell>
        </row>
        <row r="8">
          <cell r="A8" t="str">
            <v xml:space="preserve">Prevención y atención integral de la paternidad y la maternidad temprana </v>
          </cell>
          <cell r="M8">
            <v>2</v>
          </cell>
        </row>
        <row r="9">
          <cell r="A9" t="str">
            <v xml:space="preserve">Prevención y atención integral de la paternidad y la maternidad temprana </v>
          </cell>
          <cell r="M9">
            <v>2</v>
          </cell>
        </row>
        <row r="10">
          <cell r="A10" t="str">
            <v xml:space="preserve">Prevención y atención integral de la paternidad y la maternidad temprana </v>
          </cell>
          <cell r="M10">
            <v>2</v>
          </cell>
        </row>
        <row r="11">
          <cell r="A11" t="str">
            <v xml:space="preserve">Prevención y atención integral de la paternidad y la maternidad temprana </v>
          </cell>
          <cell r="M11">
            <v>2</v>
          </cell>
        </row>
        <row r="12">
          <cell r="A12" t="str">
            <v xml:space="preserve">Prevención y atención integral de la paternidad y la maternidad temprana </v>
          </cell>
          <cell r="M12">
            <v>3</v>
          </cell>
        </row>
        <row r="13">
          <cell r="A13" t="str">
            <v xml:space="preserve">Prevención y atención integral de la paternidad y la maternidad temprana </v>
          </cell>
          <cell r="M13">
            <v>3</v>
          </cell>
        </row>
        <row r="14">
          <cell r="A14" t="str">
            <v xml:space="preserve">Prevención y atención integral de la paternidad y la maternidad temprana </v>
          </cell>
          <cell r="M14">
            <v>3</v>
          </cell>
        </row>
        <row r="15">
          <cell r="A15" t="str">
            <v xml:space="preserve">Prevención y atención integral de la paternidad y la maternidad temprana </v>
          </cell>
          <cell r="M15">
            <v>3</v>
          </cell>
        </row>
        <row r="16">
          <cell r="A16" t="str">
            <v xml:space="preserve">Prevención y atención integral de la paternidad y la maternidad temprana </v>
          </cell>
          <cell r="M16">
            <v>3</v>
          </cell>
        </row>
        <row r="17">
          <cell r="A17" t="str">
            <v xml:space="preserve">Prevención y atención integral de la paternidad y la maternidad temprana </v>
          </cell>
          <cell r="M17">
            <v>3</v>
          </cell>
        </row>
        <row r="18">
          <cell r="A18" t="str">
            <v xml:space="preserve">Prevención y atención integral de la paternidad y la maternidad temprana </v>
          </cell>
          <cell r="M18">
            <v>3</v>
          </cell>
        </row>
        <row r="19">
          <cell r="A19" t="str">
            <v xml:space="preserve">Prevención y atención integral de la paternidad y la maternidad temprana </v>
          </cell>
          <cell r="M19">
            <v>3</v>
          </cell>
        </row>
      </sheetData>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Cronograma Mensual"/>
      <sheetName val="2. SEGUIMIENTO METAS PRODUCTO"/>
      <sheetName val="2.1. SEGUIM. ACTIVIDADES TAREAS"/>
      <sheetName val="2.2 TERRITORIALIZACIÓN METAS"/>
      <sheetName val="3.1 TERRITORIALIZACIÓN POBLAC"/>
      <sheetName val="3. INFORMACIÓN POBLACIONAL"/>
      <sheetName val="4. METAS PDD"/>
      <sheetName val="Listas desplegables"/>
      <sheetName val="5. INDICADORES DE GESTIÓN"/>
      <sheetName val="Hoja1"/>
      <sheetName val="GLOSAR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Cronograma Mensual"/>
      <sheetName val="2. SEGUIMIENTO METAS PRODUCTO"/>
      <sheetName val="2.1. SEGUIM. ACTIVIDADES TAREAS"/>
      <sheetName val="2.2 TERRITORIALIZACIÓN METAS"/>
      <sheetName val="3.1 TERRITORIALIZACIÓN POBLAC"/>
      <sheetName val="3. INFORMACIÓN POBLACIONAL"/>
      <sheetName val="4. METAS PDD"/>
      <sheetName val="Listas desplegables"/>
      <sheetName val="5. INDICADORES DE GESTIÓN"/>
      <sheetName val="Hoja1"/>
      <sheetName val="GLOSARIO"/>
    </sheetNames>
    <sheetDataSet>
      <sheetData sheetId="0">
        <row r="1">
          <cell r="B1" t="str">
            <v>Eficacia</v>
          </cell>
        </row>
      </sheetData>
      <sheetData sheetId="1"/>
      <sheetData sheetId="2"/>
      <sheetData sheetId="3"/>
      <sheetData sheetId="4"/>
      <sheetData sheetId="5"/>
      <sheetData sheetId="6"/>
      <sheetData sheetId="7"/>
      <sheetData sheetId="8"/>
      <sheetData sheetId="9"/>
      <sheetData sheetId="10"/>
      <sheetData sheetId="11">
        <row r="1">
          <cell r="B1" t="str">
            <v>Eficacia</v>
          </cell>
        </row>
      </sheetData>
      <sheetData sheetId="12">
        <row r="1">
          <cell r="B1" t="str">
            <v>Eficacia</v>
          </cell>
          <cell r="C1" t="str">
            <v xml:space="preserve">1. Formular e implementar políticas poblacionales mediante un enfoque diferencial y de forma articulada, con el fin de aportar al goce efectivo de los derechos de las poblaciones en el territorio. </v>
          </cell>
          <cell r="D1" t="str">
            <v>Mensual</v>
          </cell>
        </row>
        <row r="2">
          <cell r="B2" t="str">
            <v>Eficiencia</v>
          </cell>
          <cell r="C2" t="str">
            <v xml:space="preserve">2. Diseñar e implementar modelos de atención integral de calidad con un enfoque territorial e intergeneracional, para el desarrollo de capacidades que faciliten la inclusión social y  mejoren  la calidad de vida de la población en mayor condición de vulnerabilidad.  </v>
          </cell>
          <cell r="D2" t="str">
            <v>Trimestral</v>
          </cell>
        </row>
        <row r="3">
          <cell r="B3" t="str">
            <v>Efectividad</v>
          </cell>
          <cell r="C3" t="str">
            <v>3. Diseñar e implementar estrategias de prevención de forma coordinada con otros sectores, que permitan reducir los factores sociales generadores de violencia y la vulneración de derechos, promoviendo una cultura de convivencia y reconciliación.</v>
          </cell>
          <cell r="D3" t="str">
            <v>Semestral</v>
          </cell>
        </row>
        <row r="4">
          <cell r="C4" t="str">
            <v>4. Generar información oportuna, veraz y de calidad mediante el desarrollo de un sistema de información y de gestión del conocimiento con el propósito de soportar la toma de decisiones,  realizar  el  seguimiento y la evaluación de la gestión, y la rendición de cuentas institucional.</v>
          </cell>
          <cell r="D4" t="str">
            <v>Anual</v>
          </cell>
        </row>
        <row r="5">
          <cell r="C5" t="str">
            <v>5. 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Secretaría Distrital de Integración Social.</v>
          </cell>
        </row>
      </sheetData>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PAA"/>
      <sheetName val="Bog vs PAA "/>
      <sheetName val="Hoja2"/>
      <sheetName val="InformePPA"/>
      <sheetName val="NOMBRE META"/>
      <sheetName val="Hoja3"/>
      <sheetName val="Ejecución Bogdata"/>
      <sheetName val="Hoja5"/>
      <sheetName val="Validación"/>
      <sheetName val="Hoja1"/>
      <sheetName val="Tabla pospres"/>
    </sheetNames>
    <sheetDataSet>
      <sheetData sheetId="0"/>
      <sheetData sheetId="1"/>
      <sheetData sheetId="2"/>
      <sheetData sheetId="3"/>
      <sheetData sheetId="4"/>
      <sheetData sheetId="5">
        <row r="4">
          <cell r="A4" t="str">
            <v>1221-100-F001  VA-Recursos distrito</v>
          </cell>
          <cell r="B4">
            <v>31861530000</v>
          </cell>
          <cell r="C4">
            <v>6657456111</v>
          </cell>
        </row>
        <row r="5">
          <cell r="A5" t="str">
            <v>75641-100-F001  VA-Recursos distrito</v>
          </cell>
          <cell r="B5">
            <v>6637058826</v>
          </cell>
          <cell r="C5">
            <v>5900570609</v>
          </cell>
        </row>
        <row r="6">
          <cell r="A6" t="str">
            <v>75641-601-I052  PAS-SGP propósito general</v>
          </cell>
          <cell r="B6">
            <v>2698000</v>
          </cell>
          <cell r="C6">
            <v>0</v>
          </cell>
        </row>
        <row r="7">
          <cell r="A7" t="str">
            <v>75642-100-I009  VA-SGP propósito general</v>
          </cell>
          <cell r="B7">
            <v>10324812000</v>
          </cell>
          <cell r="C7">
            <v>9896352000</v>
          </cell>
        </row>
        <row r="8">
          <cell r="A8" t="str">
            <v>75651-100-F001  VA-Recursos distrito</v>
          </cell>
          <cell r="B8">
            <v>15907613479</v>
          </cell>
          <cell r="C8">
            <v>14461898933</v>
          </cell>
        </row>
        <row r="9">
          <cell r="A9" t="str">
            <v>75651-100-F039  VA-Crédito</v>
          </cell>
          <cell r="B9">
            <v>72908000000</v>
          </cell>
          <cell r="C9">
            <v>61698422693</v>
          </cell>
        </row>
        <row r="10">
          <cell r="A10" t="str">
            <v>75651-100-I012  VA-Estampilla propersonas mayores</v>
          </cell>
          <cell r="B10">
            <v>7233946000</v>
          </cell>
          <cell r="C10">
            <v>793294384</v>
          </cell>
        </row>
        <row r="11">
          <cell r="A11" t="str">
            <v>75651-601-F001  PAS-Otros distrito</v>
          </cell>
          <cell r="B11">
            <v>85068075</v>
          </cell>
          <cell r="C11">
            <v>0</v>
          </cell>
        </row>
        <row r="12">
          <cell r="A12" t="str">
            <v>75651-601-I012  PAS-Estampilla propersonas mayore</v>
          </cell>
          <cell r="B12">
            <v>2175915000</v>
          </cell>
          <cell r="C12">
            <v>0</v>
          </cell>
        </row>
        <row r="13">
          <cell r="A13" t="str">
            <v>75651-601-I037  PAS-Crédito</v>
          </cell>
          <cell r="B13">
            <v>321170000</v>
          </cell>
          <cell r="C13">
            <v>0</v>
          </cell>
        </row>
        <row r="14">
          <cell r="A14" t="str">
            <v>77301-100-F001  VA-Recursos distrito</v>
          </cell>
          <cell r="B14">
            <v>1667505000</v>
          </cell>
          <cell r="C14">
            <v>785176690</v>
          </cell>
        </row>
        <row r="15">
          <cell r="A15" t="str">
            <v>77331-100-F001  VA-Recursos distrito</v>
          </cell>
          <cell r="B15">
            <v>3535442251</v>
          </cell>
          <cell r="C15">
            <v>3260566657</v>
          </cell>
        </row>
        <row r="16">
          <cell r="A16" t="str">
            <v>77351-100-F001  VA-Recursos distrito</v>
          </cell>
          <cell r="B16">
            <v>5480955000</v>
          </cell>
          <cell r="C16">
            <v>634277065</v>
          </cell>
        </row>
        <row r="17">
          <cell r="A17" t="str">
            <v>77401-100-F001  VA-Recursos distrito</v>
          </cell>
          <cell r="B17">
            <v>12090868803</v>
          </cell>
          <cell r="C17">
            <v>5472539040</v>
          </cell>
        </row>
        <row r="18">
          <cell r="A18" t="str">
            <v>77411-100-F001  VA-Recursos distrito</v>
          </cell>
          <cell r="B18">
            <v>21767908000</v>
          </cell>
          <cell r="C18">
            <v>10159978327</v>
          </cell>
        </row>
        <row r="19">
          <cell r="A19" t="str">
            <v>77411-100-F039  VA-Crédito</v>
          </cell>
          <cell r="B19">
            <v>8000000000</v>
          </cell>
          <cell r="C19">
            <v>6581954368</v>
          </cell>
        </row>
        <row r="20">
          <cell r="A20" t="str">
            <v>77411-100-I012  VA-Estampilla propersonas mayores</v>
          </cell>
          <cell r="B20">
            <v>1000000000</v>
          </cell>
          <cell r="C20">
            <v>0</v>
          </cell>
        </row>
        <row r="21">
          <cell r="A21" t="str">
            <v>77441-100-F001  VA-Recursos distrito</v>
          </cell>
          <cell r="B21">
            <v>13746768997</v>
          </cell>
          <cell r="C21">
            <v>9281691411</v>
          </cell>
        </row>
        <row r="22">
          <cell r="A22" t="str">
            <v>77441-200-I049  RB-SGP propósito general</v>
          </cell>
          <cell r="B22">
            <v>528474000</v>
          </cell>
          <cell r="C22">
            <v>326741072</v>
          </cell>
        </row>
        <row r="23">
          <cell r="A23" t="str">
            <v>77441-200-I062  RB-Otras Nación</v>
          </cell>
          <cell r="B23">
            <v>35010000</v>
          </cell>
          <cell r="C23">
            <v>34991847</v>
          </cell>
        </row>
        <row r="24">
          <cell r="A24" t="str">
            <v>77441-400-I023  RF-SGP propósito general</v>
          </cell>
          <cell r="B24">
            <v>3834173000</v>
          </cell>
          <cell r="C24">
            <v>2441830607</v>
          </cell>
        </row>
        <row r="25">
          <cell r="A25" t="str">
            <v>77441-601-I037  PAS-Crédito</v>
          </cell>
          <cell r="B25">
            <v>8180000</v>
          </cell>
          <cell r="C25">
            <v>651800</v>
          </cell>
        </row>
        <row r="26">
          <cell r="A26" t="str">
            <v>77441-601-I039  PAS-Otras nación</v>
          </cell>
          <cell r="B26">
            <v>54575000</v>
          </cell>
          <cell r="C26">
            <v>2304467</v>
          </cell>
        </row>
        <row r="27">
          <cell r="A27" t="str">
            <v>77441-601-I052  PAS-SGP propósito general</v>
          </cell>
          <cell r="B27">
            <v>176400000</v>
          </cell>
          <cell r="C27">
            <v>0</v>
          </cell>
        </row>
        <row r="28">
          <cell r="A28" t="str">
            <v>77441-604-I023  PAS-RF-SGP propósito general</v>
          </cell>
          <cell r="B28">
            <v>3139000</v>
          </cell>
          <cell r="C28">
            <v>0</v>
          </cell>
        </row>
        <row r="29">
          <cell r="A29" t="str">
            <v>77442-100-I009  VA-SGP propósito general</v>
          </cell>
          <cell r="B29">
            <v>126419052000</v>
          </cell>
          <cell r="C29">
            <v>103521178128</v>
          </cell>
        </row>
        <row r="30">
          <cell r="A30" t="str">
            <v>77442-100-I016  VA-Otras transferencias nación</v>
          </cell>
          <cell r="B30">
            <v>55297356000</v>
          </cell>
          <cell r="C30">
            <v>40543704014</v>
          </cell>
        </row>
        <row r="31">
          <cell r="A31" t="str">
            <v>77451-100-F001  VA-Recursos distrito</v>
          </cell>
          <cell r="B31">
            <v>208545909000</v>
          </cell>
          <cell r="C31">
            <v>43114416139</v>
          </cell>
        </row>
        <row r="32">
          <cell r="A32" t="str">
            <v>77451-100-I012  VA-Estampilla propersonas mayores</v>
          </cell>
          <cell r="B32">
            <v>9101513000</v>
          </cell>
          <cell r="C32">
            <v>0</v>
          </cell>
        </row>
        <row r="33">
          <cell r="A33" t="str">
            <v>77451-601-I037  PAS-Crédito</v>
          </cell>
          <cell r="B33">
            <v>347654000</v>
          </cell>
          <cell r="C33">
            <v>0</v>
          </cell>
        </row>
        <row r="34">
          <cell r="A34" t="str">
            <v>77451-601-I052  PAS-SGP propósito general</v>
          </cell>
          <cell r="B34">
            <v>1177481000</v>
          </cell>
          <cell r="C34">
            <v>0</v>
          </cell>
        </row>
        <row r="35">
          <cell r="A35" t="str">
            <v>77452-100-I009  VA-SGP propósito general</v>
          </cell>
          <cell r="B35">
            <v>13079880000</v>
          </cell>
          <cell r="C35">
            <v>11740080000</v>
          </cell>
        </row>
        <row r="36">
          <cell r="A36" t="str">
            <v>77481-100-F001  VA-Recursos distrito</v>
          </cell>
          <cell r="B36">
            <v>332199955004</v>
          </cell>
          <cell r="C36">
            <v>168725715871</v>
          </cell>
        </row>
        <row r="37">
          <cell r="A37" t="str">
            <v>77481-100-I012  VA-Estampilla propersonas mayores</v>
          </cell>
          <cell r="B37">
            <v>13973888000</v>
          </cell>
          <cell r="C37">
            <v>12154654163</v>
          </cell>
        </row>
        <row r="38">
          <cell r="A38" t="str">
            <v>77491-100-F001  VA-Recursos distrito</v>
          </cell>
          <cell r="B38">
            <v>3432877000</v>
          </cell>
          <cell r="C38">
            <v>1016854955</v>
          </cell>
        </row>
        <row r="39">
          <cell r="A39" t="str">
            <v>77521-100-F001  VA-Recursos distrito</v>
          </cell>
          <cell r="B39">
            <v>1645474000</v>
          </cell>
          <cell r="C39">
            <v>854497137</v>
          </cell>
        </row>
        <row r="40">
          <cell r="A40" t="str">
            <v>77522-100-I009  VA-SGP propósito general</v>
          </cell>
          <cell r="B40">
            <v>2738965000</v>
          </cell>
          <cell r="C40">
            <v>1875626500</v>
          </cell>
        </row>
        <row r="41">
          <cell r="A41" t="str">
            <v>77531-100-F001  VA-Recursos distrito</v>
          </cell>
          <cell r="B41">
            <v>825000000</v>
          </cell>
          <cell r="C41">
            <v>401786600</v>
          </cell>
        </row>
        <row r="42">
          <cell r="A42" t="str">
            <v>77561-100-F001  VA-Recursos distrito</v>
          </cell>
          <cell r="B42">
            <v>3714771000</v>
          </cell>
          <cell r="C42">
            <v>2349221680</v>
          </cell>
        </row>
        <row r="43">
          <cell r="A43" t="str">
            <v>77571-100-F001  VA-Recursos distrito</v>
          </cell>
          <cell r="B43">
            <v>32503303000</v>
          </cell>
          <cell r="C43">
            <v>22550212120</v>
          </cell>
        </row>
        <row r="44">
          <cell r="A44" t="str">
            <v>77571-100-I008  VA-Fondo de pobres y espectáculos</v>
          </cell>
          <cell r="B44">
            <v>11160936000</v>
          </cell>
          <cell r="C44">
            <v>4985172918</v>
          </cell>
        </row>
        <row r="45">
          <cell r="A45" t="str">
            <v>77571-601-I008  PAS-Fondo pobres y espectáculos p</v>
          </cell>
          <cell r="B45">
            <v>20419000</v>
          </cell>
          <cell r="C45">
            <v>0</v>
          </cell>
        </row>
        <row r="46">
          <cell r="A46" t="str">
            <v>77571-601-I052  PAS-SGP propósito general</v>
          </cell>
          <cell r="B46">
            <v>18243000</v>
          </cell>
          <cell r="C46">
            <v>0</v>
          </cell>
        </row>
        <row r="47">
          <cell r="A47" t="str">
            <v>77681-100-F001  VA-Recursos distrito</v>
          </cell>
          <cell r="B47">
            <v>3432850000</v>
          </cell>
          <cell r="C47">
            <v>365432740</v>
          </cell>
        </row>
        <row r="48">
          <cell r="A48" t="str">
            <v>77701-100-F001  VA-Recursos distrito</v>
          </cell>
          <cell r="B48">
            <v>155215803621</v>
          </cell>
          <cell r="C48">
            <v>114376990335</v>
          </cell>
        </row>
        <row r="49">
          <cell r="A49" t="str">
            <v>77701-100-I012  VA-Estampilla propersonas mayores</v>
          </cell>
          <cell r="B49">
            <v>67367023000</v>
          </cell>
          <cell r="C49">
            <v>36912662480</v>
          </cell>
        </row>
        <row r="50">
          <cell r="A50" t="str">
            <v>77701-200-I012  RB-Estampilla propersonas mayores</v>
          </cell>
          <cell r="B50">
            <v>1130070000</v>
          </cell>
          <cell r="C50">
            <v>0</v>
          </cell>
        </row>
        <row r="51">
          <cell r="A51" t="str">
            <v>77701-300-I010  REAF-Estampilla propersonas mayor</v>
          </cell>
          <cell r="B51">
            <v>87367000</v>
          </cell>
          <cell r="C51">
            <v>0</v>
          </cell>
        </row>
        <row r="52">
          <cell r="A52" t="str">
            <v>77701-601-I012  PAS-Estampilla propersonas mayore</v>
          </cell>
          <cell r="B52">
            <v>874552000</v>
          </cell>
          <cell r="C52">
            <v>0</v>
          </cell>
        </row>
        <row r="53">
          <cell r="A53" t="str">
            <v>77701-601-I052  PAS-SGP propósito general</v>
          </cell>
          <cell r="B53">
            <v>41264000</v>
          </cell>
          <cell r="C53">
            <v>0</v>
          </cell>
        </row>
        <row r="54">
          <cell r="A54" t="str">
            <v>77701-604-I023  PAS-RF-SGP propósito general</v>
          </cell>
          <cell r="B54">
            <v>43221000</v>
          </cell>
          <cell r="C54">
            <v>0</v>
          </cell>
        </row>
        <row r="55">
          <cell r="A55" t="str">
            <v>77711-100-F001  VA-Recursos distrito</v>
          </cell>
          <cell r="B55">
            <v>2570224944</v>
          </cell>
          <cell r="C55">
            <v>1823762145</v>
          </cell>
        </row>
        <row r="56">
          <cell r="A56" t="str">
            <v>77711-604-I023  PAS-RF-SGP propósito general</v>
          </cell>
          <cell r="B56">
            <v>3289000</v>
          </cell>
          <cell r="C56">
            <v>0</v>
          </cell>
        </row>
        <row r="57">
          <cell r="A57" t="str">
            <v>77712-100-I009  VA-SGP propósito general</v>
          </cell>
          <cell r="B57">
            <v>77638224000</v>
          </cell>
          <cell r="C57">
            <v>55415248801</v>
          </cell>
        </row>
        <row r="58">
          <cell r="A58" t="str">
            <v>79181-100-F001  VA-Recursos distrito</v>
          </cell>
          <cell r="B58">
            <v>497438433000</v>
          </cell>
          <cell r="C58">
            <v>125095528961</v>
          </cell>
        </row>
        <row r="59">
          <cell r="A59" t="str">
            <v>79181-200-I031  RB-Donaciones 110% con Bogotá</v>
          </cell>
          <cell r="B59">
            <v>851606000</v>
          </cell>
          <cell r="C59">
            <v>0</v>
          </cell>
        </row>
      </sheetData>
      <sheetData sheetId="6"/>
      <sheetData sheetId="7"/>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Gráfica"/>
      <sheetName val="Listas desplegables"/>
    </sheetNames>
    <sheetDataSet>
      <sheetData sheetId="0" refreshError="1"/>
      <sheetData sheetId="1" refreshError="1"/>
      <sheetData sheetId="2">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Hoja1"/>
      <sheetName val="Listas desplegables"/>
    </sheetNames>
    <sheetDataSet>
      <sheetData sheetId="0"/>
      <sheetData sheetId="1">
        <row r="6">
          <cell r="A6" t="str">
            <v>Semestre 1</v>
          </cell>
          <cell r="B6" t="e">
            <v>#REF!</v>
          </cell>
          <cell r="C6" t="e">
            <v>#REF!</v>
          </cell>
        </row>
        <row r="7">
          <cell r="A7" t="str">
            <v>Semestre 2</v>
          </cell>
          <cell r="B7" t="e">
            <v>#REF!</v>
          </cell>
          <cell r="C7" t="e">
            <v>#REF!</v>
          </cell>
        </row>
        <row r="8">
          <cell r="A8" t="str">
            <v>Vigencia</v>
          </cell>
          <cell r="B8" t="e">
            <v>#REF!</v>
          </cell>
          <cell r="C8">
            <v>1</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Gral"/>
      <sheetName val="Listas"/>
      <sheetName val="homologación conceptos"/>
      <sheetName val="Cuadro Control"/>
      <sheetName val="Cadena de Valor"/>
      <sheetName val="Informes SEVEN"/>
      <sheetName val="Proyecto"/>
      <sheetName val="Objetivos"/>
      <sheetName val="Metas PDD"/>
      <sheetName val="Metas proyecto"/>
      <sheetName val="Productos MGA"/>
      <sheetName val="Actividades"/>
      <sheetName val="Proyectos"/>
      <sheetName val="Tareas"/>
      <sheetName val="Soportes"/>
      <sheetName val="Territorialización y Población"/>
      <sheetName val="Directorio UndOpe"/>
      <sheetName val="Glosario"/>
      <sheetName val="Instruccione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 val="Hoja1"/>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PROGRAMACIÓN CUATRIENIO"/>
      <sheetName val="2. SEGUIMIENTO PRESUPUESTAL"/>
      <sheetName val="2. PROG CONCEPTO DE GASTO "/>
      <sheetName val="4. RESUMEN EJECUTIVO"/>
      <sheetName val="3. TERRITORIALIZACIÓN"/>
      <sheetName val="Hoja5"/>
      <sheetName val="3. TERRITORIALIZACIÓN (2)"/>
      <sheetName val="TERRITORIALIZACIÓN 2019"/>
      <sheetName val="4. ACTIVIDADES - TAREAS VIG"/>
      <sheetName val="5. INDICADORES GESTION"/>
      <sheetName val="5A. Unidades Operativas"/>
      <sheetName val="8. METAS PDD"/>
      <sheetName val="9. RECURSO HUMANO"/>
      <sheetName val="Listas"/>
      <sheetName val="Tabla_PowerBI"/>
      <sheetName val="GLOSARIO"/>
      <sheetName val="INSTRUCCIÓN DE DILIGENCI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2022"/>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Listas desplegables"/>
    </sheetNames>
    <sheetDataSet>
      <sheetData sheetId="0"/>
      <sheetData sheetId="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 val="INSTRUCCIÓN DE DILIGENCIAMIENTO"/>
      <sheetName val="GLOSARIO"/>
      <sheetName val="INDICE"/>
      <sheetName val="1. PROGRAMACION CUATRIENIO "/>
      <sheetName val="2. SEGUIMIENTO PRESUPUESTAL"/>
      <sheetName val="3. EJEC CONCEPTO DE GASTO "/>
      <sheetName val="4. REPORTE CUALITATIVO"/>
      <sheetName val="5. TERRITORIALIZACIÓN"/>
      <sheetName val="5A. Unidades Operativas"/>
      <sheetName val="6, ACTIVIDADES - TAREAS VIG"/>
      <sheetName val="7. INDICADORES GESTION"/>
      <sheetName val="8. METAS PDD"/>
      <sheetName val="9. RECURSO HUMAN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desplegables"/>
      <sheetName val="INSTRUCCIÓN DE DILIGENCIAMIENTO"/>
      <sheetName val="GLOSARIO"/>
      <sheetName val="INDICE"/>
      <sheetName val="1. PROGRAMACION CUATRIENIO "/>
      <sheetName val="2. SEGUIMIENTO PRESUPUESTAL"/>
      <sheetName val="3. EJEC CONCEPTO DE GASTO "/>
      <sheetName val="4. REPORTE CUALITATIVO"/>
      <sheetName val="5. TERRITORIALIZACIÓN"/>
      <sheetName val="5A. Unidades Operativas"/>
      <sheetName val="6, ACTIVIDADES - TAREAS VIG"/>
      <sheetName val="7. INDICADORES GESTION"/>
      <sheetName val="8. METAS PDD"/>
      <sheetName val="9. RECURSO HUMANO"/>
    </sheetNames>
    <sheetDataSet>
      <sheetData sheetId="0" refreshError="1">
        <row r="2">
          <cell r="A2" t="str">
            <v>Enero</v>
          </cell>
        </row>
        <row r="35">
          <cell r="H35" t="str">
            <v xml:space="preserve"> CENTRO CRECER ANTONIO NARIÑO - PUENTE ARANDA</v>
          </cell>
        </row>
        <row r="36">
          <cell r="H36" t="str">
            <v xml:space="preserve"> CENTRO CRECER ARBORIZADORA ALTA</v>
          </cell>
        </row>
        <row r="37">
          <cell r="H37" t="str">
            <v xml:space="preserve"> CENTRO CRECER BALCANES</v>
          </cell>
        </row>
        <row r="38">
          <cell r="H38" t="str">
            <v xml:space="preserve"> CENTRO CRECER BOSA</v>
          </cell>
        </row>
        <row r="39">
          <cell r="H39" t="str">
            <v xml:space="preserve"> CENTRO CRECER ENGATIVA</v>
          </cell>
        </row>
        <row r="40">
          <cell r="H40" t="str">
            <v xml:space="preserve"> CENTRO CRECER FONTIBON</v>
          </cell>
        </row>
        <row r="41">
          <cell r="H41" t="str">
            <v xml:space="preserve"> CENTRO CRECER KENNEDY</v>
          </cell>
        </row>
        <row r="42">
          <cell r="H42" t="str">
            <v xml:space="preserve"> CENTRO CRECER LA GAITANA</v>
          </cell>
        </row>
        <row r="43">
          <cell r="H43" t="str">
            <v xml:space="preserve"> CENTRO CRECER LA PAZ</v>
          </cell>
        </row>
        <row r="44">
          <cell r="H44" t="str">
            <v xml:space="preserve"> CENTRO CRECER LA VICTORIA</v>
          </cell>
        </row>
        <row r="45">
          <cell r="H45" t="str">
            <v xml:space="preserve"> CENTRO CRECER LOURDES</v>
          </cell>
        </row>
        <row r="46">
          <cell r="H46" t="str">
            <v xml:space="preserve">CENTRO CRECER MARTIRES </v>
          </cell>
        </row>
        <row r="47">
          <cell r="H47" t="str">
            <v xml:space="preserve"> CENTRO CRECER RAFAEL URIBE URIBE</v>
          </cell>
        </row>
        <row r="48">
          <cell r="H48" t="str">
            <v xml:space="preserve"> CENTRO CRECER RINCON</v>
          </cell>
        </row>
        <row r="49">
          <cell r="H49" t="str">
            <v xml:space="preserve"> CENTRO CRECER TEJARES</v>
          </cell>
        </row>
        <row r="50">
          <cell r="H50" t="str">
            <v xml:space="preserve"> CENTRO CRECER USAQUEN</v>
          </cell>
        </row>
        <row r="51">
          <cell r="H51" t="str">
            <v xml:space="preserve"> CENTRO CRECER VISTA HERMOSA</v>
          </cell>
        </row>
        <row r="52">
          <cell r="D52" t="str">
            <v>NO</v>
          </cell>
          <cell r="F52" t="str">
            <v>NINGUNO</v>
          </cell>
          <cell r="H52" t="str">
            <v xml:space="preserve"> CENTRO PROTEGER RENACER</v>
          </cell>
        </row>
        <row r="53">
          <cell r="D53" t="str">
            <v>SI - AUDITIVA</v>
          </cell>
          <cell r="F53" t="str">
            <v>INDÍGENA</v>
          </cell>
          <cell r="H53" t="str">
            <v xml:space="preserve"> SUB LOCAL ANTONIO NARIÑO - PUENTE ARANDA</v>
          </cell>
        </row>
        <row r="54">
          <cell r="D54" t="str">
            <v>SI - FÍSICA</v>
          </cell>
          <cell r="F54" t="str">
            <v>AFRODESCENDIENTE</v>
          </cell>
          <cell r="H54" t="str">
            <v xml:space="preserve"> SUB LOCAL BARRIOS UNIDOS - TEUSAQUILLO</v>
          </cell>
        </row>
        <row r="55">
          <cell r="D55" t="str">
            <v>SI - PSICOSOCIAL</v>
          </cell>
          <cell r="F55" t="str">
            <v>RAIZAL</v>
          </cell>
          <cell r="H55" t="str">
            <v xml:space="preserve"> SUB LOCAL BOSA</v>
          </cell>
        </row>
        <row r="56">
          <cell r="D56" t="str">
            <v>SI - VISUAL</v>
          </cell>
          <cell r="F56" t="str">
            <v>ROM</v>
          </cell>
          <cell r="H56" t="str">
            <v xml:space="preserve"> SUB LOCAL CHAPINERO</v>
          </cell>
        </row>
        <row r="57">
          <cell r="H57" t="str">
            <v xml:space="preserve"> SUB LOCAL CIUDAD BOLIVAR</v>
          </cell>
        </row>
        <row r="58">
          <cell r="H58" t="str">
            <v xml:space="preserve"> SUB LOCAL ENGATIVA</v>
          </cell>
        </row>
        <row r="59">
          <cell r="H59" t="str">
            <v xml:space="preserve"> SUB LOCAL FONTIBON</v>
          </cell>
        </row>
        <row r="60">
          <cell r="H60" t="str">
            <v xml:space="preserve"> SUB LOCAL KENNEDY</v>
          </cell>
        </row>
        <row r="61">
          <cell r="H61" t="str">
            <v xml:space="preserve"> SUB LOCAL LOS MARTIRES</v>
          </cell>
        </row>
        <row r="62">
          <cell r="H62" t="str">
            <v xml:space="preserve"> SUB LOCAL RAFAEL URIBE URIBE</v>
          </cell>
        </row>
        <row r="63">
          <cell r="H63" t="str">
            <v xml:space="preserve"> SUB LOCAL SAN CRISTOBAL</v>
          </cell>
        </row>
        <row r="64">
          <cell r="H64" t="str">
            <v xml:space="preserve"> SUB LOCAL SANTAFE - LA CANDELARIA</v>
          </cell>
        </row>
        <row r="65">
          <cell r="H65" t="str">
            <v xml:space="preserve"> SUB LOCAL SUBA</v>
          </cell>
        </row>
        <row r="66">
          <cell r="H66" t="str">
            <v xml:space="preserve"> SUB LOCAL TUNJUELITO</v>
          </cell>
        </row>
        <row r="67">
          <cell r="H67" t="str">
            <v xml:space="preserve"> SUB LOCAL USAQUEN</v>
          </cell>
        </row>
        <row r="68">
          <cell r="H68" t="str">
            <v xml:space="preserve"> SUB LOCAL USME - SUMAPAZ</v>
          </cell>
        </row>
        <row r="69">
          <cell r="H69" t="str">
            <v>ADMINISTRATIVO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6"/>
      <sheetName val="FECHA TERMINACION SERVICIOS "/>
      <sheetName val="AMPLIACION DE COBERTURA "/>
      <sheetName val="CONJUNTAS "/>
      <sheetName val="TRANSVESALES "/>
      <sheetName val="TERRITORIALIZACION "/>
      <sheetName val="CRONOGRAMA "/>
      <sheetName val="TALENTO HUMANO"/>
      <sheetName val="CRITERIOS TERRI"/>
      <sheetName val="Listas desplegables"/>
      <sheetName val="Hoja1"/>
    </sheetNames>
    <sheetDataSet>
      <sheetData sheetId="0" refreshError="1">
        <row r="132">
          <cell r="A132" t="str">
            <v xml:space="preserve">Cupos </v>
          </cell>
        </row>
        <row r="133">
          <cell r="A133" t="str">
            <v xml:space="preserve">Personas </v>
          </cell>
        </row>
        <row r="134">
          <cell r="A134" t="str">
            <v xml:space="preserve">Unidades Operativas </v>
          </cell>
        </row>
        <row r="135">
          <cell r="A135" t="str">
            <v xml:space="preserve">Otros </v>
          </cell>
        </row>
        <row r="192">
          <cell r="A192" t="str">
            <v xml:space="preserve">Usaquen </v>
          </cell>
        </row>
        <row r="193">
          <cell r="A193" t="str">
            <v>Chapinero</v>
          </cell>
        </row>
        <row r="194">
          <cell r="A194" t="str">
            <v>Santa Fe</v>
          </cell>
        </row>
        <row r="195">
          <cell r="A195" t="str">
            <v xml:space="preserve">San Cristobal </v>
          </cell>
        </row>
        <row r="196">
          <cell r="A196" t="str">
            <v xml:space="preserve">Usme </v>
          </cell>
        </row>
        <row r="197">
          <cell r="A197" t="str">
            <v>Tunjuelito</v>
          </cell>
        </row>
        <row r="198">
          <cell r="A198" t="str">
            <v>Bosa</v>
          </cell>
        </row>
        <row r="199">
          <cell r="A199" t="str">
            <v>Kennedy</v>
          </cell>
        </row>
        <row r="200">
          <cell r="A200" t="str">
            <v>fontibón</v>
          </cell>
        </row>
        <row r="201">
          <cell r="A201" t="str">
            <v>Engativa</v>
          </cell>
        </row>
        <row r="202">
          <cell r="A202" t="str">
            <v>Suba</v>
          </cell>
        </row>
        <row r="203">
          <cell r="A203" t="str">
            <v xml:space="preserve">Barrios Unidos </v>
          </cell>
        </row>
        <row r="204">
          <cell r="A204" t="str">
            <v>Teusaquillo</v>
          </cell>
        </row>
        <row r="205">
          <cell r="A205" t="str">
            <v>Martires</v>
          </cell>
        </row>
        <row r="206">
          <cell r="A206" t="str">
            <v>Antonio Nariño</v>
          </cell>
        </row>
        <row r="207">
          <cell r="A207" t="str">
            <v>Puente Aranda</v>
          </cell>
        </row>
        <row r="208">
          <cell r="A208" t="str">
            <v xml:space="preserve">Candelaria </v>
          </cell>
        </row>
        <row r="209">
          <cell r="A209" t="str">
            <v xml:space="preserve">Rafael Uribe </v>
          </cell>
        </row>
        <row r="210">
          <cell r="A210" t="str">
            <v xml:space="preserve">Nivel Central </v>
          </cell>
        </row>
        <row r="211">
          <cell r="A211" t="str">
            <v xml:space="preserve">Ciudad Bolivar </v>
          </cell>
        </row>
        <row r="212">
          <cell r="A212" t="str">
            <v xml:space="preserve">Sumapaz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A TERMINACION SERVICIOS "/>
      <sheetName val="AMPLIACION DE COBERTURA "/>
      <sheetName val="CONJUNTAS "/>
      <sheetName val="TRANSVESALES "/>
      <sheetName val="TERRITORIALIZACION "/>
      <sheetName val="CRONOGRAMA "/>
      <sheetName val="TALENTO HUMANO"/>
      <sheetName val="CRITERIOS TERRI"/>
      <sheetName val="Hoja6"/>
      <sheetName val="Listas desplegable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NSTRUCCIÓN DE DILIGENCIAMIENTO"/>
      <sheetName val="1. SEGUIMIENTO EJECUCIÓN PRESU"/>
      <sheetName val="Hoja1"/>
      <sheetName val="2. SEGUIMIENTO METAS PRODUCTO"/>
      <sheetName val="2.1 TERRITORIALIZACIÓN METAS"/>
      <sheetName val="3. INFORMACIÓN POBLACIONAL"/>
      <sheetName val="3.1 TERRITORIALIZACIÓN POBLAC"/>
      <sheetName val="4. METAS RESULTADO PDD"/>
      <sheetName val="Listas desplegables"/>
      <sheetName val="GLOSARIO"/>
      <sheetName val="ACTIVIDADES - TAREAS VIG"/>
      <sheetName val="Cronograma Mens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38DDB64-DA81-458D-BC20-D6FA4044CE25}" name="Tabla3" displayName="Tabla3" ref="B14:AO150" totalsRowShown="0" headerRowDxfId="229" dataDxfId="227" headerRowBorderDxfId="228" tableBorderDxfId="226">
  <autoFilter ref="B14:AO150" xr:uid="{E38DDB64-DA81-458D-BC20-D6FA4044CE25}"/>
  <sortState xmlns:xlrd2="http://schemas.microsoft.com/office/spreadsheetml/2017/richdata2" ref="B16:AO150">
    <sortCondition sortBy="cellColor" ref="AA14:AA150" dxfId="151"/>
  </sortState>
  <tableColumns count="40">
    <tableColumn id="1" xr3:uid="{3FF628ED-9556-4F14-BB04-43DB9538C486}" name="Meta plan de desarrollo" dataDxfId="225"/>
    <tableColumn id="2" xr3:uid="{EAC0233C-6B83-403F-A85D-3EE10B75C70D}" name="Objetivo estratégico sectorial" dataDxfId="224"/>
    <tableColumn id="3" xr3:uid="{1522AA53-9872-476D-B1DD-FD7EF19D65B1}" name="Objetivo estratégico 2020-2024" dataDxfId="223"/>
    <tableColumn id="4" xr3:uid="{70B11E5F-D1CC-4B60-9457-44FF8D722959}" name="Metas 2020-202" dataDxfId="222"/>
    <tableColumn id="5" xr3:uid="{8DBF2C40-586E-4017-8E40-B93E3CD36293}" name="Política o componente MIPG" dataDxfId="221"/>
    <tableColumn id="6" xr3:uid="{033E6772-51FA-449A-B5FC-A6859E0B4F5F}" name="Proceso relacionado" dataDxfId="220"/>
    <tableColumn id="7" xr3:uid="{8FA36D77-0CFD-4163-BA6B-078DB2E06022}" name="Fuente de financiación " dataDxfId="219"/>
    <tableColumn id="8" xr3:uid="{5D71B4D3-07F1-42F7-8760-3B1345E50266}" name="Proyecto de inversión" dataDxfId="218"/>
    <tableColumn id="9" xr3:uid="{85C5AACC-EFD7-4904-8B51-C4EB71C94EF1}" name="Meta proyecto de inversión " dataDxfId="217"/>
    <tableColumn id="10" xr3:uid="{3397558A-6659-48CD-9C90-E6FF495990DD}" name="Plan asociado" dataDxfId="216"/>
    <tableColumn id="11" xr3:uid="{9416A0D9-961C-4B8C-AA7B-E6357D812A1D}" name="Plan de acción política pública poblacional asociada  " dataDxfId="215"/>
    <tableColumn id="12" xr3:uid="{8F9660C6-3022-4C68-AB38-40C87375D063}" name="Número de Acción / Actividad" dataDxfId="214"/>
    <tableColumn id="13" xr3:uid="{15235529-B221-4D1A-A5B6-26A13C518EC7}" name="Acciones / actividades" dataDxfId="213"/>
    <tableColumn id="14" xr3:uid="{4CEFF79D-A882-4F44-AC90-C488CB3BC776}" name="Meta" dataDxfId="212"/>
    <tableColumn id="15" xr3:uid="{A302B605-6091-4824-96F3-F76EA3486D95}" name="Tendencia de meta" dataDxfId="211"/>
    <tableColumn id="16" xr3:uid="{8D982BD7-E6DB-44C1-AA1E-292D634EE913}" name="Nombre del indicador de la meta" dataDxfId="210"/>
    <tableColumn id="17" xr3:uid="{C108F4D7-F7DF-4852-8E55-A4951B0E9958}" name="Fórmula del indicador o índice" dataDxfId="209"/>
    <tableColumn id="18" xr3:uid="{390DE90E-B872-49F0-AD8A-45854A4012EF}" name="Fecha inicio_x000a_DD/MM/AAAA" dataDxfId="208"/>
    <tableColumn id="19" xr3:uid="{5E867F3C-BBCE-4FAE-9673-CEDDCE15B633}" name="Fecha finalización_x000a_DD/MM/AAAA" dataDxfId="207"/>
    <tableColumn id="20" xr3:uid="{918FDABA-F23F-4411-9DA9-C996C6605D62}" name="Dependencia responsable" dataDxfId="206"/>
    <tableColumn id="21" xr3:uid="{A62B3196-6E41-430D-BB2C-C75AF40F6E04}" name="Evidencias programadas_x000a_I trimestre" dataDxfId="205"/>
    <tableColumn id="22" xr3:uid="{C3E44446-D57F-4A93-A924-7110CB08F2EB}" name="Programación  meta_x000a_I trimestre " dataDxfId="204"/>
    <tableColumn id="23" xr3:uid="{2D6462BA-793E-43C5-B6BA-77050B62E324}" name="Avance cuantitativo I trimestre" dataDxfId="150"/>
    <tableColumn id="24" xr3:uid="{5FCBFC09-008E-4990-9157-1C1434626521}" name="Porcentaje de cumplimiento _x000a_I trimestre" dataDxfId="149">
      <calculatedColumnFormula>+(X15/W15)</calculatedColumnFormula>
    </tableColumn>
    <tableColumn id="25" xr3:uid="{ECF4529A-9D0E-4790-81A6-FBD79D3E3906}" name="Avance cualitativo I trimestre" dataDxfId="203"/>
    <tableColumn id="26" xr3:uid="{772005C4-AA9F-4826-857E-955C2058893B}" name="Revisión segunda línea de defensa" dataDxfId="202"/>
    <tableColumn id="27" xr3:uid="{BDE6228A-5E48-43FE-8B4F-5F1A1953F6F9}" name="Evidencias programadas_x000a_II trimestre" dataDxfId="201"/>
    <tableColumn id="28" xr3:uid="{CCF65F91-77F0-4C28-92C2-E738FB164A47}" name="Programación  meta_x000a_II trimestre " dataDxfId="200"/>
    <tableColumn id="29" xr3:uid="{AF6BC61F-8E8D-4824-8E31-EDEADC75E713}" name="Avance cuantitativo_x000a_II trimestre" dataDxfId="199"/>
    <tableColumn id="30" xr3:uid="{4139EC4D-1575-4EF4-8BED-AD52CB928323}" name="Porcentaje de cumplimiento _x000a_II trimestre" dataDxfId="198"/>
    <tableColumn id="31" xr3:uid="{F5E8EE77-591A-4F12-B31F-4BB990480955}" name="Avance cualitativo_x000a_II trimestre" dataDxfId="197"/>
    <tableColumn id="32" xr3:uid="{81D3CBA8-D10E-4AF2-A8B7-52A5910B0E1C}" name="Revisión segunda línea de defensa2" dataDxfId="196"/>
    <tableColumn id="33" xr3:uid="{1DEC8804-2375-43D4-894C-2EF272210010}" name="Evidencias programadas_x000a_III trimestre" dataDxfId="195"/>
    <tableColumn id="34" xr3:uid="{4EE58471-BA2B-430A-ACD2-956EB64A3123}" name="Programación  meta_x000a_III trimestre " dataDxfId="194"/>
    <tableColumn id="35" xr3:uid="{767E8348-A20B-4195-ABC7-D97B6A647287}" name="Avance cuantitativo_x000a_III trimestre" dataDxfId="193"/>
    <tableColumn id="36" xr3:uid="{2D9F52F1-7445-4719-AD37-F4F834A1EDAF}" name="Porcentaje de cumplimiento _x000a_III trimestre" dataDxfId="192"/>
    <tableColumn id="37" xr3:uid="{F8D56D87-E53B-485D-BA51-0677F9B0FF26}" name="Avance cualitativo_x000a_III trimestre" dataDxfId="191"/>
    <tableColumn id="38" xr3:uid="{CCEEC940-4C12-4C09-8A0E-513B7216EAC4}" name="Revisión segunda línea de defensa3" dataDxfId="190"/>
    <tableColumn id="39" xr3:uid="{49881635-0010-4A4D-9CE7-0D937D62F8A7}" name="Evidencias programadas_x000a_IV trimestre" dataDxfId="189"/>
    <tableColumn id="40" xr3:uid="{332D7A2F-69C5-4D97-9990-C7BB3ADDF77B}" name="Programación  meta_x000a_IV trimestre " dataDxfId="18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BCA37E8-EE17-4C98-8114-F2E07E862B2D}" name="metaproyecto" displayName="metaproyecto" ref="B7:J110" totalsRowShown="0" headerRowDxfId="187" tableBorderDxfId="186">
  <autoFilter ref="B7:J110" xr:uid="{C8AEDE25-A267-4E3D-9D2F-F4DEE31C2F4F}"/>
  <tableColumns count="9">
    <tableColumn id="1" xr3:uid="{6029EC53-045F-4493-BF96-3F951A374BBD}" name="CÓDIGO PROYECTO" dataDxfId="185" totalsRowDxfId="184"/>
    <tableColumn id="13" xr3:uid="{B1F5E379-563B-48FB-B8FD-18C79C02F096}" name="NOMBRE PROYECTO" dataDxfId="183" totalsRowDxfId="182"/>
    <tableColumn id="3" xr3:uid="{719BA8AF-1819-4F35-9115-3B332F9A5FCB}" name="OBJETIVO GENERAL PROYECTO DE INVERSIÓN" dataDxfId="181" totalsRowDxfId="180"/>
    <tableColumn id="2" xr3:uid="{255EE508-3252-4B63-AF8E-D1F08A8C8136}" name="META" dataDxfId="179" totalsRowDxfId="178"/>
    <tableColumn id="12" xr3:uid="{8F496FD6-CE26-4049-A4D2-BA3D0A76AFC7}" name="DESCRIPCIÓN META" dataDxfId="177" totalsRowDxfId="176"/>
    <tableColumn id="10" xr3:uid="{81740D85-1405-494E-9E88-87BAD1FE5199}" name="PERIODICIDAD DE MEDICIÓN" dataDxfId="175" totalsRowDxfId="174"/>
    <tableColumn id="5" xr3:uid="{32DAF35F-227F-4E90-B8F6-98EAD71721BB}" name="TIPO DE META" dataDxfId="173" totalsRowDxfId="172"/>
    <tableColumn id="15" xr3:uid="{1EC76A70-0E9E-48E8-B685-D199DBF1DD0E}" name="PROGRAMADO CUATRIENO " dataDxfId="171" totalsRowDxfId="170"/>
    <tableColumn id="18" xr3:uid="{15E5D3E2-A689-441A-93D2-3132F42AC4BA}" name="PROGRAMADO 2023" dataDxfId="169"/>
  </tableColumns>
  <tableStyleInfo name="TableStyleMedium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D9C85CA-4743-403B-8B61-10DC702E727A}" name="metaspdd" displayName="metaspdd" ref="D7:J61" totalsRowShown="0" headerRowDxfId="168" dataDxfId="166" headerRowBorderDxfId="167" tableBorderDxfId="165" totalsRowBorderDxfId="164">
  <autoFilter ref="D7:J61" xr:uid="{F6113849-11A9-43AB-857A-11319A47B387}"/>
  <sortState xmlns:xlrd2="http://schemas.microsoft.com/office/spreadsheetml/2017/richdata2" ref="D8:J61">
    <sortCondition ref="E7"/>
  </sortState>
  <tableColumns count="7">
    <tableColumn id="1" xr3:uid="{F5E864ED-B1EF-4B66-BA10-9A5B92F59402}" name="PROYECTO ASOCIADO " dataDxfId="163" totalsRowDxfId="162"/>
    <tableColumn id="2" xr3:uid="{6591C35A-68BC-4592-AC95-D1C437573A56}" name="CODIGO META SECTORIAL" dataDxfId="161" totalsRowDxfId="160"/>
    <tableColumn id="21" xr3:uid="{AB698A56-ACE5-4B8C-8257-4E1AF6CC681A}" name="DESCRIPCIÓN META SECTORIAL " totalsRowDxfId="159"/>
    <tableColumn id="7" xr3:uid="{7A98C04B-F152-4F6F-ABD8-ED3C0CE3FF30}" name="NOMBRE INDICADOR" dataDxfId="158" totalsRowDxfId="157"/>
    <tableColumn id="24" xr3:uid="{DA96F72E-4AE4-4EF2-A4D4-56E635DDC748}" name="PROGRAMADO CUATRIENIO " dataDxfId="156" totalsRowDxfId="155"/>
    <tableColumn id="4" xr3:uid="{76E5E8C2-9D1F-4DAD-BC69-09105116638C}" name="MAGNITUD PROGRAMADO 2023" totalsRowDxfId="154"/>
    <tableColumn id="26" xr3:uid="{B8D9E394-1EFE-4B10-98DD-FF5B0830246D}" name="EJECUTADO _x000a_31 DE MARZO" dataDxfId="153" totalsRowDxfId="152"/>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B5653-EFE7-45EF-B050-98A918BA4FE8}">
  <dimension ref="A1:Q120"/>
  <sheetViews>
    <sheetView topLeftCell="C1" zoomScale="90" zoomScaleNormal="90" workbookViewId="0">
      <selection activeCell="L26" sqref="L26"/>
    </sheetView>
  </sheetViews>
  <sheetFormatPr baseColWidth="10" defaultColWidth="11.42578125" defaultRowHeight="111" customHeight="1" x14ac:dyDescent="0.25"/>
  <cols>
    <col min="1" max="1" width="21.85546875" style="10" customWidth="1"/>
    <col min="2" max="2" width="19.42578125" style="10" customWidth="1"/>
    <col min="3" max="3" width="22.28515625" style="10" customWidth="1"/>
    <col min="4" max="4" width="20.140625" style="10" customWidth="1"/>
    <col min="5" max="5" width="18.7109375" style="10" customWidth="1"/>
    <col min="6" max="6" width="14.7109375" style="10" bestFit="1" customWidth="1"/>
    <col min="7" max="7" width="20.42578125" style="9" customWidth="1"/>
    <col min="8" max="8" width="16.28515625" style="9" customWidth="1"/>
    <col min="9" max="9" width="17" style="10" customWidth="1"/>
    <col min="10" max="10" width="11.42578125" style="10"/>
    <col min="11" max="11" width="16.42578125" style="9" customWidth="1"/>
    <col min="12" max="12" width="21.7109375" style="9" customWidth="1"/>
    <col min="13" max="13" width="18.7109375" style="10" customWidth="1"/>
    <col min="14" max="14" width="11.28515625" style="10" bestFit="1" customWidth="1"/>
    <col min="15" max="15" width="10.42578125" style="14" bestFit="1" customWidth="1"/>
    <col min="16" max="16" width="13" style="10" customWidth="1"/>
    <col min="17" max="17" width="36.28515625" style="10" customWidth="1"/>
    <col min="18" max="16384" width="11.42578125" style="10"/>
  </cols>
  <sheetData>
    <row r="1" spans="1:17" s="7" customFormat="1" ht="48.75" customHeight="1" x14ac:dyDescent="0.25">
      <c r="A1" s="1" t="s">
        <v>0</v>
      </c>
      <c r="B1" s="1" t="s">
        <v>1</v>
      </c>
      <c r="C1" s="1" t="s">
        <v>2</v>
      </c>
      <c r="D1" s="2" t="s">
        <v>3</v>
      </c>
      <c r="E1" s="3" t="s">
        <v>4</v>
      </c>
      <c r="F1" s="3" t="s">
        <v>5</v>
      </c>
      <c r="G1" s="4" t="s">
        <v>6</v>
      </c>
      <c r="H1" s="4" t="s">
        <v>7</v>
      </c>
      <c r="I1" s="5" t="s">
        <v>8</v>
      </c>
      <c r="J1" s="5" t="s">
        <v>9</v>
      </c>
      <c r="K1" s="4" t="s">
        <v>10</v>
      </c>
      <c r="L1" s="4" t="s">
        <v>11</v>
      </c>
      <c r="M1" s="5" t="s">
        <v>12</v>
      </c>
      <c r="N1" s="5" t="s">
        <v>13</v>
      </c>
      <c r="O1" s="6" t="s">
        <v>14</v>
      </c>
      <c r="P1" s="6" t="s">
        <v>15</v>
      </c>
      <c r="Q1" s="5" t="s">
        <v>16</v>
      </c>
    </row>
    <row r="2" spans="1:17" ht="111" customHeight="1" x14ac:dyDescent="0.25">
      <c r="A2" s="8" t="s">
        <v>17</v>
      </c>
      <c r="B2" s="9" t="s">
        <v>18</v>
      </c>
      <c r="C2" s="9" t="s">
        <v>19</v>
      </c>
      <c r="D2" s="9" t="s">
        <v>20</v>
      </c>
      <c r="E2" s="10" t="s">
        <v>21</v>
      </c>
      <c r="F2" s="11" t="s">
        <v>22</v>
      </c>
      <c r="G2" s="12" t="s">
        <v>23</v>
      </c>
      <c r="H2" s="12" t="s">
        <v>24</v>
      </c>
      <c r="I2" s="9" t="s">
        <v>25</v>
      </c>
      <c r="J2" s="10" t="s">
        <v>26</v>
      </c>
      <c r="K2" s="13" t="s">
        <v>27</v>
      </c>
      <c r="L2" s="13" t="s">
        <v>28</v>
      </c>
      <c r="M2" s="9" t="s">
        <v>29</v>
      </c>
      <c r="N2" s="10" t="s">
        <v>30</v>
      </c>
      <c r="O2" s="14">
        <v>44562</v>
      </c>
      <c r="P2" s="14">
        <v>44592</v>
      </c>
      <c r="Q2" s="10" t="s">
        <v>31</v>
      </c>
    </row>
    <row r="3" spans="1:17" ht="111" customHeight="1" x14ac:dyDescent="0.25">
      <c r="A3" s="8" t="s">
        <v>32</v>
      </c>
      <c r="B3" s="9" t="s">
        <v>33</v>
      </c>
      <c r="C3" s="9" t="s">
        <v>34</v>
      </c>
      <c r="D3" s="9" t="s">
        <v>35</v>
      </c>
      <c r="E3" s="10" t="s">
        <v>36</v>
      </c>
      <c r="F3" s="11" t="s">
        <v>37</v>
      </c>
      <c r="G3" s="12" t="s">
        <v>38</v>
      </c>
      <c r="H3" s="12" t="s">
        <v>39</v>
      </c>
      <c r="I3" s="9" t="s">
        <v>40</v>
      </c>
      <c r="J3" s="10" t="s">
        <v>41</v>
      </c>
      <c r="K3" s="9" t="s">
        <v>42</v>
      </c>
      <c r="L3" s="15" t="s">
        <v>43</v>
      </c>
      <c r="M3" s="9" t="s">
        <v>44</v>
      </c>
      <c r="N3" s="10" t="s">
        <v>45</v>
      </c>
      <c r="O3" s="14">
        <v>44593</v>
      </c>
      <c r="P3" s="14">
        <v>44620</v>
      </c>
      <c r="Q3" s="10" t="s">
        <v>46</v>
      </c>
    </row>
    <row r="4" spans="1:17" ht="111" customHeight="1" x14ac:dyDescent="0.25">
      <c r="A4" s="8" t="s">
        <v>47</v>
      </c>
      <c r="B4" s="9" t="s">
        <v>48</v>
      </c>
      <c r="C4" s="9" t="s">
        <v>49</v>
      </c>
      <c r="D4" s="9" t="s">
        <v>50</v>
      </c>
      <c r="E4" s="10" t="s">
        <v>51</v>
      </c>
      <c r="F4" s="11" t="s">
        <v>52</v>
      </c>
      <c r="G4" s="12" t="s">
        <v>53</v>
      </c>
      <c r="H4" s="12" t="s">
        <v>54</v>
      </c>
      <c r="I4" s="9" t="s">
        <v>55</v>
      </c>
      <c r="J4" s="10" t="s">
        <v>56</v>
      </c>
      <c r="K4" s="9" t="s">
        <v>57</v>
      </c>
      <c r="L4" s="15" t="s">
        <v>58</v>
      </c>
      <c r="M4" s="9" t="s">
        <v>59</v>
      </c>
      <c r="N4" s="10" t="s">
        <v>60</v>
      </c>
      <c r="O4" s="14">
        <v>44621</v>
      </c>
      <c r="P4" s="14">
        <v>44651</v>
      </c>
      <c r="Q4" s="10" t="s">
        <v>61</v>
      </c>
    </row>
    <row r="5" spans="1:17" ht="111" customHeight="1" x14ac:dyDescent="0.25">
      <c r="A5" s="8" t="s">
        <v>62</v>
      </c>
      <c r="B5" s="9" t="s">
        <v>63</v>
      </c>
      <c r="C5" s="9" t="s">
        <v>64</v>
      </c>
      <c r="D5" s="9" t="s">
        <v>65</v>
      </c>
      <c r="E5" s="9" t="s">
        <v>66</v>
      </c>
      <c r="F5" s="11" t="s">
        <v>67</v>
      </c>
      <c r="G5" s="12" t="s">
        <v>68</v>
      </c>
      <c r="H5" s="12" t="s">
        <v>69</v>
      </c>
      <c r="J5" s="10" t="s">
        <v>70</v>
      </c>
      <c r="K5" s="13" t="s">
        <v>71</v>
      </c>
      <c r="L5" s="15" t="s">
        <v>72</v>
      </c>
      <c r="M5" s="9" t="s">
        <v>73</v>
      </c>
      <c r="O5" s="14">
        <v>44652</v>
      </c>
      <c r="P5" s="14">
        <v>44681</v>
      </c>
      <c r="Q5" s="10" t="s">
        <v>74</v>
      </c>
    </row>
    <row r="6" spans="1:17" ht="111" customHeight="1" x14ac:dyDescent="0.25">
      <c r="A6" s="8" t="s">
        <v>75</v>
      </c>
      <c r="B6" s="13" t="s">
        <v>76</v>
      </c>
      <c r="C6" s="9" t="s">
        <v>77</v>
      </c>
      <c r="D6" s="9" t="s">
        <v>78</v>
      </c>
      <c r="E6" s="13" t="s">
        <v>79</v>
      </c>
      <c r="F6" s="11" t="s">
        <v>80</v>
      </c>
      <c r="G6" s="11" t="s">
        <v>81</v>
      </c>
      <c r="H6" s="11" t="s">
        <v>82</v>
      </c>
      <c r="J6" s="10" t="s">
        <v>83</v>
      </c>
      <c r="K6" s="9" t="s">
        <v>84</v>
      </c>
      <c r="L6" s="15" t="s">
        <v>85</v>
      </c>
      <c r="M6" s="9" t="s">
        <v>86</v>
      </c>
      <c r="O6" s="14">
        <v>44682</v>
      </c>
      <c r="P6" s="14">
        <v>44712</v>
      </c>
      <c r="Q6" s="10" t="s">
        <v>87</v>
      </c>
    </row>
    <row r="7" spans="1:17" ht="111" customHeight="1" x14ac:dyDescent="0.25">
      <c r="A7" s="8" t="s">
        <v>88</v>
      </c>
      <c r="B7" s="13" t="s">
        <v>89</v>
      </c>
      <c r="C7" s="9" t="s">
        <v>90</v>
      </c>
      <c r="D7" s="9" t="s">
        <v>91</v>
      </c>
      <c r="F7" s="11" t="s">
        <v>92</v>
      </c>
      <c r="G7" s="16" t="s">
        <v>93</v>
      </c>
      <c r="H7" s="16" t="s">
        <v>94</v>
      </c>
      <c r="J7" s="10" t="s">
        <v>95</v>
      </c>
      <c r="K7" s="9" t="s">
        <v>96</v>
      </c>
      <c r="L7" s="15" t="s">
        <v>97</v>
      </c>
      <c r="M7" s="9" t="s">
        <v>98</v>
      </c>
      <c r="O7" s="14">
        <v>44713</v>
      </c>
      <c r="P7" s="14">
        <v>44742</v>
      </c>
      <c r="Q7" s="10" t="s">
        <v>99</v>
      </c>
    </row>
    <row r="8" spans="1:17" ht="111" customHeight="1" x14ac:dyDescent="0.25">
      <c r="A8" s="8" t="s">
        <v>100</v>
      </c>
      <c r="C8" s="9" t="s">
        <v>101</v>
      </c>
      <c r="D8" s="13" t="s">
        <v>102</v>
      </c>
      <c r="F8" s="11" t="s">
        <v>103</v>
      </c>
      <c r="G8" s="12" t="s">
        <v>104</v>
      </c>
      <c r="H8" s="12" t="s">
        <v>105</v>
      </c>
      <c r="J8" s="10" t="s">
        <v>106</v>
      </c>
      <c r="K8" s="9" t="s">
        <v>107</v>
      </c>
      <c r="L8" s="15" t="s">
        <v>108</v>
      </c>
      <c r="M8" s="9" t="s">
        <v>109</v>
      </c>
      <c r="O8" s="14">
        <v>44743</v>
      </c>
      <c r="P8" s="14">
        <v>44773</v>
      </c>
      <c r="Q8" s="10" t="s">
        <v>110</v>
      </c>
    </row>
    <row r="9" spans="1:17" ht="111" customHeight="1" x14ac:dyDescent="0.25">
      <c r="A9" s="8" t="s">
        <v>111</v>
      </c>
      <c r="C9" s="9" t="s">
        <v>112</v>
      </c>
      <c r="D9" s="13" t="s">
        <v>113</v>
      </c>
      <c r="F9" s="11" t="s">
        <v>114</v>
      </c>
      <c r="G9" s="16" t="s">
        <v>115</v>
      </c>
      <c r="H9" s="16" t="s">
        <v>116</v>
      </c>
      <c r="J9" s="10" t="s">
        <v>117</v>
      </c>
      <c r="K9" s="9" t="s">
        <v>118</v>
      </c>
      <c r="L9" s="15" t="s">
        <v>119</v>
      </c>
      <c r="M9" s="9" t="s">
        <v>120</v>
      </c>
      <c r="O9" s="14">
        <v>44774</v>
      </c>
      <c r="P9" s="14">
        <v>44804</v>
      </c>
      <c r="Q9" s="10" t="s">
        <v>121</v>
      </c>
    </row>
    <row r="10" spans="1:17" ht="111" customHeight="1" x14ac:dyDescent="0.25">
      <c r="A10" s="8" t="s">
        <v>122</v>
      </c>
      <c r="C10" s="9" t="s">
        <v>123</v>
      </c>
      <c r="E10" s="10" t="s">
        <v>124</v>
      </c>
      <c r="F10" s="17" t="s">
        <v>125</v>
      </c>
      <c r="G10" s="12" t="s">
        <v>126</v>
      </c>
      <c r="H10" s="12" t="s">
        <v>127</v>
      </c>
      <c r="J10" s="10" t="s">
        <v>128</v>
      </c>
      <c r="K10" s="9" t="s">
        <v>129</v>
      </c>
      <c r="L10" s="15" t="s">
        <v>130</v>
      </c>
      <c r="M10" s="9" t="s">
        <v>131</v>
      </c>
      <c r="O10" s="14">
        <v>44805</v>
      </c>
      <c r="P10" s="14">
        <v>44834</v>
      </c>
      <c r="Q10" s="10" t="s">
        <v>132</v>
      </c>
    </row>
    <row r="11" spans="1:17" ht="111" customHeight="1" x14ac:dyDescent="0.25">
      <c r="A11" s="8" t="s">
        <v>133</v>
      </c>
      <c r="C11" s="9" t="s">
        <v>134</v>
      </c>
      <c r="F11" s="17" t="s">
        <v>135</v>
      </c>
      <c r="G11" s="16" t="s">
        <v>136</v>
      </c>
      <c r="H11" s="16" t="s">
        <v>137</v>
      </c>
      <c r="J11" s="10" t="s">
        <v>138</v>
      </c>
      <c r="K11" s="9" t="s">
        <v>139</v>
      </c>
      <c r="L11" s="13" t="s">
        <v>140</v>
      </c>
      <c r="M11" s="9" t="s">
        <v>141</v>
      </c>
      <c r="O11" s="14">
        <v>44835</v>
      </c>
      <c r="P11" s="14">
        <v>44865</v>
      </c>
      <c r="Q11" s="10" t="s">
        <v>142</v>
      </c>
    </row>
    <row r="12" spans="1:17" ht="111" customHeight="1" x14ac:dyDescent="0.25">
      <c r="A12" s="8" t="s">
        <v>143</v>
      </c>
      <c r="C12" s="9" t="s">
        <v>144</v>
      </c>
      <c r="F12" s="17" t="s">
        <v>145</v>
      </c>
      <c r="G12" s="16" t="s">
        <v>146</v>
      </c>
      <c r="H12" s="16" t="s">
        <v>147</v>
      </c>
      <c r="J12" s="10" t="s">
        <v>148</v>
      </c>
      <c r="K12" s="9" t="s">
        <v>149</v>
      </c>
      <c r="L12" s="15" t="s">
        <v>150</v>
      </c>
      <c r="M12" s="9" t="s">
        <v>151</v>
      </c>
      <c r="O12" s="14">
        <v>44866</v>
      </c>
      <c r="P12" s="14">
        <v>44895</v>
      </c>
      <c r="Q12" s="10" t="s">
        <v>152</v>
      </c>
    </row>
    <row r="13" spans="1:17" ht="111" customHeight="1" x14ac:dyDescent="0.25">
      <c r="A13" s="8" t="s">
        <v>153</v>
      </c>
      <c r="C13" s="9" t="s">
        <v>154</v>
      </c>
      <c r="F13" s="17" t="s">
        <v>155</v>
      </c>
      <c r="G13" s="12" t="s">
        <v>156</v>
      </c>
      <c r="H13" s="12" t="s">
        <v>157</v>
      </c>
      <c r="J13" s="10" t="s">
        <v>158</v>
      </c>
      <c r="K13" s="9" t="s">
        <v>159</v>
      </c>
      <c r="L13" s="15" t="s">
        <v>160</v>
      </c>
      <c r="M13" s="9" t="s">
        <v>161</v>
      </c>
      <c r="O13" s="14">
        <v>44896</v>
      </c>
      <c r="P13" s="14">
        <v>44926</v>
      </c>
      <c r="Q13" s="10" t="s">
        <v>162</v>
      </c>
    </row>
    <row r="14" spans="1:17" ht="111" customHeight="1" x14ac:dyDescent="0.25">
      <c r="A14" s="8" t="s">
        <v>163</v>
      </c>
      <c r="C14" s="9" t="s">
        <v>164</v>
      </c>
      <c r="F14" s="17" t="s">
        <v>165</v>
      </c>
      <c r="G14" s="12" t="s">
        <v>166</v>
      </c>
      <c r="H14" s="12" t="s">
        <v>167</v>
      </c>
      <c r="J14" s="10" t="s">
        <v>168</v>
      </c>
      <c r="K14" s="9" t="s">
        <v>169</v>
      </c>
      <c r="L14" s="15" t="s">
        <v>170</v>
      </c>
      <c r="M14" s="9" t="s">
        <v>171</v>
      </c>
      <c r="Q14" s="10" t="s">
        <v>172</v>
      </c>
    </row>
    <row r="15" spans="1:17" ht="111" customHeight="1" x14ac:dyDescent="0.25">
      <c r="A15" s="8" t="s">
        <v>173</v>
      </c>
      <c r="C15" s="13" t="s">
        <v>174</v>
      </c>
      <c r="F15" s="17" t="s">
        <v>175</v>
      </c>
      <c r="G15" s="12" t="s">
        <v>176</v>
      </c>
      <c r="H15" s="12" t="s">
        <v>177</v>
      </c>
      <c r="J15" s="10" t="s">
        <v>178</v>
      </c>
      <c r="K15" s="9" t="s">
        <v>179</v>
      </c>
      <c r="L15" s="15" t="s">
        <v>180</v>
      </c>
      <c r="M15" s="9" t="s">
        <v>181</v>
      </c>
      <c r="Q15" s="10" t="s">
        <v>182</v>
      </c>
    </row>
    <row r="16" spans="1:17" ht="111" customHeight="1" x14ac:dyDescent="0.25">
      <c r="A16" s="8" t="s">
        <v>183</v>
      </c>
      <c r="C16" s="13" t="s">
        <v>184</v>
      </c>
      <c r="F16" s="11" t="s">
        <v>185</v>
      </c>
      <c r="G16" s="16" t="s">
        <v>186</v>
      </c>
      <c r="H16" s="16" t="s">
        <v>187</v>
      </c>
      <c r="J16" s="10" t="s">
        <v>188</v>
      </c>
      <c r="K16" s="9" t="s">
        <v>189</v>
      </c>
      <c r="L16" s="9" t="s">
        <v>190</v>
      </c>
      <c r="M16" s="9" t="s">
        <v>191</v>
      </c>
      <c r="Q16" s="10" t="s">
        <v>192</v>
      </c>
    </row>
    <row r="17" spans="1:17" ht="111" customHeight="1" x14ac:dyDescent="0.25">
      <c r="A17" s="8" t="s">
        <v>193</v>
      </c>
      <c r="F17" s="11" t="s">
        <v>194</v>
      </c>
      <c r="G17" s="16" t="s">
        <v>167</v>
      </c>
      <c r="H17" s="16" t="s">
        <v>195</v>
      </c>
      <c r="J17" s="10" t="s">
        <v>196</v>
      </c>
      <c r="K17" s="13" t="s">
        <v>56</v>
      </c>
      <c r="L17" s="13" t="s">
        <v>197</v>
      </c>
      <c r="M17" s="9" t="s">
        <v>198</v>
      </c>
      <c r="Q17" s="10" t="s">
        <v>199</v>
      </c>
    </row>
    <row r="18" spans="1:17" ht="111" customHeight="1" x14ac:dyDescent="0.25">
      <c r="A18" s="8" t="s">
        <v>200</v>
      </c>
      <c r="F18" s="11" t="s">
        <v>201</v>
      </c>
      <c r="G18" s="12" t="s">
        <v>202</v>
      </c>
      <c r="H18" s="12" t="s">
        <v>203</v>
      </c>
      <c r="J18" s="10" t="s">
        <v>204</v>
      </c>
      <c r="K18" s="9" t="s">
        <v>205</v>
      </c>
      <c r="L18" s="15" t="s">
        <v>206</v>
      </c>
      <c r="M18" s="9" t="s">
        <v>207</v>
      </c>
      <c r="Q18" s="10" t="s">
        <v>208</v>
      </c>
    </row>
    <row r="19" spans="1:17" ht="111" customHeight="1" x14ac:dyDescent="0.25">
      <c r="A19" s="8" t="s">
        <v>209</v>
      </c>
      <c r="F19" s="11" t="s">
        <v>210</v>
      </c>
      <c r="G19" s="12" t="s">
        <v>211</v>
      </c>
      <c r="H19" s="12" t="s">
        <v>212</v>
      </c>
      <c r="J19" s="10" t="s">
        <v>213</v>
      </c>
      <c r="K19" s="9" t="s">
        <v>214</v>
      </c>
      <c r="L19" s="15" t="s">
        <v>215</v>
      </c>
      <c r="M19" s="9" t="s">
        <v>216</v>
      </c>
      <c r="Q19" s="10" t="s">
        <v>217</v>
      </c>
    </row>
    <row r="20" spans="1:17" ht="111" customHeight="1" x14ac:dyDescent="0.25">
      <c r="A20" s="8" t="s">
        <v>218</v>
      </c>
      <c r="F20" s="11" t="s">
        <v>219</v>
      </c>
      <c r="G20" s="12" t="s">
        <v>220</v>
      </c>
      <c r="H20" s="12" t="s">
        <v>221</v>
      </c>
      <c r="J20" s="13" t="s">
        <v>222</v>
      </c>
      <c r="K20" s="9" t="s">
        <v>223</v>
      </c>
      <c r="L20" s="15" t="s">
        <v>224</v>
      </c>
      <c r="M20" s="13" t="s">
        <v>225</v>
      </c>
      <c r="Q20" s="10" t="s">
        <v>226</v>
      </c>
    </row>
    <row r="21" spans="1:17" ht="111" customHeight="1" x14ac:dyDescent="0.25">
      <c r="A21" s="8" t="s">
        <v>227</v>
      </c>
      <c r="F21" s="18" t="s">
        <v>228</v>
      </c>
      <c r="G21" s="12" t="s">
        <v>229</v>
      </c>
      <c r="H21" s="12" t="s">
        <v>230</v>
      </c>
      <c r="J21" s="13" t="s">
        <v>231</v>
      </c>
      <c r="K21" s="13" t="s">
        <v>70</v>
      </c>
      <c r="L21" s="15" t="s">
        <v>232</v>
      </c>
      <c r="M21" s="13" t="s">
        <v>233</v>
      </c>
      <c r="Q21" s="10" t="s">
        <v>234</v>
      </c>
    </row>
    <row r="22" spans="1:17" ht="111" customHeight="1" x14ac:dyDescent="0.25">
      <c r="A22" s="8" t="s">
        <v>235</v>
      </c>
      <c r="F22" s="11" t="s">
        <v>236</v>
      </c>
      <c r="H22" s="13" t="s">
        <v>237</v>
      </c>
      <c r="J22" s="13" t="s">
        <v>238</v>
      </c>
      <c r="K22" s="9" t="s">
        <v>239</v>
      </c>
      <c r="L22" s="15" t="s">
        <v>240</v>
      </c>
      <c r="Q22" s="10" t="s">
        <v>241</v>
      </c>
    </row>
    <row r="23" spans="1:17" ht="111" customHeight="1" x14ac:dyDescent="0.25">
      <c r="A23" s="8" t="s">
        <v>242</v>
      </c>
      <c r="F23" s="11" t="s">
        <v>243</v>
      </c>
      <c r="J23" s="13" t="s">
        <v>244</v>
      </c>
      <c r="K23" s="9" t="s">
        <v>245</v>
      </c>
      <c r="L23" s="15" t="s">
        <v>246</v>
      </c>
      <c r="Q23" s="10" t="s">
        <v>247</v>
      </c>
    </row>
    <row r="24" spans="1:17" ht="111" customHeight="1" x14ac:dyDescent="0.25">
      <c r="A24" s="8" t="s">
        <v>248</v>
      </c>
      <c r="F24" s="11" t="s">
        <v>249</v>
      </c>
      <c r="J24" s="13" t="s">
        <v>250</v>
      </c>
      <c r="K24" s="9" t="s">
        <v>251</v>
      </c>
      <c r="L24" s="15" t="s">
        <v>252</v>
      </c>
      <c r="Q24" s="10" t="s">
        <v>253</v>
      </c>
    </row>
    <row r="25" spans="1:17" ht="111" customHeight="1" x14ac:dyDescent="0.25">
      <c r="A25" s="8" t="s">
        <v>254</v>
      </c>
      <c r="F25" s="11" t="s">
        <v>255</v>
      </c>
      <c r="K25" s="9" t="s">
        <v>256</v>
      </c>
      <c r="L25" s="13" t="s">
        <v>257</v>
      </c>
      <c r="Q25" s="10" t="s">
        <v>258</v>
      </c>
    </row>
    <row r="26" spans="1:17" ht="111" customHeight="1" x14ac:dyDescent="0.25">
      <c r="A26" s="8" t="s">
        <v>259</v>
      </c>
      <c r="F26" s="11" t="s">
        <v>260</v>
      </c>
      <c r="K26" s="13" t="s">
        <v>83</v>
      </c>
      <c r="Q26" s="10" t="s">
        <v>261</v>
      </c>
    </row>
    <row r="27" spans="1:17" ht="111" customHeight="1" x14ac:dyDescent="0.25">
      <c r="A27" s="8" t="s">
        <v>262</v>
      </c>
      <c r="F27" s="11" t="s">
        <v>263</v>
      </c>
      <c r="K27" s="9" t="s">
        <v>264</v>
      </c>
      <c r="Q27" s="10" t="s">
        <v>265</v>
      </c>
    </row>
    <row r="28" spans="1:17" ht="111" customHeight="1" x14ac:dyDescent="0.25">
      <c r="A28" s="8" t="s">
        <v>266</v>
      </c>
      <c r="F28" s="11" t="s">
        <v>267</v>
      </c>
      <c r="K28" s="9" t="s">
        <v>268</v>
      </c>
      <c r="Q28" s="10" t="s">
        <v>269</v>
      </c>
    </row>
    <row r="29" spans="1:17" ht="111" customHeight="1" x14ac:dyDescent="0.25">
      <c r="A29" s="8" t="s">
        <v>270</v>
      </c>
      <c r="F29" s="11" t="s">
        <v>271</v>
      </c>
      <c r="K29" s="9" t="s">
        <v>272</v>
      </c>
      <c r="Q29" s="10" t="s">
        <v>273</v>
      </c>
    </row>
    <row r="30" spans="1:17" ht="111" customHeight="1" x14ac:dyDescent="0.25">
      <c r="A30" s="8" t="s">
        <v>274</v>
      </c>
      <c r="F30" s="11" t="s">
        <v>275</v>
      </c>
      <c r="K30" s="9" t="s">
        <v>276</v>
      </c>
      <c r="Q30" s="10" t="s">
        <v>277</v>
      </c>
    </row>
    <row r="31" spans="1:17" ht="111" customHeight="1" x14ac:dyDescent="0.25">
      <c r="A31" s="8" t="s">
        <v>278</v>
      </c>
      <c r="F31" s="11" t="s">
        <v>279</v>
      </c>
      <c r="K31" s="9" t="s">
        <v>280</v>
      </c>
      <c r="Q31" s="10" t="s">
        <v>281</v>
      </c>
    </row>
    <row r="32" spans="1:17" ht="111" customHeight="1" x14ac:dyDescent="0.25">
      <c r="A32" s="8" t="s">
        <v>282</v>
      </c>
      <c r="F32" s="11" t="s">
        <v>283</v>
      </c>
      <c r="K32" s="13" t="s">
        <v>95</v>
      </c>
      <c r="Q32" s="10" t="s">
        <v>284</v>
      </c>
    </row>
    <row r="33" spans="1:17" ht="111" customHeight="1" x14ac:dyDescent="0.25">
      <c r="A33" s="8" t="s">
        <v>285</v>
      </c>
      <c r="F33" s="11" t="s">
        <v>286</v>
      </c>
      <c r="K33" s="9" t="s">
        <v>287</v>
      </c>
      <c r="Q33" s="10" t="s">
        <v>288</v>
      </c>
    </row>
    <row r="34" spans="1:17" ht="111" customHeight="1" x14ac:dyDescent="0.25">
      <c r="A34" s="8" t="s">
        <v>289</v>
      </c>
      <c r="F34" s="11" t="s">
        <v>290</v>
      </c>
      <c r="K34" s="9" t="s">
        <v>291</v>
      </c>
      <c r="Q34" s="10" t="s">
        <v>292</v>
      </c>
    </row>
    <row r="35" spans="1:17" ht="111" customHeight="1" x14ac:dyDescent="0.25">
      <c r="A35" s="8" t="s">
        <v>293</v>
      </c>
      <c r="F35" s="11" t="s">
        <v>294</v>
      </c>
      <c r="K35" s="9" t="s">
        <v>295</v>
      </c>
      <c r="Q35" s="10" t="s">
        <v>296</v>
      </c>
    </row>
    <row r="36" spans="1:17" ht="111" customHeight="1" x14ac:dyDescent="0.25">
      <c r="A36" s="8" t="s">
        <v>297</v>
      </c>
      <c r="F36" s="11" t="s">
        <v>298</v>
      </c>
      <c r="K36" s="9" t="s">
        <v>299</v>
      </c>
      <c r="Q36" s="10" t="s">
        <v>300</v>
      </c>
    </row>
    <row r="37" spans="1:17" ht="111" customHeight="1" x14ac:dyDescent="0.25">
      <c r="A37" s="8" t="s">
        <v>301</v>
      </c>
      <c r="F37" s="11" t="s">
        <v>302</v>
      </c>
      <c r="K37" s="9" t="s">
        <v>303</v>
      </c>
      <c r="Q37" s="10" t="s">
        <v>304</v>
      </c>
    </row>
    <row r="38" spans="1:17" ht="111" customHeight="1" x14ac:dyDescent="0.25">
      <c r="A38" s="8" t="s">
        <v>305</v>
      </c>
      <c r="F38" s="11" t="s">
        <v>306</v>
      </c>
      <c r="K38" s="13" t="s">
        <v>106</v>
      </c>
      <c r="Q38" s="10" t="s">
        <v>307</v>
      </c>
    </row>
    <row r="39" spans="1:17" ht="111" customHeight="1" x14ac:dyDescent="0.25">
      <c r="A39" s="8" t="s">
        <v>308</v>
      </c>
      <c r="F39" s="11" t="s">
        <v>309</v>
      </c>
      <c r="K39" s="9" t="s">
        <v>310</v>
      </c>
      <c r="Q39" s="10" t="s">
        <v>311</v>
      </c>
    </row>
    <row r="40" spans="1:17" ht="156" x14ac:dyDescent="0.25">
      <c r="A40" s="8" t="s">
        <v>312</v>
      </c>
      <c r="F40" s="11" t="s">
        <v>313</v>
      </c>
      <c r="K40" s="9" t="s">
        <v>314</v>
      </c>
      <c r="Q40" s="10" t="s">
        <v>315</v>
      </c>
    </row>
    <row r="41" spans="1:17" ht="111" customHeight="1" x14ac:dyDescent="0.25">
      <c r="A41" s="8" t="s">
        <v>316</v>
      </c>
      <c r="F41" s="11" t="s">
        <v>317</v>
      </c>
      <c r="K41" s="9" t="s">
        <v>318</v>
      </c>
      <c r="Q41" s="10" t="s">
        <v>319</v>
      </c>
    </row>
    <row r="42" spans="1:17" ht="111" customHeight="1" x14ac:dyDescent="0.25">
      <c r="A42" s="13" t="s">
        <v>320</v>
      </c>
      <c r="F42" s="11" t="s">
        <v>321</v>
      </c>
      <c r="K42" s="9" t="s">
        <v>322</v>
      </c>
      <c r="Q42" s="10" t="s">
        <v>323</v>
      </c>
    </row>
    <row r="43" spans="1:17" ht="111" customHeight="1" x14ac:dyDescent="0.25">
      <c r="F43" s="11" t="s">
        <v>324</v>
      </c>
      <c r="K43" s="9" t="s">
        <v>325</v>
      </c>
      <c r="Q43" s="10" t="s">
        <v>326</v>
      </c>
    </row>
    <row r="44" spans="1:17" ht="111" customHeight="1" x14ac:dyDescent="0.25">
      <c r="F44" s="19" t="s">
        <v>327</v>
      </c>
      <c r="K44" s="9" t="s">
        <v>328</v>
      </c>
      <c r="Q44" s="10" t="s">
        <v>329</v>
      </c>
    </row>
    <row r="45" spans="1:17" ht="111" customHeight="1" x14ac:dyDescent="0.25">
      <c r="F45" s="19" t="s">
        <v>330</v>
      </c>
      <c r="K45" s="9" t="s">
        <v>331</v>
      </c>
      <c r="Q45" s="10" t="s">
        <v>332</v>
      </c>
    </row>
    <row r="46" spans="1:17" ht="111" customHeight="1" x14ac:dyDescent="0.25">
      <c r="F46" s="11" t="s">
        <v>333</v>
      </c>
      <c r="K46" s="9" t="s">
        <v>334</v>
      </c>
      <c r="Q46" s="10" t="s">
        <v>335</v>
      </c>
    </row>
    <row r="47" spans="1:17" ht="111" customHeight="1" x14ac:dyDescent="0.25">
      <c r="F47" s="13" t="s">
        <v>336</v>
      </c>
      <c r="K47" s="13" t="s">
        <v>337</v>
      </c>
    </row>
    <row r="48" spans="1:17" ht="111" customHeight="1" x14ac:dyDescent="0.25">
      <c r="F48" s="13" t="s">
        <v>338</v>
      </c>
      <c r="K48" s="9" t="s">
        <v>339</v>
      </c>
    </row>
    <row r="49" spans="11:11" ht="111" customHeight="1" x14ac:dyDescent="0.25">
      <c r="K49" s="9" t="s">
        <v>340</v>
      </c>
    </row>
    <row r="50" spans="11:11" ht="111" customHeight="1" x14ac:dyDescent="0.25">
      <c r="K50" s="9" t="s">
        <v>341</v>
      </c>
    </row>
    <row r="51" spans="11:11" ht="111" customHeight="1" x14ac:dyDescent="0.25">
      <c r="K51" s="9" t="s">
        <v>342</v>
      </c>
    </row>
    <row r="52" spans="11:11" ht="111" customHeight="1" x14ac:dyDescent="0.25">
      <c r="K52" s="9" t="s">
        <v>343</v>
      </c>
    </row>
    <row r="53" spans="11:11" ht="111" customHeight="1" x14ac:dyDescent="0.25">
      <c r="K53" s="9" t="s">
        <v>344</v>
      </c>
    </row>
    <row r="54" spans="11:11" ht="111" customHeight="1" x14ac:dyDescent="0.25">
      <c r="K54" s="13" t="s">
        <v>128</v>
      </c>
    </row>
    <row r="55" spans="11:11" ht="111" customHeight="1" x14ac:dyDescent="0.25">
      <c r="K55" s="9" t="s">
        <v>345</v>
      </c>
    </row>
    <row r="56" spans="11:11" ht="111" customHeight="1" x14ac:dyDescent="0.25">
      <c r="K56" s="9" t="s">
        <v>346</v>
      </c>
    </row>
    <row r="57" spans="11:11" ht="111" customHeight="1" x14ac:dyDescent="0.25">
      <c r="K57" s="9" t="s">
        <v>347</v>
      </c>
    </row>
    <row r="58" spans="11:11" ht="111" customHeight="1" x14ac:dyDescent="0.25">
      <c r="K58" s="9" t="s">
        <v>348</v>
      </c>
    </row>
    <row r="59" spans="11:11" ht="111" customHeight="1" x14ac:dyDescent="0.25">
      <c r="K59" s="9" t="s">
        <v>349</v>
      </c>
    </row>
    <row r="60" spans="11:11" ht="111" customHeight="1" x14ac:dyDescent="0.25">
      <c r="K60" s="9" t="s">
        <v>350</v>
      </c>
    </row>
    <row r="61" spans="11:11" ht="111" customHeight="1" x14ac:dyDescent="0.25">
      <c r="K61" s="9" t="s">
        <v>351</v>
      </c>
    </row>
    <row r="62" spans="11:11" ht="111" customHeight="1" x14ac:dyDescent="0.25">
      <c r="K62" s="9" t="s">
        <v>352</v>
      </c>
    </row>
    <row r="63" spans="11:11" ht="111" customHeight="1" x14ac:dyDescent="0.25">
      <c r="K63" s="9" t="s">
        <v>353</v>
      </c>
    </row>
    <row r="64" spans="11:11" ht="111" customHeight="1" x14ac:dyDescent="0.25">
      <c r="K64" s="9" t="s">
        <v>354</v>
      </c>
    </row>
    <row r="65" spans="11:11" ht="111" customHeight="1" x14ac:dyDescent="0.25">
      <c r="K65" s="9" t="s">
        <v>355</v>
      </c>
    </row>
    <row r="66" spans="11:11" ht="111" customHeight="1" x14ac:dyDescent="0.25">
      <c r="K66" s="13" t="s">
        <v>356</v>
      </c>
    </row>
    <row r="67" spans="11:11" ht="111" customHeight="1" x14ac:dyDescent="0.25">
      <c r="K67" s="9" t="s">
        <v>357</v>
      </c>
    </row>
    <row r="68" spans="11:11" ht="111" customHeight="1" x14ac:dyDescent="0.25">
      <c r="K68" s="9" t="s">
        <v>358</v>
      </c>
    </row>
    <row r="69" spans="11:11" ht="111" customHeight="1" x14ac:dyDescent="0.25">
      <c r="K69" s="9" t="s">
        <v>359</v>
      </c>
    </row>
    <row r="70" spans="11:11" ht="111" customHeight="1" x14ac:dyDescent="0.25">
      <c r="K70" s="9" t="s">
        <v>360</v>
      </c>
    </row>
    <row r="71" spans="11:11" ht="111" customHeight="1" x14ac:dyDescent="0.25">
      <c r="K71" s="9" t="s">
        <v>361</v>
      </c>
    </row>
    <row r="72" spans="11:11" ht="111" customHeight="1" x14ac:dyDescent="0.25">
      <c r="K72" s="9" t="s">
        <v>362</v>
      </c>
    </row>
    <row r="73" spans="11:11" ht="111" customHeight="1" x14ac:dyDescent="0.25">
      <c r="K73" s="9" t="s">
        <v>363</v>
      </c>
    </row>
    <row r="74" spans="11:11" ht="111" customHeight="1" x14ac:dyDescent="0.25">
      <c r="K74" s="13" t="s">
        <v>148</v>
      </c>
    </row>
    <row r="75" spans="11:11" ht="111" customHeight="1" x14ac:dyDescent="0.25">
      <c r="K75" s="9" t="s">
        <v>364</v>
      </c>
    </row>
    <row r="76" spans="11:11" ht="111" customHeight="1" x14ac:dyDescent="0.25">
      <c r="K76" s="9" t="s">
        <v>365</v>
      </c>
    </row>
    <row r="77" spans="11:11" ht="111" customHeight="1" x14ac:dyDescent="0.25">
      <c r="K77" s="9" t="s">
        <v>366</v>
      </c>
    </row>
    <row r="78" spans="11:11" ht="111" customHeight="1" x14ac:dyDescent="0.25">
      <c r="K78" s="9" t="s">
        <v>367</v>
      </c>
    </row>
    <row r="79" spans="11:11" ht="111" customHeight="1" x14ac:dyDescent="0.25">
      <c r="K79" s="13" t="s">
        <v>158</v>
      </c>
    </row>
    <row r="80" spans="11:11" ht="111" customHeight="1" x14ac:dyDescent="0.25">
      <c r="K80" s="9" t="s">
        <v>368</v>
      </c>
    </row>
    <row r="81" spans="11:11" ht="111" customHeight="1" x14ac:dyDescent="0.25">
      <c r="K81" s="9" t="s">
        <v>369</v>
      </c>
    </row>
    <row r="82" spans="11:11" ht="111" customHeight="1" x14ac:dyDescent="0.25">
      <c r="K82" s="9" t="s">
        <v>370</v>
      </c>
    </row>
    <row r="83" spans="11:11" ht="111" customHeight="1" x14ac:dyDescent="0.25">
      <c r="K83" s="13" t="s">
        <v>371</v>
      </c>
    </row>
    <row r="84" spans="11:11" ht="111" customHeight="1" x14ac:dyDescent="0.25">
      <c r="K84" s="9" t="s">
        <v>372</v>
      </c>
    </row>
    <row r="85" spans="11:11" ht="111" customHeight="1" x14ac:dyDescent="0.25">
      <c r="K85" s="9" t="s">
        <v>373</v>
      </c>
    </row>
    <row r="86" spans="11:11" ht="111" customHeight="1" x14ac:dyDescent="0.25">
      <c r="K86" s="9" t="s">
        <v>374</v>
      </c>
    </row>
    <row r="87" spans="11:11" ht="111" customHeight="1" x14ac:dyDescent="0.25">
      <c r="K87" s="9" t="s">
        <v>375</v>
      </c>
    </row>
    <row r="88" spans="11:11" ht="111" customHeight="1" x14ac:dyDescent="0.25">
      <c r="K88" s="13" t="s">
        <v>178</v>
      </c>
    </row>
    <row r="89" spans="11:11" ht="111" customHeight="1" x14ac:dyDescent="0.25">
      <c r="K89" s="9" t="s">
        <v>376</v>
      </c>
    </row>
    <row r="90" spans="11:11" ht="111" customHeight="1" x14ac:dyDescent="0.25">
      <c r="K90" s="9" t="s">
        <v>377</v>
      </c>
    </row>
    <row r="91" spans="11:11" ht="111" customHeight="1" x14ac:dyDescent="0.25">
      <c r="K91" s="9" t="s">
        <v>378</v>
      </c>
    </row>
    <row r="92" spans="11:11" ht="111" customHeight="1" x14ac:dyDescent="0.25">
      <c r="K92" s="9" t="s">
        <v>379</v>
      </c>
    </row>
    <row r="93" spans="11:11" ht="111" customHeight="1" x14ac:dyDescent="0.25">
      <c r="K93" s="9" t="s">
        <v>380</v>
      </c>
    </row>
    <row r="94" spans="11:11" ht="111" customHeight="1" x14ac:dyDescent="0.25">
      <c r="K94" s="13" t="s">
        <v>188</v>
      </c>
    </row>
    <row r="95" spans="11:11" ht="111" customHeight="1" x14ac:dyDescent="0.25">
      <c r="K95" s="9" t="s">
        <v>381</v>
      </c>
    </row>
    <row r="96" spans="11:11" ht="111" customHeight="1" x14ac:dyDescent="0.25">
      <c r="K96" s="9" t="s">
        <v>382</v>
      </c>
    </row>
    <row r="97" spans="11:11" ht="111" customHeight="1" x14ac:dyDescent="0.25">
      <c r="K97" s="9" t="s">
        <v>383</v>
      </c>
    </row>
    <row r="98" spans="11:11" ht="111" customHeight="1" x14ac:dyDescent="0.25">
      <c r="K98" s="9" t="s">
        <v>384</v>
      </c>
    </row>
    <row r="99" spans="11:11" ht="111" customHeight="1" x14ac:dyDescent="0.25">
      <c r="K99" s="9" t="s">
        <v>385</v>
      </c>
    </row>
    <row r="100" spans="11:11" ht="111" customHeight="1" x14ac:dyDescent="0.25">
      <c r="K100" s="13" t="s">
        <v>196</v>
      </c>
    </row>
    <row r="101" spans="11:11" ht="111" customHeight="1" x14ac:dyDescent="0.25">
      <c r="K101" s="9" t="s">
        <v>386</v>
      </c>
    </row>
    <row r="102" spans="11:11" ht="111" customHeight="1" x14ac:dyDescent="0.25">
      <c r="K102" s="9" t="s">
        <v>387</v>
      </c>
    </row>
    <row r="103" spans="11:11" ht="111" customHeight="1" x14ac:dyDescent="0.25">
      <c r="K103" s="9" t="s">
        <v>388</v>
      </c>
    </row>
    <row r="104" spans="11:11" ht="111" customHeight="1" x14ac:dyDescent="0.25">
      <c r="K104" s="9" t="s">
        <v>389</v>
      </c>
    </row>
    <row r="105" spans="11:11" ht="111" customHeight="1" x14ac:dyDescent="0.25">
      <c r="K105" s="13" t="s">
        <v>204</v>
      </c>
    </row>
    <row r="106" spans="11:11" ht="111" customHeight="1" x14ac:dyDescent="0.25">
      <c r="K106" s="9" t="s">
        <v>390</v>
      </c>
    </row>
    <row r="107" spans="11:11" ht="111" customHeight="1" x14ac:dyDescent="0.25">
      <c r="K107" s="9" t="s">
        <v>391</v>
      </c>
    </row>
    <row r="108" spans="11:11" ht="111" customHeight="1" x14ac:dyDescent="0.25">
      <c r="K108" s="9" t="s">
        <v>392</v>
      </c>
    </row>
    <row r="109" spans="11:11" ht="111" customHeight="1" x14ac:dyDescent="0.25">
      <c r="K109" s="9" t="s">
        <v>393</v>
      </c>
    </row>
    <row r="110" spans="11:11" ht="111" customHeight="1" x14ac:dyDescent="0.25">
      <c r="K110" s="9" t="s">
        <v>394</v>
      </c>
    </row>
    <row r="111" spans="11:11" ht="111" customHeight="1" x14ac:dyDescent="0.25">
      <c r="K111" s="9" t="s">
        <v>395</v>
      </c>
    </row>
    <row r="112" spans="11:11" ht="111" customHeight="1" x14ac:dyDescent="0.25">
      <c r="K112" s="9" t="s">
        <v>396</v>
      </c>
    </row>
    <row r="113" spans="11:11" ht="111" customHeight="1" x14ac:dyDescent="0.25">
      <c r="K113" s="13" t="s">
        <v>213</v>
      </c>
    </row>
    <row r="114" spans="11:11" ht="111" customHeight="1" x14ac:dyDescent="0.25">
      <c r="K114" s="9" t="s">
        <v>397</v>
      </c>
    </row>
    <row r="115" spans="11:11" ht="111" customHeight="1" x14ac:dyDescent="0.25">
      <c r="K115" s="9" t="s">
        <v>398</v>
      </c>
    </row>
    <row r="116" spans="11:11" ht="111" customHeight="1" x14ac:dyDescent="0.25">
      <c r="K116" s="9" t="s">
        <v>399</v>
      </c>
    </row>
    <row r="117" spans="11:11" ht="111" customHeight="1" x14ac:dyDescent="0.25">
      <c r="K117" s="9" t="s">
        <v>400</v>
      </c>
    </row>
    <row r="118" spans="11:11" ht="111" customHeight="1" x14ac:dyDescent="0.25">
      <c r="K118" s="9" t="s">
        <v>401</v>
      </c>
    </row>
    <row r="119" spans="11:11" ht="111" customHeight="1" x14ac:dyDescent="0.25">
      <c r="K119" s="13" t="s">
        <v>402</v>
      </c>
    </row>
    <row r="120" spans="11:11" ht="111" customHeight="1" x14ac:dyDescent="0.25">
      <c r="K120" s="13" t="s">
        <v>403</v>
      </c>
    </row>
  </sheetData>
  <autoFilter ref="A1:Q120" xr:uid="{00000000-0001-0000-0000-000000000000}"/>
  <dataValidations count="2">
    <dataValidation type="list" allowBlank="1" showInputMessage="1" showErrorMessage="1" sqref="A1" xr:uid="{FCAAF1F7-814E-4897-B541-153B3FD8AE49}">
      <formula1>$A$2:$A$12</formula1>
    </dataValidation>
    <dataValidation type="list" allowBlank="1" showInputMessage="1" showErrorMessage="1" sqref="B1" xr:uid="{43EA19C0-C2A4-47B4-9182-D0B37642654F}">
      <formula1>$B$2:$B$5</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763E9-A150-4FFC-BF46-9B836552EC51}">
  <sheetPr>
    <tabColor theme="5" tint="0.59999389629810485"/>
  </sheetPr>
  <dimension ref="A1"/>
  <sheetViews>
    <sheetView showGridLines="0" tabSelected="1" workbookViewId="0">
      <selection activeCell="B10" sqref="B10"/>
    </sheetView>
  </sheetViews>
  <sheetFormatPr baseColWidth="10" defaultColWidth="11.42578125" defaultRowHeight="15" x14ac:dyDescent="0.25"/>
  <cols>
    <col min="5" max="5" width="34.42578125" customWidth="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FFA1-A5B8-4015-9ED9-A5CCE972DE85}">
  <dimension ref="B1:C14"/>
  <sheetViews>
    <sheetView workbookViewId="0">
      <selection activeCell="B1" sqref="B1:C14"/>
    </sheetView>
  </sheetViews>
  <sheetFormatPr baseColWidth="10" defaultColWidth="9.140625" defaultRowHeight="15" x14ac:dyDescent="0.25"/>
  <cols>
    <col min="2" max="2" width="63.42578125" bestFit="1" customWidth="1"/>
    <col min="3" max="3" width="26.42578125" style="23" customWidth="1"/>
  </cols>
  <sheetData>
    <row r="1" spans="2:3" x14ac:dyDescent="0.25">
      <c r="B1" s="280" t="s">
        <v>404</v>
      </c>
      <c r="C1" s="280" t="s">
        <v>405</v>
      </c>
    </row>
    <row r="2" spans="2:3" hidden="1" x14ac:dyDescent="0.25">
      <c r="B2" s="281" t="s">
        <v>31</v>
      </c>
      <c r="C2" s="282"/>
    </row>
    <row r="3" spans="2:3" x14ac:dyDescent="0.25">
      <c r="B3" s="281" t="s">
        <v>46</v>
      </c>
      <c r="C3" s="282">
        <v>5</v>
      </c>
    </row>
    <row r="4" spans="2:3" x14ac:dyDescent="0.25">
      <c r="B4" s="283" t="s">
        <v>99</v>
      </c>
      <c r="C4" s="282">
        <v>1</v>
      </c>
    </row>
    <row r="5" spans="2:3" x14ac:dyDescent="0.25">
      <c r="B5" s="283" t="s">
        <v>61</v>
      </c>
      <c r="C5" s="282">
        <v>2</v>
      </c>
    </row>
    <row r="6" spans="2:3" x14ac:dyDescent="0.25">
      <c r="B6" s="283" t="s">
        <v>406</v>
      </c>
      <c r="C6" s="282">
        <v>2</v>
      </c>
    </row>
    <row r="7" spans="2:3" x14ac:dyDescent="0.25">
      <c r="B7" s="283" t="s">
        <v>407</v>
      </c>
      <c r="C7" s="282">
        <v>1</v>
      </c>
    </row>
    <row r="8" spans="2:3" x14ac:dyDescent="0.25">
      <c r="B8" s="281" t="s">
        <v>408</v>
      </c>
      <c r="C8" s="282">
        <v>17</v>
      </c>
    </row>
    <row r="9" spans="2:3" x14ac:dyDescent="0.25">
      <c r="B9" s="281" t="s">
        <v>409</v>
      </c>
      <c r="C9" s="282">
        <v>17</v>
      </c>
    </row>
    <row r="10" spans="2:3" x14ac:dyDescent="0.25">
      <c r="B10" s="281" t="s">
        <v>410</v>
      </c>
      <c r="C10" s="282">
        <v>12</v>
      </c>
    </row>
    <row r="11" spans="2:3" x14ac:dyDescent="0.25">
      <c r="B11" s="281" t="s">
        <v>411</v>
      </c>
      <c r="C11" s="282">
        <v>2</v>
      </c>
    </row>
    <row r="12" spans="2:3" x14ac:dyDescent="0.25">
      <c r="B12" s="281" t="s">
        <v>412</v>
      </c>
      <c r="C12" s="282">
        <v>4</v>
      </c>
    </row>
    <row r="13" spans="2:3" x14ac:dyDescent="0.25">
      <c r="B13" s="281" t="s">
        <v>413</v>
      </c>
      <c r="C13" s="282">
        <v>3</v>
      </c>
    </row>
    <row r="14" spans="2:3" x14ac:dyDescent="0.25">
      <c r="B14" s="280" t="s">
        <v>414</v>
      </c>
      <c r="C14" s="280">
        <f>SUM(C3:C13)</f>
        <v>66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F442F-37A9-4006-9F9F-006955944A48}">
  <sheetPr>
    <tabColor theme="0"/>
  </sheetPr>
  <dimension ref="A1:AY152"/>
  <sheetViews>
    <sheetView showGridLines="0" zoomScale="80" zoomScaleNormal="80" workbookViewId="0">
      <selection activeCell="B11" sqref="B11:C13"/>
    </sheetView>
  </sheetViews>
  <sheetFormatPr baseColWidth="10" defaultColWidth="11.42578125" defaultRowHeight="14.25" x14ac:dyDescent="0.2"/>
  <cols>
    <col min="1" max="1" width="9.85546875" style="298" customWidth="1"/>
    <col min="2" max="2" width="27" style="298" customWidth="1"/>
    <col min="3" max="3" width="33" style="298" customWidth="1"/>
    <col min="4" max="4" width="34.85546875" style="298" customWidth="1"/>
    <col min="5" max="5" width="20" style="298" customWidth="1"/>
    <col min="6" max="6" width="31.42578125" style="298" customWidth="1"/>
    <col min="7" max="7" width="24.28515625" style="298" customWidth="1"/>
    <col min="8" max="8" width="26.42578125" style="298" customWidth="1"/>
    <col min="9" max="9" width="25.140625" style="298" customWidth="1"/>
    <col min="10" max="10" width="31.140625" style="298" customWidth="1"/>
    <col min="11" max="11" width="37.42578125" style="298" customWidth="1"/>
    <col min="12" max="12" width="56.85546875" style="298" customWidth="1"/>
    <col min="13" max="13" width="24.28515625" style="278" customWidth="1"/>
    <col min="14" max="14" width="38" style="332" customWidth="1"/>
    <col min="15" max="15" width="19.42578125" style="279" customWidth="1"/>
    <col min="16" max="16" width="22.42578125" style="278" customWidth="1"/>
    <col min="17" max="17" width="35.85546875" style="298" customWidth="1"/>
    <col min="18" max="18" width="33.42578125" style="276" customWidth="1"/>
    <col min="19" max="19" width="14.42578125" style="331" customWidth="1"/>
    <col min="20" max="20" width="16.42578125" style="331" customWidth="1"/>
    <col min="21" max="21" width="29.7109375" style="331" customWidth="1"/>
    <col min="22" max="22" width="35.42578125" style="298" customWidth="1"/>
    <col min="23" max="23" width="15.7109375" style="277" customWidth="1"/>
    <col min="24" max="24" width="38.28515625" style="276" customWidth="1"/>
    <col min="25" max="25" width="15.7109375" style="276" customWidth="1"/>
    <col min="26" max="26" width="58" style="298" customWidth="1"/>
    <col min="27" max="27" width="38.28515625" style="298" customWidth="1"/>
    <col min="28" max="28" width="15.7109375" style="298" customWidth="1"/>
    <col min="29" max="29" width="15.7109375" style="277" customWidth="1"/>
    <col min="30" max="31" width="15.7109375" style="298" hidden="1" customWidth="1"/>
    <col min="32" max="33" width="16.7109375" style="298" hidden="1" customWidth="1"/>
    <col min="34" max="34" width="15.7109375" style="298" customWidth="1"/>
    <col min="35" max="35" width="15.7109375" style="277" customWidth="1"/>
    <col min="36" max="37" width="15.7109375" style="298" hidden="1" customWidth="1"/>
    <col min="38" max="39" width="16.7109375" style="298" hidden="1" customWidth="1"/>
    <col min="40" max="40" width="17.28515625" style="298" customWidth="1"/>
    <col min="41" max="41" width="15.7109375" style="277" customWidth="1"/>
    <col min="42" max="43" width="15.7109375" style="298" hidden="1" customWidth="1"/>
    <col min="44" max="45" width="16.7109375" style="298" hidden="1" customWidth="1"/>
    <col min="46" max="46" width="3.42578125" style="298" customWidth="1"/>
    <col min="47" max="50" width="14.7109375" style="298" hidden="1" customWidth="1"/>
    <col min="51" max="16384" width="11.42578125" style="298"/>
  </cols>
  <sheetData>
    <row r="1" spans="1:50" x14ac:dyDescent="0.2">
      <c r="M1" s="276"/>
      <c r="N1" s="298"/>
      <c r="O1" s="277"/>
      <c r="P1" s="276"/>
    </row>
    <row r="2" spans="1:50" x14ac:dyDescent="0.2">
      <c r="B2" s="335"/>
      <c r="C2" s="336"/>
      <c r="D2" s="341"/>
      <c r="E2" s="342"/>
      <c r="F2" s="342"/>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c r="AF2" s="342"/>
      <c r="AG2" s="342"/>
      <c r="AH2" s="342"/>
      <c r="AI2" s="342"/>
      <c r="AJ2" s="342"/>
      <c r="AK2" s="342"/>
      <c r="AL2" s="342"/>
      <c r="AM2" s="342"/>
      <c r="AN2" s="342"/>
      <c r="AO2" s="343"/>
      <c r="AP2" s="350" t="s">
        <v>415</v>
      </c>
      <c r="AQ2" s="351"/>
      <c r="AR2" s="351"/>
      <c r="AS2" s="352"/>
      <c r="AT2" s="290"/>
    </row>
    <row r="3" spans="1:50" x14ac:dyDescent="0.2">
      <c r="B3" s="337"/>
      <c r="C3" s="338"/>
      <c r="D3" s="344"/>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6"/>
      <c r="AP3" s="350" t="s">
        <v>416</v>
      </c>
      <c r="AQ3" s="351"/>
      <c r="AR3" s="351"/>
      <c r="AS3" s="352"/>
      <c r="AT3" s="290"/>
    </row>
    <row r="4" spans="1:50" x14ac:dyDescent="0.2">
      <c r="B4" s="337"/>
      <c r="C4" s="338"/>
      <c r="D4" s="344"/>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6"/>
      <c r="AP4" s="350" t="s">
        <v>417</v>
      </c>
      <c r="AQ4" s="351"/>
      <c r="AR4" s="351"/>
      <c r="AS4" s="352"/>
      <c r="AT4" s="290"/>
    </row>
    <row r="5" spans="1:50" x14ac:dyDescent="0.2">
      <c r="B5" s="339"/>
      <c r="C5" s="340"/>
      <c r="D5" s="347"/>
      <c r="E5" s="348"/>
      <c r="F5" s="348"/>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348"/>
      <c r="AJ5" s="348"/>
      <c r="AK5" s="348"/>
      <c r="AL5" s="348"/>
      <c r="AM5" s="348"/>
      <c r="AN5" s="348"/>
      <c r="AO5" s="349"/>
      <c r="AP5" s="350" t="s">
        <v>418</v>
      </c>
      <c r="AQ5" s="351"/>
      <c r="AR5" s="351"/>
      <c r="AS5" s="352"/>
      <c r="AT5" s="290"/>
    </row>
    <row r="6" spans="1:50" ht="10.5" customHeight="1" x14ac:dyDescent="0.2">
      <c r="B6" s="286"/>
      <c r="C6" s="286"/>
      <c r="D6" s="286"/>
      <c r="E6" s="286"/>
      <c r="F6" s="286"/>
      <c r="G6" s="286"/>
      <c r="H6" s="286"/>
      <c r="I6" s="286"/>
      <c r="J6" s="286"/>
      <c r="K6" s="286"/>
      <c r="L6" s="286"/>
      <c r="M6" s="287"/>
      <c r="N6" s="286"/>
      <c r="O6" s="288"/>
      <c r="P6" s="287"/>
      <c r="Q6" s="286"/>
      <c r="R6" s="287"/>
      <c r="S6" s="286"/>
      <c r="T6" s="286"/>
      <c r="U6" s="286"/>
      <c r="V6" s="286"/>
      <c r="W6" s="288"/>
      <c r="X6" s="287"/>
      <c r="Y6" s="287"/>
      <c r="Z6" s="286"/>
      <c r="AA6" s="286"/>
      <c r="AB6" s="286"/>
      <c r="AC6" s="288"/>
      <c r="AD6" s="286"/>
      <c r="AE6" s="286"/>
      <c r="AF6" s="286"/>
      <c r="AG6" s="286"/>
      <c r="AH6" s="286"/>
      <c r="AI6" s="288"/>
      <c r="AJ6" s="286"/>
      <c r="AK6" s="286"/>
      <c r="AL6" s="286"/>
      <c r="AM6" s="286"/>
      <c r="AN6" s="286"/>
      <c r="AO6" s="288"/>
      <c r="AP6" s="286"/>
      <c r="AQ6" s="286"/>
      <c r="AR6" s="286"/>
    </row>
    <row r="7" spans="1:50" x14ac:dyDescent="0.2">
      <c r="B7" s="289" t="s">
        <v>419</v>
      </c>
      <c r="C7" s="353" t="s">
        <v>420</v>
      </c>
      <c r="D7" s="354"/>
      <c r="E7" s="354"/>
      <c r="F7" s="354"/>
      <c r="G7" s="354"/>
      <c r="H7" s="354"/>
      <c r="I7" s="354"/>
      <c r="J7" s="354"/>
      <c r="K7" s="354"/>
      <c r="L7" s="354"/>
      <c r="M7" s="354"/>
      <c r="N7" s="354"/>
      <c r="O7" s="354"/>
      <c r="P7" s="354"/>
      <c r="Q7" s="354"/>
      <c r="R7" s="354"/>
      <c r="S7" s="354"/>
      <c r="T7" s="354"/>
      <c r="U7" s="354"/>
      <c r="V7" s="354"/>
      <c r="W7" s="354"/>
      <c r="X7" s="355"/>
      <c r="Y7" s="355"/>
      <c r="Z7" s="354"/>
      <c r="AA7" s="354"/>
      <c r="AB7" s="354"/>
      <c r="AC7" s="354"/>
      <c r="AD7" s="354"/>
      <c r="AE7" s="354"/>
      <c r="AF7" s="354"/>
      <c r="AG7" s="354"/>
      <c r="AH7" s="354"/>
      <c r="AI7" s="354"/>
      <c r="AJ7" s="354"/>
      <c r="AK7" s="354"/>
      <c r="AL7" s="354"/>
      <c r="AM7" s="354"/>
      <c r="AN7" s="354"/>
      <c r="AO7" s="354"/>
      <c r="AP7" s="354"/>
      <c r="AQ7" s="354"/>
      <c r="AR7" s="354"/>
      <c r="AS7" s="356"/>
    </row>
    <row r="8" spans="1:50" x14ac:dyDescent="0.2">
      <c r="B8" s="289" t="s">
        <v>421</v>
      </c>
      <c r="C8" s="357" t="s">
        <v>422</v>
      </c>
      <c r="D8" s="357"/>
      <c r="E8" s="357"/>
      <c r="F8" s="357"/>
      <c r="G8" s="357"/>
      <c r="H8" s="357"/>
      <c r="I8" s="357"/>
      <c r="J8" s="357"/>
      <c r="K8" s="357"/>
      <c r="L8" s="357"/>
      <c r="M8" s="357"/>
      <c r="N8" s="357"/>
      <c r="O8" s="357"/>
      <c r="P8" s="357"/>
      <c r="Q8" s="357"/>
      <c r="R8" s="357"/>
      <c r="S8" s="357"/>
      <c r="T8" s="357"/>
      <c r="U8" s="357"/>
      <c r="V8" s="357"/>
      <c r="W8" s="357"/>
      <c r="X8" s="358"/>
      <c r="Y8" s="358"/>
      <c r="Z8" s="357"/>
      <c r="AA8" s="357"/>
      <c r="AB8" s="357"/>
      <c r="AC8" s="357"/>
      <c r="AD8" s="357"/>
      <c r="AE8" s="357"/>
      <c r="AF8" s="357"/>
      <c r="AG8" s="357"/>
      <c r="AH8" s="357"/>
      <c r="AI8" s="357"/>
      <c r="AJ8" s="357"/>
      <c r="AK8" s="357"/>
      <c r="AL8" s="357"/>
      <c r="AM8" s="357"/>
      <c r="AN8" s="357"/>
      <c r="AO8" s="357"/>
      <c r="AP8" s="357"/>
      <c r="AQ8" s="357"/>
      <c r="AR8" s="357"/>
      <c r="AS8" s="357"/>
    </row>
    <row r="9" spans="1:50" x14ac:dyDescent="0.2">
      <c r="B9" s="289" t="s">
        <v>423</v>
      </c>
      <c r="C9" s="357" t="s">
        <v>424</v>
      </c>
      <c r="D9" s="357"/>
      <c r="E9" s="357"/>
      <c r="F9" s="357"/>
      <c r="G9" s="357"/>
      <c r="H9" s="357"/>
      <c r="I9" s="357"/>
      <c r="J9" s="357"/>
      <c r="K9" s="357"/>
      <c r="L9" s="357"/>
      <c r="M9" s="357"/>
      <c r="N9" s="357"/>
      <c r="O9" s="357"/>
      <c r="P9" s="357"/>
      <c r="Q9" s="357"/>
      <c r="R9" s="357"/>
      <c r="S9" s="357"/>
      <c r="T9" s="357"/>
      <c r="U9" s="357"/>
      <c r="V9" s="357"/>
      <c r="W9" s="357"/>
      <c r="X9" s="358"/>
      <c r="Y9" s="358"/>
      <c r="Z9" s="357"/>
      <c r="AA9" s="357"/>
      <c r="AB9" s="357"/>
      <c r="AC9" s="357"/>
      <c r="AD9" s="357"/>
      <c r="AE9" s="357"/>
      <c r="AF9" s="357"/>
      <c r="AG9" s="357"/>
      <c r="AH9" s="357"/>
      <c r="AI9" s="357"/>
      <c r="AJ9" s="357"/>
      <c r="AK9" s="357"/>
      <c r="AL9" s="357"/>
      <c r="AM9" s="357"/>
      <c r="AN9" s="357"/>
      <c r="AO9" s="357"/>
      <c r="AP9" s="357"/>
      <c r="AQ9" s="357"/>
      <c r="AR9" s="357"/>
      <c r="AS9" s="357"/>
    </row>
    <row r="10" spans="1:50" ht="9.75" customHeight="1" x14ac:dyDescent="0.2">
      <c r="M10" s="298"/>
      <c r="N10" s="298"/>
      <c r="O10" s="277"/>
      <c r="P10" s="298"/>
      <c r="R10" s="298"/>
      <c r="S10" s="298"/>
      <c r="T10" s="298"/>
      <c r="U10" s="298"/>
    </row>
    <row r="11" spans="1:50" s="322" customFormat="1" ht="20.25" customHeight="1" x14ac:dyDescent="0.2">
      <c r="B11" s="467" t="s">
        <v>425</v>
      </c>
      <c r="C11" s="468"/>
      <c r="D11" s="467" t="s">
        <v>426</v>
      </c>
      <c r="E11" s="469"/>
      <c r="F11" s="470" t="s">
        <v>427</v>
      </c>
      <c r="G11" s="470"/>
      <c r="H11" s="470"/>
      <c r="I11" s="470"/>
      <c r="J11" s="470"/>
      <c r="K11" s="470"/>
      <c r="L11" s="470"/>
      <c r="M11" s="470"/>
      <c r="N11" s="470"/>
      <c r="O11" s="471"/>
      <c r="P11" s="470"/>
      <c r="Q11" s="470"/>
      <c r="R11" s="470"/>
      <c r="S11" s="470"/>
      <c r="T11" s="470"/>
      <c r="U11" s="470"/>
      <c r="V11" s="470"/>
      <c r="W11" s="471"/>
      <c r="X11" s="470"/>
      <c r="Y11" s="470"/>
      <c r="Z11" s="470"/>
      <c r="AA11" s="470"/>
      <c r="AB11" s="470"/>
      <c r="AC11" s="471"/>
      <c r="AD11" s="470"/>
      <c r="AE11" s="470"/>
      <c r="AF11" s="470"/>
      <c r="AG11" s="470"/>
      <c r="AH11" s="470"/>
      <c r="AI11" s="471"/>
      <c r="AJ11" s="470"/>
      <c r="AK11" s="470"/>
      <c r="AL11" s="470"/>
      <c r="AM11" s="470"/>
      <c r="AN11" s="470"/>
      <c r="AO11" s="471"/>
      <c r="AP11" s="470"/>
      <c r="AQ11" s="470"/>
      <c r="AR11" s="470"/>
      <c r="AS11" s="470"/>
    </row>
    <row r="12" spans="1:50" s="322" customFormat="1" ht="20.25" customHeight="1" x14ac:dyDescent="0.2">
      <c r="B12" s="472"/>
      <c r="C12" s="473"/>
      <c r="D12" s="472"/>
      <c r="E12" s="474"/>
      <c r="F12" s="470" t="s">
        <v>428</v>
      </c>
      <c r="G12" s="470"/>
      <c r="H12" s="470"/>
      <c r="I12" s="470"/>
      <c r="J12" s="470"/>
      <c r="K12" s="470"/>
      <c r="L12" s="470"/>
      <c r="M12" s="475" t="s">
        <v>429</v>
      </c>
      <c r="N12" s="476"/>
      <c r="O12" s="477"/>
      <c r="P12" s="476"/>
      <c r="Q12" s="476"/>
      <c r="R12" s="476"/>
      <c r="S12" s="476"/>
      <c r="T12" s="476"/>
      <c r="U12" s="478"/>
      <c r="V12" s="479" t="s">
        <v>430</v>
      </c>
      <c r="W12" s="480"/>
      <c r="X12" s="475" t="s">
        <v>431</v>
      </c>
      <c r="Y12" s="476"/>
      <c r="Z12" s="476"/>
      <c r="AA12" s="478"/>
      <c r="AB12" s="481" t="s">
        <v>432</v>
      </c>
      <c r="AC12" s="482"/>
      <c r="AD12" s="475" t="s">
        <v>433</v>
      </c>
      <c r="AE12" s="476"/>
      <c r="AF12" s="476"/>
      <c r="AG12" s="478"/>
      <c r="AH12" s="481" t="s">
        <v>434</v>
      </c>
      <c r="AI12" s="482"/>
      <c r="AJ12" s="475" t="s">
        <v>435</v>
      </c>
      <c r="AK12" s="476"/>
      <c r="AL12" s="476"/>
      <c r="AM12" s="478"/>
      <c r="AN12" s="481" t="s">
        <v>436</v>
      </c>
      <c r="AO12" s="482"/>
      <c r="AP12" s="475" t="s">
        <v>437</v>
      </c>
      <c r="AQ12" s="476"/>
      <c r="AR12" s="476"/>
      <c r="AS12" s="478"/>
    </row>
    <row r="13" spans="1:50" s="322" customFormat="1" ht="30.75" customHeight="1" x14ac:dyDescent="0.2">
      <c r="B13" s="483"/>
      <c r="C13" s="484"/>
      <c r="D13" s="483"/>
      <c r="E13" s="485"/>
      <c r="F13" s="470"/>
      <c r="G13" s="470"/>
      <c r="H13" s="470"/>
      <c r="I13" s="470"/>
      <c r="J13" s="470"/>
      <c r="K13" s="470"/>
      <c r="L13" s="470"/>
      <c r="M13" s="486"/>
      <c r="N13" s="487"/>
      <c r="O13" s="488"/>
      <c r="P13" s="487"/>
      <c r="Q13" s="487"/>
      <c r="R13" s="487"/>
      <c r="S13" s="487"/>
      <c r="T13" s="487"/>
      <c r="U13" s="489"/>
      <c r="V13" s="490"/>
      <c r="W13" s="491"/>
      <c r="X13" s="486"/>
      <c r="Y13" s="487"/>
      <c r="Z13" s="487"/>
      <c r="AA13" s="489"/>
      <c r="AB13" s="492"/>
      <c r="AC13" s="493"/>
      <c r="AD13" s="486"/>
      <c r="AE13" s="487"/>
      <c r="AF13" s="487"/>
      <c r="AG13" s="489"/>
      <c r="AH13" s="492"/>
      <c r="AI13" s="493"/>
      <c r="AJ13" s="486"/>
      <c r="AK13" s="487"/>
      <c r="AL13" s="487"/>
      <c r="AM13" s="489"/>
      <c r="AN13" s="492"/>
      <c r="AO13" s="493"/>
      <c r="AP13" s="486"/>
      <c r="AQ13" s="487"/>
      <c r="AR13" s="487"/>
      <c r="AS13" s="489"/>
      <c r="AU13" s="494" t="s">
        <v>438</v>
      </c>
      <c r="AV13" s="494"/>
      <c r="AW13" s="494"/>
      <c r="AX13" s="494"/>
    </row>
    <row r="14" spans="1:50" s="322" customFormat="1" ht="65.25" customHeight="1" x14ac:dyDescent="0.2">
      <c r="B14" s="323" t="s">
        <v>439</v>
      </c>
      <c r="C14" s="323" t="s">
        <v>440</v>
      </c>
      <c r="D14" s="324" t="s">
        <v>3</v>
      </c>
      <c r="E14" s="324" t="s">
        <v>441</v>
      </c>
      <c r="F14" s="323" t="s">
        <v>442</v>
      </c>
      <c r="G14" s="323" t="s">
        <v>7</v>
      </c>
      <c r="H14" s="323" t="s">
        <v>443</v>
      </c>
      <c r="I14" s="323" t="s">
        <v>9</v>
      </c>
      <c r="J14" s="323" t="s">
        <v>10</v>
      </c>
      <c r="K14" s="323" t="s">
        <v>11</v>
      </c>
      <c r="L14" s="323" t="s">
        <v>444</v>
      </c>
      <c r="M14" s="323" t="s">
        <v>445</v>
      </c>
      <c r="N14" s="323" t="s">
        <v>446</v>
      </c>
      <c r="O14" s="325" t="s">
        <v>447</v>
      </c>
      <c r="P14" s="323" t="s">
        <v>448</v>
      </c>
      <c r="Q14" s="323" t="s">
        <v>449</v>
      </c>
      <c r="R14" s="323" t="s">
        <v>450</v>
      </c>
      <c r="S14" s="323" t="s">
        <v>451</v>
      </c>
      <c r="T14" s="323" t="s">
        <v>452</v>
      </c>
      <c r="U14" s="326" t="s">
        <v>16</v>
      </c>
      <c r="V14" s="327" t="s">
        <v>453</v>
      </c>
      <c r="W14" s="328" t="s">
        <v>454</v>
      </c>
      <c r="X14" s="329" t="s">
        <v>455</v>
      </c>
      <c r="Y14" s="326" t="s">
        <v>456</v>
      </c>
      <c r="Z14" s="329" t="s">
        <v>457</v>
      </c>
      <c r="AA14" s="330" t="s">
        <v>458</v>
      </c>
      <c r="AB14" s="323" t="s">
        <v>459</v>
      </c>
      <c r="AC14" s="325" t="s">
        <v>460</v>
      </c>
      <c r="AD14" s="326" t="s">
        <v>461</v>
      </c>
      <c r="AE14" s="326" t="s">
        <v>462</v>
      </c>
      <c r="AF14" s="326" t="s">
        <v>463</v>
      </c>
      <c r="AG14" s="326" t="s">
        <v>464</v>
      </c>
      <c r="AH14" s="323" t="s">
        <v>465</v>
      </c>
      <c r="AI14" s="325" t="s">
        <v>466</v>
      </c>
      <c r="AJ14" s="326" t="s">
        <v>467</v>
      </c>
      <c r="AK14" s="326" t="s">
        <v>468</v>
      </c>
      <c r="AL14" s="326" t="s">
        <v>469</v>
      </c>
      <c r="AM14" s="326" t="s">
        <v>470</v>
      </c>
      <c r="AN14" s="323" t="s">
        <v>471</v>
      </c>
      <c r="AO14" s="325" t="s">
        <v>472</v>
      </c>
      <c r="AP14" s="333" t="s">
        <v>473</v>
      </c>
      <c r="AQ14" s="333" t="s">
        <v>474</v>
      </c>
      <c r="AR14" s="333" t="s">
        <v>475</v>
      </c>
      <c r="AS14" s="333" t="s">
        <v>458</v>
      </c>
      <c r="AU14" s="334" t="s">
        <v>476</v>
      </c>
      <c r="AV14" s="334" t="s">
        <v>477</v>
      </c>
      <c r="AW14" s="334" t="s">
        <v>478</v>
      </c>
      <c r="AX14" s="334" t="s">
        <v>479</v>
      </c>
    </row>
    <row r="15" spans="1:50" s="264" customFormat="1" ht="12" x14ac:dyDescent="0.2">
      <c r="B15" s="266" t="s">
        <v>320</v>
      </c>
      <c r="C15" s="267" t="s">
        <v>76</v>
      </c>
      <c r="D15" s="267" t="s">
        <v>102</v>
      </c>
      <c r="E15" s="267" t="s">
        <v>480</v>
      </c>
      <c r="F15" s="266" t="s">
        <v>53</v>
      </c>
      <c r="G15" s="266" t="s">
        <v>212</v>
      </c>
      <c r="H15" s="266" t="s">
        <v>25</v>
      </c>
      <c r="I15" s="266" t="s">
        <v>222</v>
      </c>
      <c r="J15" s="266" t="s">
        <v>403</v>
      </c>
      <c r="K15" s="266" t="s">
        <v>257</v>
      </c>
      <c r="L15" s="266" t="s">
        <v>225</v>
      </c>
      <c r="M15" s="268">
        <v>1</v>
      </c>
      <c r="N15" s="266" t="s">
        <v>481</v>
      </c>
      <c r="O15" s="268">
        <v>2</v>
      </c>
      <c r="P15" s="266" t="s">
        <v>45</v>
      </c>
      <c r="Q15" s="266" t="s">
        <v>482</v>
      </c>
      <c r="R15" s="266" t="s">
        <v>483</v>
      </c>
      <c r="S15" s="269">
        <v>44927</v>
      </c>
      <c r="T15" s="269">
        <v>45291</v>
      </c>
      <c r="U15" s="266" t="s">
        <v>31</v>
      </c>
      <c r="V15" s="266" t="s">
        <v>484</v>
      </c>
      <c r="W15" s="268">
        <v>0</v>
      </c>
      <c r="X15" s="257" t="s">
        <v>484</v>
      </c>
      <c r="Y15" s="257" t="s">
        <v>484</v>
      </c>
      <c r="Z15" s="255" t="s">
        <v>484</v>
      </c>
      <c r="AA15" s="255" t="s">
        <v>484</v>
      </c>
      <c r="AB15" s="266" t="s">
        <v>485</v>
      </c>
      <c r="AC15" s="268">
        <v>1</v>
      </c>
      <c r="AD15" s="266"/>
      <c r="AE15" s="266"/>
      <c r="AF15" s="266"/>
      <c r="AG15" s="266"/>
      <c r="AH15" s="266" t="s">
        <v>484</v>
      </c>
      <c r="AI15" s="268">
        <v>0</v>
      </c>
      <c r="AJ15" s="266"/>
      <c r="AK15" s="266"/>
      <c r="AL15" s="266"/>
      <c r="AM15" s="266"/>
      <c r="AN15" s="266" t="s">
        <v>485</v>
      </c>
      <c r="AO15" s="268">
        <v>1</v>
      </c>
      <c r="AP15" s="254"/>
      <c r="AQ15" s="254"/>
      <c r="AR15" s="254"/>
      <c r="AS15" s="254"/>
      <c r="AU15" s="254"/>
      <c r="AV15" s="254"/>
      <c r="AW15" s="254"/>
      <c r="AX15" s="254"/>
    </row>
    <row r="16" spans="1:50" s="264" customFormat="1" ht="12" x14ac:dyDescent="0.2">
      <c r="A16" s="265" t="s">
        <v>486</v>
      </c>
      <c r="B16" s="266" t="s">
        <v>305</v>
      </c>
      <c r="C16" s="267" t="s">
        <v>48</v>
      </c>
      <c r="D16" s="267" t="s">
        <v>65</v>
      </c>
      <c r="E16" s="267" t="s">
        <v>549</v>
      </c>
      <c r="F16" s="266" t="s">
        <v>93</v>
      </c>
      <c r="G16" s="266" t="s">
        <v>195</v>
      </c>
      <c r="H16" s="266" t="s">
        <v>25</v>
      </c>
      <c r="I16" s="266" t="s">
        <v>138</v>
      </c>
      <c r="J16" s="266" t="s">
        <v>357</v>
      </c>
      <c r="K16" s="266" t="s">
        <v>257</v>
      </c>
      <c r="L16" s="266" t="s">
        <v>225</v>
      </c>
      <c r="M16" s="268">
        <v>71</v>
      </c>
      <c r="N16" s="266" t="s">
        <v>758</v>
      </c>
      <c r="O16" s="259">
        <v>1</v>
      </c>
      <c r="P16" s="266" t="s">
        <v>30</v>
      </c>
      <c r="Q16" s="266" t="s">
        <v>759</v>
      </c>
      <c r="R16" s="266" t="s">
        <v>760</v>
      </c>
      <c r="S16" s="269">
        <v>44927</v>
      </c>
      <c r="T16" s="269" t="s">
        <v>490</v>
      </c>
      <c r="U16" s="266" t="s">
        <v>132</v>
      </c>
      <c r="V16" s="266" t="s">
        <v>761</v>
      </c>
      <c r="W16" s="259">
        <v>1</v>
      </c>
      <c r="X16" s="258">
        <v>1</v>
      </c>
      <c r="Y16" s="260">
        <f>+(X16/W16)</f>
        <v>1</v>
      </c>
      <c r="Z16" s="254" t="s">
        <v>762</v>
      </c>
      <c r="AA16" s="254" t="s">
        <v>763</v>
      </c>
      <c r="AB16" s="266" t="s">
        <v>761</v>
      </c>
      <c r="AC16" s="259">
        <v>1</v>
      </c>
      <c r="AD16" s="266"/>
      <c r="AE16" s="266"/>
      <c r="AF16" s="266"/>
      <c r="AG16" s="266"/>
      <c r="AH16" s="266" t="s">
        <v>761</v>
      </c>
      <c r="AI16" s="259">
        <v>1</v>
      </c>
      <c r="AJ16" s="266"/>
      <c r="AK16" s="266"/>
      <c r="AL16" s="266"/>
      <c r="AM16" s="266"/>
      <c r="AN16" s="266" t="s">
        <v>761</v>
      </c>
      <c r="AO16" s="259">
        <v>1</v>
      </c>
      <c r="AP16" s="255"/>
      <c r="AQ16" s="255"/>
      <c r="AR16" s="255"/>
      <c r="AS16" s="255"/>
      <c r="AT16" s="265"/>
      <c r="AU16" s="255"/>
      <c r="AV16" s="255"/>
      <c r="AW16" s="255"/>
      <c r="AX16" s="255"/>
    </row>
    <row r="17" spans="1:50" s="264" customFormat="1" ht="12" x14ac:dyDescent="0.2">
      <c r="A17" s="265" t="s">
        <v>486</v>
      </c>
      <c r="B17" s="267" t="s">
        <v>320</v>
      </c>
      <c r="C17" s="267" t="s">
        <v>48</v>
      </c>
      <c r="D17" s="267" t="s">
        <v>50</v>
      </c>
      <c r="E17" s="267" t="s">
        <v>35</v>
      </c>
      <c r="F17" s="267" t="s">
        <v>220</v>
      </c>
      <c r="G17" s="267" t="s">
        <v>147</v>
      </c>
      <c r="H17" s="267" t="s">
        <v>25</v>
      </c>
      <c r="I17" s="267" t="s">
        <v>106</v>
      </c>
      <c r="J17" s="267" t="s">
        <v>318</v>
      </c>
      <c r="K17" s="267" t="s">
        <v>257</v>
      </c>
      <c r="L17" s="267" t="s">
        <v>225</v>
      </c>
      <c r="M17" s="268">
        <v>3</v>
      </c>
      <c r="N17" s="267" t="s">
        <v>496</v>
      </c>
      <c r="O17" s="270">
        <v>1</v>
      </c>
      <c r="P17" s="267" t="s">
        <v>60</v>
      </c>
      <c r="Q17" s="267" t="s">
        <v>497</v>
      </c>
      <c r="R17" s="267" t="s">
        <v>498</v>
      </c>
      <c r="S17" s="271">
        <v>44927</v>
      </c>
      <c r="T17" s="271" t="s">
        <v>490</v>
      </c>
      <c r="U17" s="267" t="s">
        <v>162</v>
      </c>
      <c r="V17" s="267" t="s">
        <v>484</v>
      </c>
      <c r="W17" s="270">
        <v>0</v>
      </c>
      <c r="X17" s="257" t="s">
        <v>484</v>
      </c>
      <c r="Y17" s="257" t="s">
        <v>484</v>
      </c>
      <c r="Z17" s="255" t="s">
        <v>484</v>
      </c>
      <c r="AA17" s="255" t="s">
        <v>484</v>
      </c>
      <c r="AB17" s="267" t="s">
        <v>499</v>
      </c>
      <c r="AC17" s="270">
        <v>0.34</v>
      </c>
      <c r="AD17" s="267"/>
      <c r="AE17" s="267"/>
      <c r="AF17" s="267"/>
      <c r="AG17" s="267"/>
      <c r="AH17" s="267" t="s">
        <v>500</v>
      </c>
      <c r="AI17" s="270">
        <v>0.66</v>
      </c>
      <c r="AJ17" s="267"/>
      <c r="AK17" s="267"/>
      <c r="AL17" s="267"/>
      <c r="AM17" s="267"/>
      <c r="AN17" s="267" t="s">
        <v>501</v>
      </c>
      <c r="AO17" s="270">
        <v>1</v>
      </c>
      <c r="AP17" s="255"/>
      <c r="AQ17" s="255"/>
      <c r="AR17" s="255"/>
      <c r="AS17" s="255"/>
      <c r="AT17" s="265"/>
      <c r="AU17" s="255"/>
      <c r="AV17" s="255"/>
      <c r="AW17" s="255"/>
      <c r="AX17" s="255"/>
    </row>
    <row r="18" spans="1:50" s="264" customFormat="1" ht="12" x14ac:dyDescent="0.2">
      <c r="A18" s="265" t="s">
        <v>486</v>
      </c>
      <c r="B18" s="267" t="s">
        <v>320</v>
      </c>
      <c r="C18" s="267" t="s">
        <v>48</v>
      </c>
      <c r="D18" s="267" t="s">
        <v>50</v>
      </c>
      <c r="E18" s="267" t="s">
        <v>336</v>
      </c>
      <c r="F18" s="267" t="s">
        <v>220</v>
      </c>
      <c r="G18" s="267" t="s">
        <v>147</v>
      </c>
      <c r="H18" s="267" t="s">
        <v>25</v>
      </c>
      <c r="I18" s="267" t="s">
        <v>106</v>
      </c>
      <c r="J18" s="267" t="s">
        <v>318</v>
      </c>
      <c r="K18" s="267" t="s">
        <v>257</v>
      </c>
      <c r="L18" s="267" t="s">
        <v>225</v>
      </c>
      <c r="M18" s="270">
        <v>4</v>
      </c>
      <c r="N18" s="267" t="s">
        <v>502</v>
      </c>
      <c r="O18" s="270">
        <v>3</v>
      </c>
      <c r="P18" s="267" t="s">
        <v>45</v>
      </c>
      <c r="Q18" s="267" t="s">
        <v>503</v>
      </c>
      <c r="R18" s="267" t="s">
        <v>504</v>
      </c>
      <c r="S18" s="271">
        <v>44927</v>
      </c>
      <c r="T18" s="271" t="s">
        <v>490</v>
      </c>
      <c r="U18" s="267" t="s">
        <v>162</v>
      </c>
      <c r="V18" s="267" t="s">
        <v>484</v>
      </c>
      <c r="W18" s="270">
        <v>0</v>
      </c>
      <c r="X18" s="257" t="s">
        <v>484</v>
      </c>
      <c r="Y18" s="257" t="s">
        <v>484</v>
      </c>
      <c r="Z18" s="255" t="s">
        <v>484</v>
      </c>
      <c r="AA18" s="255" t="s">
        <v>484</v>
      </c>
      <c r="AB18" s="267" t="s">
        <v>505</v>
      </c>
      <c r="AC18" s="270">
        <v>1</v>
      </c>
      <c r="AD18" s="267"/>
      <c r="AE18" s="267"/>
      <c r="AF18" s="267"/>
      <c r="AG18" s="267"/>
      <c r="AH18" s="267" t="s">
        <v>505</v>
      </c>
      <c r="AI18" s="270">
        <v>1</v>
      </c>
      <c r="AJ18" s="267"/>
      <c r="AK18" s="267"/>
      <c r="AL18" s="267"/>
      <c r="AM18" s="267"/>
      <c r="AN18" s="267" t="s">
        <v>505</v>
      </c>
      <c r="AO18" s="270">
        <v>1</v>
      </c>
      <c r="AP18" s="255"/>
      <c r="AQ18" s="255"/>
      <c r="AR18" s="255"/>
      <c r="AS18" s="255"/>
      <c r="AT18" s="265"/>
      <c r="AU18" s="255"/>
      <c r="AV18" s="255"/>
      <c r="AW18" s="255"/>
      <c r="AX18" s="255"/>
    </row>
    <row r="19" spans="1:50" s="264" customFormat="1" ht="12" x14ac:dyDescent="0.2">
      <c r="A19" s="265" t="s">
        <v>486</v>
      </c>
      <c r="B19" s="267" t="s">
        <v>320</v>
      </c>
      <c r="C19" s="266" t="s">
        <v>48</v>
      </c>
      <c r="D19" s="267" t="s">
        <v>50</v>
      </c>
      <c r="E19" s="267" t="s">
        <v>336</v>
      </c>
      <c r="F19" s="267" t="s">
        <v>220</v>
      </c>
      <c r="G19" s="267" t="s">
        <v>147</v>
      </c>
      <c r="H19" s="267" t="s">
        <v>55</v>
      </c>
      <c r="I19" s="267" t="s">
        <v>106</v>
      </c>
      <c r="J19" s="267" t="s">
        <v>318</v>
      </c>
      <c r="K19" s="267" t="s">
        <v>257</v>
      </c>
      <c r="L19" s="267" t="s">
        <v>225</v>
      </c>
      <c r="M19" s="268">
        <v>5</v>
      </c>
      <c r="N19" s="267" t="s">
        <v>506</v>
      </c>
      <c r="O19" s="270">
        <v>25</v>
      </c>
      <c r="P19" s="267" t="s">
        <v>45</v>
      </c>
      <c r="Q19" s="267" t="s">
        <v>507</v>
      </c>
      <c r="R19" s="267" t="s">
        <v>508</v>
      </c>
      <c r="S19" s="271">
        <v>44927</v>
      </c>
      <c r="T19" s="271" t="s">
        <v>490</v>
      </c>
      <c r="U19" s="267" t="s">
        <v>162</v>
      </c>
      <c r="V19" s="267" t="s">
        <v>509</v>
      </c>
      <c r="W19" s="270">
        <v>4</v>
      </c>
      <c r="X19" s="257">
        <v>4</v>
      </c>
      <c r="Y19" s="260">
        <f>+(X19/W19)</f>
        <v>1</v>
      </c>
      <c r="Z19" s="255" t="s">
        <v>510</v>
      </c>
      <c r="AA19" s="255" t="s">
        <v>511</v>
      </c>
      <c r="AB19" s="267" t="s">
        <v>509</v>
      </c>
      <c r="AC19" s="270">
        <v>7</v>
      </c>
      <c r="AD19" s="267"/>
      <c r="AE19" s="267"/>
      <c r="AF19" s="267"/>
      <c r="AG19" s="267"/>
      <c r="AH19" s="267" t="s">
        <v>509</v>
      </c>
      <c r="AI19" s="270">
        <v>7</v>
      </c>
      <c r="AJ19" s="267"/>
      <c r="AK19" s="267"/>
      <c r="AL19" s="267"/>
      <c r="AM19" s="267"/>
      <c r="AN19" s="267" t="s">
        <v>509</v>
      </c>
      <c r="AO19" s="270">
        <v>7</v>
      </c>
      <c r="AP19" s="255"/>
      <c r="AQ19" s="255"/>
      <c r="AR19" s="255"/>
      <c r="AS19" s="255"/>
      <c r="AT19" s="265"/>
      <c r="AU19" s="255"/>
      <c r="AV19" s="255"/>
      <c r="AW19" s="255"/>
      <c r="AX19" s="255"/>
    </row>
    <row r="20" spans="1:50" s="264" customFormat="1" ht="12" x14ac:dyDescent="0.2">
      <c r="A20" s="265" t="s">
        <v>486</v>
      </c>
      <c r="B20" s="267" t="s">
        <v>289</v>
      </c>
      <c r="C20" s="267" t="s">
        <v>63</v>
      </c>
      <c r="D20" s="267" t="s">
        <v>50</v>
      </c>
      <c r="E20" s="267" t="s">
        <v>512</v>
      </c>
      <c r="F20" s="267" t="s">
        <v>220</v>
      </c>
      <c r="G20" s="267" t="s">
        <v>212</v>
      </c>
      <c r="H20" s="267" t="s">
        <v>25</v>
      </c>
      <c r="I20" s="267" t="s">
        <v>106</v>
      </c>
      <c r="J20" s="267" t="s">
        <v>322</v>
      </c>
      <c r="K20" s="267" t="s">
        <v>257</v>
      </c>
      <c r="L20" s="267" t="s">
        <v>225</v>
      </c>
      <c r="M20" s="270">
        <v>6</v>
      </c>
      <c r="N20" s="267" t="s">
        <v>513</v>
      </c>
      <c r="O20" s="270">
        <v>2</v>
      </c>
      <c r="P20" s="267" t="s">
        <v>45</v>
      </c>
      <c r="Q20" s="267" t="s">
        <v>514</v>
      </c>
      <c r="R20" s="267" t="s">
        <v>515</v>
      </c>
      <c r="S20" s="271">
        <v>44927</v>
      </c>
      <c r="T20" s="271" t="s">
        <v>490</v>
      </c>
      <c r="U20" s="267" t="s">
        <v>162</v>
      </c>
      <c r="V20" s="267" t="s">
        <v>484</v>
      </c>
      <c r="W20" s="270">
        <v>0</v>
      </c>
      <c r="X20" s="257" t="s">
        <v>484</v>
      </c>
      <c r="Y20" s="257" t="s">
        <v>484</v>
      </c>
      <c r="Z20" s="255" t="s">
        <v>484</v>
      </c>
      <c r="AA20" s="255" t="s">
        <v>484</v>
      </c>
      <c r="AB20" s="267" t="s">
        <v>516</v>
      </c>
      <c r="AC20" s="270">
        <v>1</v>
      </c>
      <c r="AD20" s="267"/>
      <c r="AE20" s="267"/>
      <c r="AF20" s="267"/>
      <c r="AG20" s="267"/>
      <c r="AH20" s="267" t="s">
        <v>484</v>
      </c>
      <c r="AI20" s="270">
        <v>0</v>
      </c>
      <c r="AJ20" s="267"/>
      <c r="AK20" s="267"/>
      <c r="AL20" s="267"/>
      <c r="AM20" s="267"/>
      <c r="AN20" s="267" t="s">
        <v>516</v>
      </c>
      <c r="AO20" s="270">
        <v>1</v>
      </c>
      <c r="AP20" s="255"/>
      <c r="AQ20" s="255"/>
      <c r="AR20" s="255"/>
      <c r="AS20" s="255"/>
      <c r="AT20" s="265"/>
      <c r="AU20" s="255"/>
      <c r="AV20" s="255"/>
      <c r="AW20" s="255"/>
      <c r="AX20" s="255"/>
    </row>
    <row r="21" spans="1:50" s="264" customFormat="1" ht="12" x14ac:dyDescent="0.2">
      <c r="A21" s="265" t="s">
        <v>486</v>
      </c>
      <c r="B21" s="266" t="s">
        <v>305</v>
      </c>
      <c r="C21" s="267" t="s">
        <v>48</v>
      </c>
      <c r="D21" s="267" t="s">
        <v>65</v>
      </c>
      <c r="E21" s="267" t="s">
        <v>549</v>
      </c>
      <c r="F21" s="266" t="s">
        <v>93</v>
      </c>
      <c r="G21" s="266" t="s">
        <v>195</v>
      </c>
      <c r="H21" s="266" t="s">
        <v>25</v>
      </c>
      <c r="I21" s="266" t="s">
        <v>138</v>
      </c>
      <c r="J21" s="266" t="s">
        <v>357</v>
      </c>
      <c r="K21" s="266" t="s">
        <v>257</v>
      </c>
      <c r="L21" s="266" t="s">
        <v>225</v>
      </c>
      <c r="M21" s="268">
        <v>73</v>
      </c>
      <c r="N21" s="266" t="s">
        <v>769</v>
      </c>
      <c r="O21" s="259">
        <v>1</v>
      </c>
      <c r="P21" s="266" t="s">
        <v>30</v>
      </c>
      <c r="Q21" s="266" t="s">
        <v>770</v>
      </c>
      <c r="R21" s="266" t="s">
        <v>771</v>
      </c>
      <c r="S21" s="269">
        <v>44927</v>
      </c>
      <c r="T21" s="269" t="s">
        <v>490</v>
      </c>
      <c r="U21" s="266" t="s">
        <v>132</v>
      </c>
      <c r="V21" s="266" t="s">
        <v>772</v>
      </c>
      <c r="W21" s="259">
        <v>1</v>
      </c>
      <c r="X21" s="258">
        <v>1</v>
      </c>
      <c r="Y21" s="260">
        <f>+(X21/W21)</f>
        <v>1</v>
      </c>
      <c r="Z21" s="254" t="s">
        <v>773</v>
      </c>
      <c r="AA21" s="254" t="s">
        <v>774</v>
      </c>
      <c r="AB21" s="266" t="s">
        <v>772</v>
      </c>
      <c r="AC21" s="259">
        <v>1</v>
      </c>
      <c r="AD21" s="266"/>
      <c r="AE21" s="266"/>
      <c r="AF21" s="266"/>
      <c r="AG21" s="266"/>
      <c r="AH21" s="266" t="s">
        <v>772</v>
      </c>
      <c r="AI21" s="259">
        <v>1</v>
      </c>
      <c r="AJ21" s="266"/>
      <c r="AK21" s="266"/>
      <c r="AL21" s="266"/>
      <c r="AM21" s="266"/>
      <c r="AN21" s="266" t="s">
        <v>772</v>
      </c>
      <c r="AO21" s="259">
        <v>1</v>
      </c>
      <c r="AP21" s="255"/>
      <c r="AQ21" s="255"/>
      <c r="AR21" s="255"/>
      <c r="AS21" s="255"/>
      <c r="AT21" s="265"/>
      <c r="AU21" s="255"/>
      <c r="AV21" s="255"/>
      <c r="AW21" s="255"/>
      <c r="AX21" s="255"/>
    </row>
    <row r="22" spans="1:50" s="264" customFormat="1" ht="12" x14ac:dyDescent="0.2">
      <c r="A22" s="265" t="s">
        <v>486</v>
      </c>
      <c r="B22" s="267" t="s">
        <v>320</v>
      </c>
      <c r="C22" s="267" t="s">
        <v>48</v>
      </c>
      <c r="D22" s="267" t="s">
        <v>65</v>
      </c>
      <c r="E22" s="267" t="s">
        <v>336</v>
      </c>
      <c r="F22" s="267" t="s">
        <v>229</v>
      </c>
      <c r="G22" s="267" t="s">
        <v>39</v>
      </c>
      <c r="H22" s="267" t="s">
        <v>25</v>
      </c>
      <c r="I22" s="267" t="s">
        <v>106</v>
      </c>
      <c r="J22" s="267" t="s">
        <v>325</v>
      </c>
      <c r="K22" s="267" t="s">
        <v>257</v>
      </c>
      <c r="L22" s="267" t="s">
        <v>225</v>
      </c>
      <c r="M22" s="270">
        <v>8</v>
      </c>
      <c r="N22" s="267" t="s">
        <v>522</v>
      </c>
      <c r="O22" s="270">
        <v>4</v>
      </c>
      <c r="P22" s="267" t="s">
        <v>45</v>
      </c>
      <c r="Q22" s="267" t="s">
        <v>523</v>
      </c>
      <c r="R22" s="267" t="s">
        <v>524</v>
      </c>
      <c r="S22" s="271">
        <v>44927</v>
      </c>
      <c r="T22" s="271" t="s">
        <v>490</v>
      </c>
      <c r="U22" s="267" t="s">
        <v>162</v>
      </c>
      <c r="V22" s="267" t="s">
        <v>525</v>
      </c>
      <c r="W22" s="270">
        <v>1</v>
      </c>
      <c r="X22" s="257">
        <v>1</v>
      </c>
      <c r="Y22" s="260">
        <f>+(X22/W22)</f>
        <v>1</v>
      </c>
      <c r="Z22" s="255" t="s">
        <v>526</v>
      </c>
      <c r="AA22" s="255" t="s">
        <v>527</v>
      </c>
      <c r="AB22" s="267" t="s">
        <v>525</v>
      </c>
      <c r="AC22" s="270">
        <v>1</v>
      </c>
      <c r="AD22" s="267"/>
      <c r="AE22" s="267"/>
      <c r="AF22" s="267"/>
      <c r="AG22" s="267"/>
      <c r="AH22" s="267" t="s">
        <v>525</v>
      </c>
      <c r="AI22" s="270">
        <v>1</v>
      </c>
      <c r="AJ22" s="267"/>
      <c r="AK22" s="267"/>
      <c r="AL22" s="267"/>
      <c r="AM22" s="267"/>
      <c r="AN22" s="267" t="s">
        <v>525</v>
      </c>
      <c r="AO22" s="270">
        <v>1</v>
      </c>
      <c r="AP22" s="255"/>
      <c r="AQ22" s="255"/>
      <c r="AR22" s="255"/>
      <c r="AS22" s="255"/>
      <c r="AT22" s="265"/>
      <c r="AU22" s="255"/>
      <c r="AV22" s="255"/>
      <c r="AW22" s="255"/>
      <c r="AX22" s="255"/>
    </row>
    <row r="23" spans="1:50" s="264" customFormat="1" ht="11.25" customHeight="1" x14ac:dyDescent="0.2">
      <c r="A23" s="265" t="s">
        <v>486</v>
      </c>
      <c r="B23" s="267" t="s">
        <v>320</v>
      </c>
      <c r="C23" s="267" t="s">
        <v>48</v>
      </c>
      <c r="D23" s="267" t="s">
        <v>65</v>
      </c>
      <c r="E23" s="267" t="s">
        <v>336</v>
      </c>
      <c r="F23" s="267" t="s">
        <v>229</v>
      </c>
      <c r="G23" s="267" t="s">
        <v>39</v>
      </c>
      <c r="H23" s="267" t="s">
        <v>25</v>
      </c>
      <c r="I23" s="267" t="s">
        <v>106</v>
      </c>
      <c r="J23" s="267" t="s">
        <v>325</v>
      </c>
      <c r="K23" s="267" t="s">
        <v>257</v>
      </c>
      <c r="L23" s="267" t="s">
        <v>225</v>
      </c>
      <c r="M23" s="268">
        <v>9</v>
      </c>
      <c r="N23" s="267" t="s">
        <v>528</v>
      </c>
      <c r="O23" s="270">
        <v>11</v>
      </c>
      <c r="P23" s="267" t="s">
        <v>45</v>
      </c>
      <c r="Q23" s="267" t="s">
        <v>529</v>
      </c>
      <c r="R23" s="267" t="s">
        <v>530</v>
      </c>
      <c r="S23" s="271">
        <v>44927</v>
      </c>
      <c r="T23" s="271" t="s">
        <v>490</v>
      </c>
      <c r="U23" s="267" t="s">
        <v>162</v>
      </c>
      <c r="V23" s="267" t="s">
        <v>531</v>
      </c>
      <c r="W23" s="270">
        <v>3</v>
      </c>
      <c r="X23" s="257">
        <v>3</v>
      </c>
      <c r="Y23" s="260">
        <f>+(X23/W23)</f>
        <v>1</v>
      </c>
      <c r="Z23" s="293" t="s">
        <v>532</v>
      </c>
      <c r="AA23" s="255" t="s">
        <v>527</v>
      </c>
      <c r="AB23" s="267" t="s">
        <v>531</v>
      </c>
      <c r="AC23" s="270">
        <v>3</v>
      </c>
      <c r="AD23" s="267"/>
      <c r="AE23" s="267"/>
      <c r="AF23" s="267"/>
      <c r="AG23" s="267"/>
      <c r="AH23" s="267" t="s">
        <v>531</v>
      </c>
      <c r="AI23" s="270">
        <v>3</v>
      </c>
      <c r="AJ23" s="267"/>
      <c r="AK23" s="267"/>
      <c r="AL23" s="267"/>
      <c r="AM23" s="267"/>
      <c r="AN23" s="267" t="s">
        <v>531</v>
      </c>
      <c r="AO23" s="270">
        <v>2</v>
      </c>
      <c r="AP23" s="255"/>
      <c r="AQ23" s="255"/>
      <c r="AR23" s="255"/>
      <c r="AS23" s="255"/>
      <c r="AT23" s="265"/>
      <c r="AU23" s="255"/>
      <c r="AV23" s="255"/>
      <c r="AW23" s="255"/>
      <c r="AX23" s="255"/>
    </row>
    <row r="24" spans="1:50" s="264" customFormat="1" ht="12" x14ac:dyDescent="0.2">
      <c r="A24" s="265" t="s">
        <v>486</v>
      </c>
      <c r="B24" s="267" t="s">
        <v>320</v>
      </c>
      <c r="C24" s="267" t="s">
        <v>48</v>
      </c>
      <c r="D24" s="267" t="s">
        <v>65</v>
      </c>
      <c r="E24" s="267" t="s">
        <v>336</v>
      </c>
      <c r="F24" s="267" t="s">
        <v>186</v>
      </c>
      <c r="G24" s="267" t="s">
        <v>212</v>
      </c>
      <c r="H24" s="267" t="s">
        <v>25</v>
      </c>
      <c r="I24" s="267" t="s">
        <v>106</v>
      </c>
      <c r="J24" s="267" t="s">
        <v>325</v>
      </c>
      <c r="K24" s="267" t="s">
        <v>257</v>
      </c>
      <c r="L24" s="267" t="s">
        <v>225</v>
      </c>
      <c r="M24" s="270">
        <v>10</v>
      </c>
      <c r="N24" s="266" t="s">
        <v>533</v>
      </c>
      <c r="O24" s="270">
        <v>4</v>
      </c>
      <c r="P24" s="267" t="s">
        <v>45</v>
      </c>
      <c r="Q24" s="267" t="s">
        <v>534</v>
      </c>
      <c r="R24" s="267" t="s">
        <v>535</v>
      </c>
      <c r="S24" s="271">
        <v>44927</v>
      </c>
      <c r="T24" s="271" t="s">
        <v>490</v>
      </c>
      <c r="U24" s="267" t="s">
        <v>172</v>
      </c>
      <c r="V24" s="267" t="s">
        <v>536</v>
      </c>
      <c r="W24" s="270">
        <v>1</v>
      </c>
      <c r="X24" s="257">
        <v>1</v>
      </c>
      <c r="Y24" s="260">
        <f>+(X24/W24)</f>
        <v>1</v>
      </c>
      <c r="Z24" s="255" t="s">
        <v>537</v>
      </c>
      <c r="AA24" s="255" t="s">
        <v>527</v>
      </c>
      <c r="AB24" s="267" t="s">
        <v>538</v>
      </c>
      <c r="AC24" s="270">
        <v>1</v>
      </c>
      <c r="AD24" s="267"/>
      <c r="AE24" s="267"/>
      <c r="AF24" s="267"/>
      <c r="AG24" s="267"/>
      <c r="AH24" s="267" t="s">
        <v>539</v>
      </c>
      <c r="AI24" s="270">
        <v>1</v>
      </c>
      <c r="AJ24" s="267"/>
      <c r="AK24" s="267"/>
      <c r="AL24" s="267"/>
      <c r="AM24" s="267"/>
      <c r="AN24" s="267" t="s">
        <v>540</v>
      </c>
      <c r="AO24" s="270">
        <v>1</v>
      </c>
      <c r="AP24" s="255"/>
      <c r="AQ24" s="255"/>
      <c r="AR24" s="255"/>
      <c r="AS24" s="255"/>
      <c r="AT24" s="265"/>
      <c r="AU24" s="255"/>
      <c r="AV24" s="255"/>
      <c r="AW24" s="255"/>
      <c r="AX24" s="255"/>
    </row>
    <row r="25" spans="1:50" s="264" customFormat="1" ht="12" x14ac:dyDescent="0.2">
      <c r="A25" s="265" t="s">
        <v>486</v>
      </c>
      <c r="B25" s="267" t="s">
        <v>320</v>
      </c>
      <c r="C25" s="267" t="s">
        <v>48</v>
      </c>
      <c r="D25" s="267" t="s">
        <v>65</v>
      </c>
      <c r="E25" s="267" t="s">
        <v>336</v>
      </c>
      <c r="F25" s="267" t="s">
        <v>146</v>
      </c>
      <c r="G25" s="267" t="s">
        <v>212</v>
      </c>
      <c r="H25" s="267" t="s">
        <v>25</v>
      </c>
      <c r="I25" s="267" t="s">
        <v>106</v>
      </c>
      <c r="J25" s="267" t="s">
        <v>325</v>
      </c>
      <c r="K25" s="267" t="s">
        <v>240</v>
      </c>
      <c r="L25" s="267" t="s">
        <v>233</v>
      </c>
      <c r="M25" s="268">
        <v>11</v>
      </c>
      <c r="N25" s="267" t="s">
        <v>541</v>
      </c>
      <c r="O25" s="270">
        <v>3</v>
      </c>
      <c r="P25" s="267" t="s">
        <v>45</v>
      </c>
      <c r="Q25" s="267" t="s">
        <v>542</v>
      </c>
      <c r="R25" s="267" t="s">
        <v>543</v>
      </c>
      <c r="S25" s="271">
        <v>45017</v>
      </c>
      <c r="T25" s="271" t="s">
        <v>490</v>
      </c>
      <c r="U25" s="267" t="s">
        <v>162</v>
      </c>
      <c r="V25" s="267" t="s">
        <v>484</v>
      </c>
      <c r="W25" s="270">
        <v>0</v>
      </c>
      <c r="X25" s="257" t="s">
        <v>484</v>
      </c>
      <c r="Y25" s="257" t="s">
        <v>484</v>
      </c>
      <c r="Z25" s="255" t="s">
        <v>484</v>
      </c>
      <c r="AA25" s="255" t="s">
        <v>484</v>
      </c>
      <c r="AB25" s="267" t="s">
        <v>544</v>
      </c>
      <c r="AC25" s="270">
        <v>1</v>
      </c>
      <c r="AD25" s="267"/>
      <c r="AE25" s="267"/>
      <c r="AF25" s="267"/>
      <c r="AG25" s="267"/>
      <c r="AH25" s="267" t="s">
        <v>544</v>
      </c>
      <c r="AI25" s="270">
        <v>1</v>
      </c>
      <c r="AJ25" s="267"/>
      <c r="AK25" s="267"/>
      <c r="AL25" s="267"/>
      <c r="AM25" s="267"/>
      <c r="AN25" s="267" t="s">
        <v>544</v>
      </c>
      <c r="AO25" s="270">
        <v>1</v>
      </c>
      <c r="AP25" s="255"/>
      <c r="AQ25" s="255"/>
      <c r="AR25" s="255"/>
      <c r="AS25" s="255"/>
      <c r="AT25" s="265"/>
      <c r="AU25" s="255"/>
      <c r="AV25" s="255"/>
      <c r="AW25" s="255"/>
      <c r="AX25" s="255"/>
    </row>
    <row r="26" spans="1:50" s="264" customFormat="1" ht="12" x14ac:dyDescent="0.2">
      <c r="A26" s="265" t="s">
        <v>486</v>
      </c>
      <c r="B26" s="267" t="s">
        <v>320</v>
      </c>
      <c r="C26" s="267" t="s">
        <v>48</v>
      </c>
      <c r="D26" s="267" t="s">
        <v>65</v>
      </c>
      <c r="E26" s="267" t="s">
        <v>336</v>
      </c>
      <c r="F26" s="267" t="s">
        <v>146</v>
      </c>
      <c r="G26" s="267" t="s">
        <v>212</v>
      </c>
      <c r="H26" s="267" t="s">
        <v>25</v>
      </c>
      <c r="I26" s="267" t="s">
        <v>106</v>
      </c>
      <c r="J26" s="267" t="s">
        <v>325</v>
      </c>
      <c r="K26" s="267" t="s">
        <v>240</v>
      </c>
      <c r="L26" s="267" t="s">
        <v>233</v>
      </c>
      <c r="M26" s="270">
        <v>12</v>
      </c>
      <c r="N26" s="267" t="s">
        <v>545</v>
      </c>
      <c r="O26" s="270">
        <v>3</v>
      </c>
      <c r="P26" s="267" t="s">
        <v>45</v>
      </c>
      <c r="Q26" s="267" t="s">
        <v>546</v>
      </c>
      <c r="R26" s="267" t="s">
        <v>547</v>
      </c>
      <c r="S26" s="271">
        <v>45017</v>
      </c>
      <c r="T26" s="271" t="s">
        <v>490</v>
      </c>
      <c r="U26" s="267" t="s">
        <v>162</v>
      </c>
      <c r="V26" s="267" t="s">
        <v>484</v>
      </c>
      <c r="W26" s="270">
        <v>0</v>
      </c>
      <c r="X26" s="257" t="s">
        <v>484</v>
      </c>
      <c r="Y26" s="257" t="s">
        <v>484</v>
      </c>
      <c r="Z26" s="255" t="s">
        <v>484</v>
      </c>
      <c r="AA26" s="255" t="s">
        <v>484</v>
      </c>
      <c r="AB26" s="267" t="s">
        <v>548</v>
      </c>
      <c r="AC26" s="270">
        <v>1</v>
      </c>
      <c r="AD26" s="267"/>
      <c r="AE26" s="267"/>
      <c r="AF26" s="267"/>
      <c r="AG26" s="267"/>
      <c r="AH26" s="267" t="s">
        <v>548</v>
      </c>
      <c r="AI26" s="270">
        <v>1</v>
      </c>
      <c r="AJ26" s="267"/>
      <c r="AK26" s="267"/>
      <c r="AL26" s="267"/>
      <c r="AM26" s="267"/>
      <c r="AN26" s="267" t="s">
        <v>548</v>
      </c>
      <c r="AO26" s="270">
        <v>1</v>
      </c>
      <c r="AP26" s="255"/>
      <c r="AQ26" s="255"/>
      <c r="AR26" s="255"/>
      <c r="AS26" s="255"/>
      <c r="AT26" s="265"/>
      <c r="AU26" s="255"/>
      <c r="AV26" s="255"/>
      <c r="AW26" s="255"/>
      <c r="AX26" s="255"/>
    </row>
    <row r="27" spans="1:50" s="264" customFormat="1" ht="12" x14ac:dyDescent="0.2">
      <c r="B27" s="266" t="s">
        <v>305</v>
      </c>
      <c r="C27" s="267" t="s">
        <v>48</v>
      </c>
      <c r="D27" s="267" t="s">
        <v>65</v>
      </c>
      <c r="E27" s="267" t="s">
        <v>549</v>
      </c>
      <c r="F27" s="266" t="s">
        <v>176</v>
      </c>
      <c r="G27" s="266" t="s">
        <v>94</v>
      </c>
      <c r="H27" s="266" t="s">
        <v>25</v>
      </c>
      <c r="I27" s="266" t="s">
        <v>138</v>
      </c>
      <c r="J27" s="266" t="s">
        <v>359</v>
      </c>
      <c r="K27" s="266" t="s">
        <v>550</v>
      </c>
      <c r="L27" s="266" t="s">
        <v>225</v>
      </c>
      <c r="M27" s="268">
        <v>13</v>
      </c>
      <c r="N27" s="266" t="s">
        <v>551</v>
      </c>
      <c r="O27" s="268">
        <v>2</v>
      </c>
      <c r="P27" s="266" t="s">
        <v>45</v>
      </c>
      <c r="Q27" s="266" t="s">
        <v>552</v>
      </c>
      <c r="R27" s="266" t="s">
        <v>553</v>
      </c>
      <c r="S27" s="269">
        <v>44927</v>
      </c>
      <c r="T27" s="269" t="s">
        <v>490</v>
      </c>
      <c r="U27" s="266" t="s">
        <v>110</v>
      </c>
      <c r="V27" s="266" t="s">
        <v>484</v>
      </c>
      <c r="W27" s="268">
        <v>0</v>
      </c>
      <c r="X27" s="257" t="s">
        <v>484</v>
      </c>
      <c r="Y27" s="257" t="s">
        <v>484</v>
      </c>
      <c r="Z27" s="255" t="s">
        <v>484</v>
      </c>
      <c r="AA27" s="255" t="s">
        <v>484</v>
      </c>
      <c r="AB27" s="266" t="s">
        <v>484</v>
      </c>
      <c r="AC27" s="268">
        <v>0</v>
      </c>
      <c r="AD27" s="266"/>
      <c r="AE27" s="266"/>
      <c r="AF27" s="266"/>
      <c r="AG27" s="266"/>
      <c r="AH27" s="266" t="s">
        <v>554</v>
      </c>
      <c r="AI27" s="268">
        <v>1</v>
      </c>
      <c r="AJ27" s="266"/>
      <c r="AK27" s="266"/>
      <c r="AL27" s="266"/>
      <c r="AM27" s="266"/>
      <c r="AN27" s="266" t="s">
        <v>554</v>
      </c>
      <c r="AO27" s="268">
        <v>1</v>
      </c>
      <c r="AP27" s="254"/>
      <c r="AQ27" s="254"/>
      <c r="AR27" s="254"/>
      <c r="AS27" s="254"/>
      <c r="AU27" s="254"/>
      <c r="AV27" s="254"/>
      <c r="AW27" s="254"/>
      <c r="AX27" s="254"/>
    </row>
    <row r="28" spans="1:50" s="264" customFormat="1" ht="12" x14ac:dyDescent="0.2">
      <c r="B28" s="266" t="s">
        <v>209</v>
      </c>
      <c r="C28" s="267" t="s">
        <v>48</v>
      </c>
      <c r="D28" s="267" t="s">
        <v>50</v>
      </c>
      <c r="E28" s="267" t="s">
        <v>555</v>
      </c>
      <c r="F28" s="266" t="s">
        <v>68</v>
      </c>
      <c r="G28" s="266" t="s">
        <v>221</v>
      </c>
      <c r="H28" s="266" t="s">
        <v>25</v>
      </c>
      <c r="I28" s="266" t="s">
        <v>128</v>
      </c>
      <c r="J28" s="266" t="s">
        <v>128</v>
      </c>
      <c r="K28" s="266" t="s">
        <v>215</v>
      </c>
      <c r="L28" s="266" t="s">
        <v>225</v>
      </c>
      <c r="M28" s="270">
        <v>14</v>
      </c>
      <c r="N28" s="266" t="s">
        <v>556</v>
      </c>
      <c r="O28" s="268">
        <v>4</v>
      </c>
      <c r="P28" s="266" t="s">
        <v>45</v>
      </c>
      <c r="Q28" s="266" t="s">
        <v>557</v>
      </c>
      <c r="R28" s="266" t="s">
        <v>558</v>
      </c>
      <c r="S28" s="269">
        <v>44927</v>
      </c>
      <c r="T28" s="269">
        <v>45291</v>
      </c>
      <c r="U28" s="266" t="s">
        <v>269</v>
      </c>
      <c r="V28" s="266" t="s">
        <v>557</v>
      </c>
      <c r="W28" s="268">
        <v>1</v>
      </c>
      <c r="X28" s="256">
        <v>1</v>
      </c>
      <c r="Y28" s="260">
        <f>+(X28/W28)</f>
        <v>1</v>
      </c>
      <c r="Z28" s="254" t="s">
        <v>559</v>
      </c>
      <c r="AA28" s="254" t="s">
        <v>511</v>
      </c>
      <c r="AB28" s="266" t="s">
        <v>557</v>
      </c>
      <c r="AC28" s="268">
        <v>1</v>
      </c>
      <c r="AD28" s="266"/>
      <c r="AE28" s="266"/>
      <c r="AF28" s="266"/>
      <c r="AG28" s="266"/>
      <c r="AH28" s="266" t="s">
        <v>557</v>
      </c>
      <c r="AI28" s="268">
        <v>1</v>
      </c>
      <c r="AJ28" s="266"/>
      <c r="AK28" s="266"/>
      <c r="AL28" s="266"/>
      <c r="AM28" s="266"/>
      <c r="AN28" s="266" t="s">
        <v>557</v>
      </c>
      <c r="AO28" s="268">
        <v>1</v>
      </c>
      <c r="AP28" s="254"/>
      <c r="AQ28" s="254"/>
      <c r="AR28" s="254"/>
      <c r="AS28" s="254"/>
      <c r="AU28" s="254"/>
      <c r="AV28" s="254"/>
      <c r="AW28" s="254"/>
      <c r="AX28" s="254"/>
    </row>
    <row r="29" spans="1:50" s="264" customFormat="1" ht="12" x14ac:dyDescent="0.2">
      <c r="B29" s="266" t="s">
        <v>320</v>
      </c>
      <c r="C29" s="267" t="s">
        <v>63</v>
      </c>
      <c r="D29" s="267" t="s">
        <v>20</v>
      </c>
      <c r="E29" s="267" t="s">
        <v>336</v>
      </c>
      <c r="F29" s="266" t="s">
        <v>93</v>
      </c>
      <c r="G29" s="266" t="s">
        <v>560</v>
      </c>
      <c r="H29" s="266" t="s">
        <v>55</v>
      </c>
      <c r="I29" s="266" t="s">
        <v>561</v>
      </c>
      <c r="J29" s="266" t="s">
        <v>562</v>
      </c>
      <c r="K29" s="266" t="s">
        <v>257</v>
      </c>
      <c r="L29" s="266" t="s">
        <v>225</v>
      </c>
      <c r="M29" s="268">
        <v>15</v>
      </c>
      <c r="N29" s="266" t="s">
        <v>563</v>
      </c>
      <c r="O29" s="268">
        <v>2</v>
      </c>
      <c r="P29" s="266" t="s">
        <v>45</v>
      </c>
      <c r="Q29" s="266" t="s">
        <v>564</v>
      </c>
      <c r="R29" s="266" t="s">
        <v>565</v>
      </c>
      <c r="S29" s="269">
        <v>44927</v>
      </c>
      <c r="T29" s="269" t="s">
        <v>490</v>
      </c>
      <c r="U29" s="266" t="s">
        <v>253</v>
      </c>
      <c r="V29" s="266" t="s">
        <v>484</v>
      </c>
      <c r="W29" s="268">
        <v>0</v>
      </c>
      <c r="X29" s="257" t="s">
        <v>484</v>
      </c>
      <c r="Y29" s="257" t="s">
        <v>484</v>
      </c>
      <c r="Z29" s="255" t="s">
        <v>484</v>
      </c>
      <c r="AA29" s="255" t="s">
        <v>484</v>
      </c>
      <c r="AB29" s="266" t="s">
        <v>566</v>
      </c>
      <c r="AC29" s="268">
        <v>1</v>
      </c>
      <c r="AD29" s="266"/>
      <c r="AE29" s="266"/>
      <c r="AF29" s="266"/>
      <c r="AG29" s="266"/>
      <c r="AH29" s="266" t="s">
        <v>484</v>
      </c>
      <c r="AI29" s="268">
        <v>0</v>
      </c>
      <c r="AJ29" s="266"/>
      <c r="AK29" s="266"/>
      <c r="AL29" s="266"/>
      <c r="AM29" s="266"/>
      <c r="AN29" s="266" t="s">
        <v>566</v>
      </c>
      <c r="AO29" s="268">
        <v>1</v>
      </c>
      <c r="AP29" s="254"/>
      <c r="AQ29" s="254"/>
      <c r="AR29" s="254"/>
      <c r="AS29" s="254"/>
      <c r="AU29" s="254"/>
      <c r="AV29" s="254"/>
      <c r="AW29" s="254"/>
      <c r="AX29" s="254"/>
    </row>
    <row r="30" spans="1:50" s="264" customFormat="1" ht="12" x14ac:dyDescent="0.2">
      <c r="B30" s="266" t="s">
        <v>320</v>
      </c>
      <c r="C30" s="267" t="s">
        <v>63</v>
      </c>
      <c r="D30" s="267" t="s">
        <v>20</v>
      </c>
      <c r="E30" s="267" t="s">
        <v>336</v>
      </c>
      <c r="F30" s="266" t="s">
        <v>93</v>
      </c>
      <c r="G30" s="266" t="s">
        <v>560</v>
      </c>
      <c r="H30" s="266" t="s">
        <v>55</v>
      </c>
      <c r="I30" s="266" t="s">
        <v>561</v>
      </c>
      <c r="J30" s="266" t="s">
        <v>562</v>
      </c>
      <c r="K30" s="266" t="s">
        <v>257</v>
      </c>
      <c r="L30" s="266" t="s">
        <v>225</v>
      </c>
      <c r="M30" s="270">
        <v>16</v>
      </c>
      <c r="N30" s="266" t="s">
        <v>567</v>
      </c>
      <c r="O30" s="268">
        <v>2</v>
      </c>
      <c r="P30" s="266" t="s">
        <v>45</v>
      </c>
      <c r="Q30" s="266" t="s">
        <v>568</v>
      </c>
      <c r="R30" s="266" t="s">
        <v>569</v>
      </c>
      <c r="S30" s="269">
        <v>44927</v>
      </c>
      <c r="T30" s="269" t="s">
        <v>490</v>
      </c>
      <c r="U30" s="266" t="s">
        <v>253</v>
      </c>
      <c r="V30" s="266" t="s">
        <v>484</v>
      </c>
      <c r="W30" s="268">
        <v>0</v>
      </c>
      <c r="X30" s="257" t="s">
        <v>484</v>
      </c>
      <c r="Y30" s="257" t="s">
        <v>484</v>
      </c>
      <c r="Z30" s="255" t="s">
        <v>484</v>
      </c>
      <c r="AA30" s="255" t="s">
        <v>484</v>
      </c>
      <c r="AB30" s="266" t="s">
        <v>570</v>
      </c>
      <c r="AC30" s="268">
        <v>1</v>
      </c>
      <c r="AD30" s="266"/>
      <c r="AE30" s="266"/>
      <c r="AF30" s="266"/>
      <c r="AG30" s="266"/>
      <c r="AH30" s="266" t="s">
        <v>484</v>
      </c>
      <c r="AI30" s="268">
        <v>0</v>
      </c>
      <c r="AJ30" s="266"/>
      <c r="AK30" s="266"/>
      <c r="AL30" s="266"/>
      <c r="AM30" s="266"/>
      <c r="AN30" s="266" t="s">
        <v>571</v>
      </c>
      <c r="AO30" s="268">
        <v>1</v>
      </c>
      <c r="AP30" s="254"/>
      <c r="AQ30" s="254"/>
      <c r="AR30" s="254"/>
      <c r="AS30" s="254"/>
      <c r="AU30" s="254"/>
      <c r="AV30" s="254"/>
      <c r="AW30" s="254"/>
      <c r="AX30" s="254"/>
    </row>
    <row r="31" spans="1:50" s="264" customFormat="1" ht="12" x14ac:dyDescent="0.2">
      <c r="B31" s="266" t="s">
        <v>320</v>
      </c>
      <c r="C31" s="267" t="s">
        <v>63</v>
      </c>
      <c r="D31" s="267" t="s">
        <v>20</v>
      </c>
      <c r="E31" s="267" t="s">
        <v>336</v>
      </c>
      <c r="F31" s="266" t="s">
        <v>93</v>
      </c>
      <c r="G31" s="266" t="s">
        <v>560</v>
      </c>
      <c r="H31" s="266" t="s">
        <v>55</v>
      </c>
      <c r="I31" s="266" t="s">
        <v>561</v>
      </c>
      <c r="J31" s="266" t="s">
        <v>562</v>
      </c>
      <c r="K31" s="266" t="s">
        <v>257</v>
      </c>
      <c r="L31" s="266" t="s">
        <v>225</v>
      </c>
      <c r="M31" s="268">
        <v>17</v>
      </c>
      <c r="N31" s="266" t="s">
        <v>572</v>
      </c>
      <c r="O31" s="268">
        <v>2</v>
      </c>
      <c r="P31" s="266" t="s">
        <v>45</v>
      </c>
      <c r="Q31" s="266" t="s">
        <v>573</v>
      </c>
      <c r="R31" s="266" t="s">
        <v>574</v>
      </c>
      <c r="S31" s="269">
        <v>44927</v>
      </c>
      <c r="T31" s="269" t="s">
        <v>490</v>
      </c>
      <c r="U31" s="266" t="s">
        <v>253</v>
      </c>
      <c r="V31" s="266" t="s">
        <v>484</v>
      </c>
      <c r="W31" s="268">
        <v>0</v>
      </c>
      <c r="X31" s="257" t="s">
        <v>484</v>
      </c>
      <c r="Y31" s="257" t="s">
        <v>484</v>
      </c>
      <c r="Z31" s="255" t="s">
        <v>484</v>
      </c>
      <c r="AA31" s="255" t="s">
        <v>484</v>
      </c>
      <c r="AB31" s="266" t="s">
        <v>575</v>
      </c>
      <c r="AC31" s="268">
        <v>1</v>
      </c>
      <c r="AD31" s="266"/>
      <c r="AE31" s="266"/>
      <c r="AF31" s="266"/>
      <c r="AG31" s="266"/>
      <c r="AH31" s="266" t="s">
        <v>484</v>
      </c>
      <c r="AI31" s="268">
        <v>0</v>
      </c>
      <c r="AJ31" s="266"/>
      <c r="AK31" s="266"/>
      <c r="AL31" s="266"/>
      <c r="AM31" s="266"/>
      <c r="AN31" s="266" t="s">
        <v>576</v>
      </c>
      <c r="AO31" s="268">
        <v>1</v>
      </c>
      <c r="AP31" s="254"/>
      <c r="AQ31" s="254"/>
      <c r="AR31" s="254"/>
      <c r="AS31" s="254"/>
      <c r="AU31" s="254"/>
      <c r="AV31" s="254"/>
      <c r="AW31" s="254"/>
      <c r="AX31" s="254"/>
    </row>
    <row r="32" spans="1:50" s="264" customFormat="1" ht="12" x14ac:dyDescent="0.2">
      <c r="B32" s="266" t="s">
        <v>577</v>
      </c>
      <c r="C32" s="267" t="s">
        <v>63</v>
      </c>
      <c r="D32" s="267" t="s">
        <v>65</v>
      </c>
      <c r="E32" s="267" t="s">
        <v>336</v>
      </c>
      <c r="F32" s="266" t="s">
        <v>93</v>
      </c>
      <c r="G32" s="266" t="s">
        <v>560</v>
      </c>
      <c r="H32" s="266" t="s">
        <v>25</v>
      </c>
      <c r="I32" s="266" t="s">
        <v>578</v>
      </c>
      <c r="J32" s="266" t="s">
        <v>579</v>
      </c>
      <c r="K32" s="266" t="s">
        <v>257</v>
      </c>
      <c r="L32" s="266" t="s">
        <v>580</v>
      </c>
      <c r="M32" s="270">
        <v>18</v>
      </c>
      <c r="N32" s="266" t="s">
        <v>581</v>
      </c>
      <c r="O32" s="268">
        <v>2</v>
      </c>
      <c r="P32" s="266" t="s">
        <v>45</v>
      </c>
      <c r="Q32" s="266" t="s">
        <v>582</v>
      </c>
      <c r="R32" s="266" t="s">
        <v>583</v>
      </c>
      <c r="S32" s="269">
        <v>44927</v>
      </c>
      <c r="T32" s="269" t="s">
        <v>490</v>
      </c>
      <c r="U32" s="266" t="s">
        <v>217</v>
      </c>
      <c r="V32" s="266" t="s">
        <v>484</v>
      </c>
      <c r="W32" s="268">
        <v>0</v>
      </c>
      <c r="X32" s="257" t="s">
        <v>484</v>
      </c>
      <c r="Y32" s="257" t="s">
        <v>484</v>
      </c>
      <c r="Z32" s="255" t="s">
        <v>484</v>
      </c>
      <c r="AA32" s="255" t="s">
        <v>484</v>
      </c>
      <c r="AB32" s="266" t="s">
        <v>582</v>
      </c>
      <c r="AC32" s="268">
        <v>1</v>
      </c>
      <c r="AD32" s="266"/>
      <c r="AE32" s="266"/>
      <c r="AF32" s="266"/>
      <c r="AG32" s="266"/>
      <c r="AH32" s="266" t="s">
        <v>484</v>
      </c>
      <c r="AI32" s="268">
        <v>0</v>
      </c>
      <c r="AJ32" s="266"/>
      <c r="AK32" s="266"/>
      <c r="AL32" s="266"/>
      <c r="AM32" s="266"/>
      <c r="AN32" s="266" t="s">
        <v>582</v>
      </c>
      <c r="AO32" s="268">
        <v>1</v>
      </c>
      <c r="AP32" s="254"/>
      <c r="AQ32" s="254"/>
      <c r="AR32" s="254"/>
      <c r="AS32" s="254"/>
      <c r="AU32" s="254"/>
      <c r="AV32" s="254"/>
      <c r="AW32" s="254"/>
      <c r="AX32" s="254"/>
    </row>
    <row r="33" spans="2:50" s="264" customFormat="1" ht="12" x14ac:dyDescent="0.2">
      <c r="B33" s="266" t="s">
        <v>577</v>
      </c>
      <c r="C33" s="267" t="s">
        <v>63</v>
      </c>
      <c r="D33" s="267" t="s">
        <v>65</v>
      </c>
      <c r="E33" s="267" t="s">
        <v>336</v>
      </c>
      <c r="F33" s="266" t="s">
        <v>93</v>
      </c>
      <c r="G33" s="266" t="s">
        <v>560</v>
      </c>
      <c r="H33" s="266" t="s">
        <v>25</v>
      </c>
      <c r="I33" s="266" t="s">
        <v>578</v>
      </c>
      <c r="J33" s="266" t="s">
        <v>579</v>
      </c>
      <c r="K33" s="266" t="s">
        <v>257</v>
      </c>
      <c r="L33" s="266" t="s">
        <v>580</v>
      </c>
      <c r="M33" s="268">
        <v>19</v>
      </c>
      <c r="N33" s="266" t="s">
        <v>584</v>
      </c>
      <c r="O33" s="268">
        <v>2</v>
      </c>
      <c r="P33" s="266" t="s">
        <v>45</v>
      </c>
      <c r="Q33" s="266" t="s">
        <v>585</v>
      </c>
      <c r="R33" s="266" t="s">
        <v>586</v>
      </c>
      <c r="S33" s="269">
        <v>44927</v>
      </c>
      <c r="T33" s="269" t="s">
        <v>490</v>
      </c>
      <c r="U33" s="266" t="s">
        <v>217</v>
      </c>
      <c r="V33" s="266" t="s">
        <v>484</v>
      </c>
      <c r="W33" s="268">
        <v>0</v>
      </c>
      <c r="X33" s="257" t="s">
        <v>484</v>
      </c>
      <c r="Y33" s="257" t="s">
        <v>484</v>
      </c>
      <c r="Z33" s="255" t="s">
        <v>484</v>
      </c>
      <c r="AA33" s="255" t="s">
        <v>484</v>
      </c>
      <c r="AB33" s="266" t="s">
        <v>585</v>
      </c>
      <c r="AC33" s="268">
        <v>1</v>
      </c>
      <c r="AD33" s="266"/>
      <c r="AE33" s="266"/>
      <c r="AF33" s="266"/>
      <c r="AG33" s="266"/>
      <c r="AH33" s="266" t="s">
        <v>484</v>
      </c>
      <c r="AI33" s="268">
        <v>0</v>
      </c>
      <c r="AJ33" s="266"/>
      <c r="AK33" s="266"/>
      <c r="AL33" s="266"/>
      <c r="AM33" s="266"/>
      <c r="AN33" s="266" t="s">
        <v>585</v>
      </c>
      <c r="AO33" s="268">
        <v>1</v>
      </c>
      <c r="AP33" s="254"/>
      <c r="AQ33" s="254"/>
      <c r="AR33" s="254"/>
      <c r="AS33" s="254"/>
      <c r="AU33" s="254"/>
      <c r="AV33" s="254"/>
      <c r="AW33" s="254"/>
      <c r="AX33" s="254"/>
    </row>
    <row r="34" spans="2:50" s="264" customFormat="1" ht="12" x14ac:dyDescent="0.2">
      <c r="B34" s="302" t="s">
        <v>577</v>
      </c>
      <c r="C34" s="299" t="s">
        <v>48</v>
      </c>
      <c r="D34" s="299" t="s">
        <v>65</v>
      </c>
      <c r="E34" s="299" t="s">
        <v>587</v>
      </c>
      <c r="F34" s="299" t="s">
        <v>93</v>
      </c>
      <c r="G34" s="266" t="s">
        <v>560</v>
      </c>
      <c r="H34" s="299" t="s">
        <v>25</v>
      </c>
      <c r="I34" s="299" t="s">
        <v>578</v>
      </c>
      <c r="J34" s="299" t="s">
        <v>579</v>
      </c>
      <c r="K34" s="299" t="s">
        <v>257</v>
      </c>
      <c r="L34" s="299" t="s">
        <v>580</v>
      </c>
      <c r="M34" s="270">
        <v>20</v>
      </c>
      <c r="N34" s="299" t="s">
        <v>588</v>
      </c>
      <c r="O34" s="272">
        <v>24</v>
      </c>
      <c r="P34" s="303" t="s">
        <v>45</v>
      </c>
      <c r="Q34" s="299" t="s">
        <v>589</v>
      </c>
      <c r="R34" s="299" t="s">
        <v>590</v>
      </c>
      <c r="S34" s="273">
        <v>44927</v>
      </c>
      <c r="T34" s="299" t="s">
        <v>490</v>
      </c>
      <c r="U34" s="299" t="s">
        <v>217</v>
      </c>
      <c r="V34" s="299" t="s">
        <v>591</v>
      </c>
      <c r="W34" s="272">
        <v>6</v>
      </c>
      <c r="X34" s="296">
        <v>6</v>
      </c>
      <c r="Y34" s="260">
        <f>+(X34/W34)</f>
        <v>1</v>
      </c>
      <c r="Z34" s="254" t="s">
        <v>592</v>
      </c>
      <c r="AA34" s="254" t="s">
        <v>593</v>
      </c>
      <c r="AB34" s="299" t="s">
        <v>591</v>
      </c>
      <c r="AC34" s="272">
        <v>6</v>
      </c>
      <c r="AD34" s="299"/>
      <c r="AE34" s="299"/>
      <c r="AF34" s="299"/>
      <c r="AG34" s="299"/>
      <c r="AH34" s="299" t="s">
        <v>591</v>
      </c>
      <c r="AI34" s="272">
        <v>6</v>
      </c>
      <c r="AJ34" s="299"/>
      <c r="AK34" s="299"/>
      <c r="AL34" s="299"/>
      <c r="AM34" s="299"/>
      <c r="AN34" s="299" t="s">
        <v>591</v>
      </c>
      <c r="AO34" s="272">
        <v>6</v>
      </c>
      <c r="AP34" s="300"/>
      <c r="AQ34" s="300"/>
      <c r="AR34" s="300"/>
      <c r="AS34" s="300"/>
      <c r="AU34" s="254"/>
      <c r="AV34" s="254"/>
      <c r="AW34" s="254"/>
      <c r="AX34" s="254"/>
    </row>
    <row r="35" spans="2:50" s="264" customFormat="1" ht="12" x14ac:dyDescent="0.2">
      <c r="B35" s="266" t="s">
        <v>577</v>
      </c>
      <c r="C35" s="267" t="s">
        <v>48</v>
      </c>
      <c r="D35" s="267" t="s">
        <v>65</v>
      </c>
      <c r="E35" s="267" t="s">
        <v>336</v>
      </c>
      <c r="F35" s="266" t="s">
        <v>93</v>
      </c>
      <c r="G35" s="266" t="s">
        <v>560</v>
      </c>
      <c r="H35" s="266" t="s">
        <v>25</v>
      </c>
      <c r="I35" s="266" t="s">
        <v>578</v>
      </c>
      <c r="J35" s="266" t="s">
        <v>579</v>
      </c>
      <c r="K35" s="266" t="s">
        <v>257</v>
      </c>
      <c r="L35" s="266" t="s">
        <v>580</v>
      </c>
      <c r="M35" s="268">
        <v>21</v>
      </c>
      <c r="N35" s="266" t="s">
        <v>594</v>
      </c>
      <c r="O35" s="268">
        <v>4</v>
      </c>
      <c r="P35" s="266" t="s">
        <v>45</v>
      </c>
      <c r="Q35" s="266" t="s">
        <v>595</v>
      </c>
      <c r="R35" s="266" t="s">
        <v>590</v>
      </c>
      <c r="S35" s="269">
        <v>44927</v>
      </c>
      <c r="T35" s="269" t="s">
        <v>490</v>
      </c>
      <c r="U35" s="266" t="s">
        <v>217</v>
      </c>
      <c r="V35" s="266" t="s">
        <v>596</v>
      </c>
      <c r="W35" s="268">
        <v>1</v>
      </c>
      <c r="X35" s="256">
        <v>1</v>
      </c>
      <c r="Y35" s="260">
        <f>+(X35/W35)</f>
        <v>1</v>
      </c>
      <c r="Z35" s="254" t="s">
        <v>597</v>
      </c>
      <c r="AA35" s="254" t="s">
        <v>598</v>
      </c>
      <c r="AB35" s="266" t="s">
        <v>596</v>
      </c>
      <c r="AC35" s="268">
        <v>1</v>
      </c>
      <c r="AD35" s="266"/>
      <c r="AE35" s="266"/>
      <c r="AF35" s="266"/>
      <c r="AG35" s="266"/>
      <c r="AH35" s="266" t="s">
        <v>596</v>
      </c>
      <c r="AI35" s="268">
        <v>1</v>
      </c>
      <c r="AJ35" s="266"/>
      <c r="AK35" s="266"/>
      <c r="AL35" s="266"/>
      <c r="AM35" s="266"/>
      <c r="AN35" s="266" t="s">
        <v>596</v>
      </c>
      <c r="AO35" s="268">
        <v>1</v>
      </c>
      <c r="AP35" s="254"/>
      <c r="AQ35" s="254"/>
      <c r="AR35" s="254"/>
      <c r="AS35" s="254"/>
      <c r="AU35" s="254"/>
      <c r="AV35" s="254"/>
      <c r="AW35" s="254"/>
      <c r="AX35" s="254"/>
    </row>
    <row r="36" spans="2:50" s="264" customFormat="1" ht="12" x14ac:dyDescent="0.2">
      <c r="B36" s="266" t="s">
        <v>577</v>
      </c>
      <c r="C36" s="267" t="s">
        <v>48</v>
      </c>
      <c r="D36" s="267" t="s">
        <v>65</v>
      </c>
      <c r="E36" s="267" t="s">
        <v>336</v>
      </c>
      <c r="F36" s="266" t="s">
        <v>93</v>
      </c>
      <c r="G36" s="266" t="s">
        <v>560</v>
      </c>
      <c r="H36" s="266" t="s">
        <v>25</v>
      </c>
      <c r="I36" s="266" t="s">
        <v>578</v>
      </c>
      <c r="J36" s="266" t="s">
        <v>579</v>
      </c>
      <c r="K36" s="266" t="s">
        <v>257</v>
      </c>
      <c r="L36" s="266" t="s">
        <v>580</v>
      </c>
      <c r="M36" s="270">
        <v>22</v>
      </c>
      <c r="N36" s="266" t="s">
        <v>599</v>
      </c>
      <c r="O36" s="268">
        <v>4</v>
      </c>
      <c r="P36" s="266" t="s">
        <v>45</v>
      </c>
      <c r="Q36" s="266" t="s">
        <v>600</v>
      </c>
      <c r="R36" s="266" t="s">
        <v>590</v>
      </c>
      <c r="S36" s="269">
        <v>44927</v>
      </c>
      <c r="T36" s="269" t="s">
        <v>490</v>
      </c>
      <c r="U36" s="266" t="s">
        <v>217</v>
      </c>
      <c r="V36" s="266" t="s">
        <v>601</v>
      </c>
      <c r="W36" s="268">
        <v>1</v>
      </c>
      <c r="X36" s="256">
        <v>1</v>
      </c>
      <c r="Y36" s="260">
        <f>+(X36/W36)</f>
        <v>1</v>
      </c>
      <c r="Z36" s="254" t="s">
        <v>602</v>
      </c>
      <c r="AA36" s="254" t="s">
        <v>603</v>
      </c>
      <c r="AB36" s="266" t="s">
        <v>601</v>
      </c>
      <c r="AC36" s="268">
        <v>1</v>
      </c>
      <c r="AD36" s="266"/>
      <c r="AE36" s="266"/>
      <c r="AF36" s="266"/>
      <c r="AG36" s="266"/>
      <c r="AH36" s="266" t="s">
        <v>601</v>
      </c>
      <c r="AI36" s="268">
        <v>1</v>
      </c>
      <c r="AJ36" s="266"/>
      <c r="AK36" s="266"/>
      <c r="AL36" s="266"/>
      <c r="AM36" s="266"/>
      <c r="AN36" s="266" t="s">
        <v>601</v>
      </c>
      <c r="AO36" s="268">
        <v>1</v>
      </c>
      <c r="AP36" s="254"/>
      <c r="AQ36" s="254"/>
      <c r="AR36" s="254"/>
      <c r="AS36" s="254"/>
      <c r="AU36" s="254"/>
      <c r="AV36" s="254"/>
      <c r="AW36" s="254"/>
      <c r="AX36" s="254"/>
    </row>
    <row r="37" spans="2:50" s="264" customFormat="1" ht="12" x14ac:dyDescent="0.2">
      <c r="B37" s="266" t="s">
        <v>577</v>
      </c>
      <c r="C37" s="267" t="s">
        <v>48</v>
      </c>
      <c r="D37" s="267" t="s">
        <v>65</v>
      </c>
      <c r="E37" s="267" t="s">
        <v>336</v>
      </c>
      <c r="F37" s="266" t="s">
        <v>93</v>
      </c>
      <c r="G37" s="266" t="s">
        <v>560</v>
      </c>
      <c r="H37" s="266" t="s">
        <v>25</v>
      </c>
      <c r="I37" s="266" t="s">
        <v>578</v>
      </c>
      <c r="J37" s="266" t="s">
        <v>579</v>
      </c>
      <c r="K37" s="266" t="s">
        <v>257</v>
      </c>
      <c r="L37" s="266" t="s">
        <v>580</v>
      </c>
      <c r="M37" s="268">
        <v>23</v>
      </c>
      <c r="N37" s="266" t="s">
        <v>604</v>
      </c>
      <c r="O37" s="268">
        <v>4</v>
      </c>
      <c r="P37" s="266" t="s">
        <v>45</v>
      </c>
      <c r="Q37" s="266" t="s">
        <v>605</v>
      </c>
      <c r="R37" s="266" t="s">
        <v>590</v>
      </c>
      <c r="S37" s="269">
        <v>44927</v>
      </c>
      <c r="T37" s="269" t="s">
        <v>490</v>
      </c>
      <c r="U37" s="266" t="s">
        <v>217</v>
      </c>
      <c r="V37" s="266" t="s">
        <v>606</v>
      </c>
      <c r="W37" s="268">
        <v>1</v>
      </c>
      <c r="X37" s="256">
        <v>1</v>
      </c>
      <c r="Y37" s="260">
        <f>+(X37/W37)</f>
        <v>1</v>
      </c>
      <c r="Z37" s="254" t="s">
        <v>607</v>
      </c>
      <c r="AA37" s="254" t="s">
        <v>608</v>
      </c>
      <c r="AB37" s="266" t="s">
        <v>606</v>
      </c>
      <c r="AC37" s="268">
        <v>1</v>
      </c>
      <c r="AD37" s="266"/>
      <c r="AE37" s="266"/>
      <c r="AF37" s="266"/>
      <c r="AG37" s="266"/>
      <c r="AH37" s="266" t="s">
        <v>606</v>
      </c>
      <c r="AI37" s="268">
        <v>1</v>
      </c>
      <c r="AJ37" s="266"/>
      <c r="AK37" s="266"/>
      <c r="AL37" s="266"/>
      <c r="AM37" s="266"/>
      <c r="AN37" s="266" t="s">
        <v>606</v>
      </c>
      <c r="AO37" s="268">
        <v>1</v>
      </c>
      <c r="AP37" s="254"/>
      <c r="AQ37" s="254"/>
      <c r="AR37" s="254"/>
      <c r="AS37" s="254"/>
      <c r="AU37" s="254"/>
      <c r="AV37" s="254"/>
      <c r="AW37" s="254"/>
      <c r="AX37" s="254"/>
    </row>
    <row r="38" spans="2:50" s="264" customFormat="1" ht="12" x14ac:dyDescent="0.2">
      <c r="B38" s="266" t="s">
        <v>577</v>
      </c>
      <c r="C38" s="267" t="s">
        <v>48</v>
      </c>
      <c r="D38" s="267" t="s">
        <v>50</v>
      </c>
      <c r="E38" s="267" t="s">
        <v>336</v>
      </c>
      <c r="F38" s="266" t="s">
        <v>93</v>
      </c>
      <c r="G38" s="266" t="s">
        <v>560</v>
      </c>
      <c r="H38" s="266" t="s">
        <v>25</v>
      </c>
      <c r="I38" s="266" t="s">
        <v>578</v>
      </c>
      <c r="J38" s="266" t="s">
        <v>579</v>
      </c>
      <c r="K38" s="266" t="s">
        <v>257</v>
      </c>
      <c r="L38" s="266" t="s">
        <v>580</v>
      </c>
      <c r="M38" s="270">
        <v>24</v>
      </c>
      <c r="N38" s="266" t="s">
        <v>609</v>
      </c>
      <c r="O38" s="259">
        <v>1</v>
      </c>
      <c r="P38" s="266" t="s">
        <v>30</v>
      </c>
      <c r="Q38" s="266" t="s">
        <v>610</v>
      </c>
      <c r="R38" s="266" t="s">
        <v>611</v>
      </c>
      <c r="S38" s="269">
        <v>44927</v>
      </c>
      <c r="T38" s="269" t="s">
        <v>490</v>
      </c>
      <c r="U38" s="266" t="s">
        <v>217</v>
      </c>
      <c r="V38" s="266" t="s">
        <v>612</v>
      </c>
      <c r="W38" s="259">
        <v>1</v>
      </c>
      <c r="X38" s="258">
        <v>1</v>
      </c>
      <c r="Y38" s="260">
        <f>+(X38/W38)</f>
        <v>1</v>
      </c>
      <c r="Z38" s="254" t="s">
        <v>613</v>
      </c>
      <c r="AA38" s="254" t="s">
        <v>614</v>
      </c>
      <c r="AB38" s="266" t="s">
        <v>612</v>
      </c>
      <c r="AC38" s="259">
        <v>1</v>
      </c>
      <c r="AD38" s="266"/>
      <c r="AE38" s="266"/>
      <c r="AF38" s="266"/>
      <c r="AG38" s="266"/>
      <c r="AH38" s="266" t="s">
        <v>612</v>
      </c>
      <c r="AI38" s="259">
        <v>1</v>
      </c>
      <c r="AJ38" s="266"/>
      <c r="AK38" s="266"/>
      <c r="AL38" s="266"/>
      <c r="AM38" s="266"/>
      <c r="AN38" s="266" t="s">
        <v>612</v>
      </c>
      <c r="AO38" s="259">
        <v>1</v>
      </c>
      <c r="AP38" s="254"/>
      <c r="AQ38" s="254"/>
      <c r="AR38" s="254"/>
      <c r="AS38" s="254"/>
      <c r="AU38" s="254"/>
      <c r="AV38" s="254"/>
      <c r="AW38" s="254"/>
      <c r="AX38" s="254"/>
    </row>
    <row r="39" spans="2:50" s="264" customFormat="1" ht="12" x14ac:dyDescent="0.2">
      <c r="B39" s="266" t="s">
        <v>320</v>
      </c>
      <c r="C39" s="267" t="s">
        <v>48</v>
      </c>
      <c r="D39" s="267" t="s">
        <v>65</v>
      </c>
      <c r="E39" s="267" t="s">
        <v>336</v>
      </c>
      <c r="F39" s="266" t="s">
        <v>93</v>
      </c>
      <c r="G39" s="266" t="s">
        <v>221</v>
      </c>
      <c r="H39" s="266" t="s">
        <v>40</v>
      </c>
      <c r="I39" s="266" t="s">
        <v>222</v>
      </c>
      <c r="J39" s="266" t="s">
        <v>403</v>
      </c>
      <c r="K39" s="266" t="s">
        <v>257</v>
      </c>
      <c r="L39" s="266" t="s">
        <v>225</v>
      </c>
      <c r="M39" s="268">
        <v>25</v>
      </c>
      <c r="N39" s="266" t="s">
        <v>615</v>
      </c>
      <c r="O39" s="268">
        <v>2</v>
      </c>
      <c r="P39" s="266" t="s">
        <v>45</v>
      </c>
      <c r="Q39" s="266" t="s">
        <v>616</v>
      </c>
      <c r="R39" s="266" t="s">
        <v>617</v>
      </c>
      <c r="S39" s="269">
        <v>44927</v>
      </c>
      <c r="T39" s="269" t="s">
        <v>490</v>
      </c>
      <c r="U39" s="266" t="s">
        <v>192</v>
      </c>
      <c r="V39" s="266" t="s">
        <v>484</v>
      </c>
      <c r="W39" s="268">
        <v>0</v>
      </c>
      <c r="X39" s="257" t="s">
        <v>484</v>
      </c>
      <c r="Y39" s="257" t="s">
        <v>484</v>
      </c>
      <c r="Z39" s="255" t="s">
        <v>484</v>
      </c>
      <c r="AA39" s="255" t="s">
        <v>484</v>
      </c>
      <c r="AB39" s="266" t="s">
        <v>618</v>
      </c>
      <c r="AC39" s="268">
        <v>1</v>
      </c>
      <c r="AD39" s="266"/>
      <c r="AE39" s="266"/>
      <c r="AF39" s="266"/>
      <c r="AG39" s="266"/>
      <c r="AH39" s="266" t="s">
        <v>484</v>
      </c>
      <c r="AI39" s="268">
        <v>0</v>
      </c>
      <c r="AJ39" s="266"/>
      <c r="AK39" s="266"/>
      <c r="AL39" s="266"/>
      <c r="AM39" s="266"/>
      <c r="AN39" s="266" t="s">
        <v>618</v>
      </c>
      <c r="AO39" s="268">
        <v>1</v>
      </c>
      <c r="AP39" s="254"/>
      <c r="AQ39" s="254"/>
      <c r="AR39" s="254"/>
      <c r="AS39" s="254"/>
      <c r="AU39" s="254"/>
      <c r="AV39" s="254"/>
      <c r="AW39" s="254"/>
      <c r="AX39" s="254"/>
    </row>
    <row r="40" spans="2:50" s="264" customFormat="1" ht="12" x14ac:dyDescent="0.2">
      <c r="B40" s="266" t="s">
        <v>320</v>
      </c>
      <c r="C40" s="267" t="s">
        <v>48</v>
      </c>
      <c r="D40" s="267" t="s">
        <v>20</v>
      </c>
      <c r="E40" s="267" t="s">
        <v>512</v>
      </c>
      <c r="F40" s="266" t="s">
        <v>220</v>
      </c>
      <c r="G40" s="266" t="s">
        <v>221</v>
      </c>
      <c r="H40" s="266" t="s">
        <v>40</v>
      </c>
      <c r="I40" s="266" t="s">
        <v>222</v>
      </c>
      <c r="J40" s="266" t="s">
        <v>403</v>
      </c>
      <c r="K40" s="266" t="s">
        <v>257</v>
      </c>
      <c r="L40" s="266" t="s">
        <v>225</v>
      </c>
      <c r="M40" s="270">
        <v>26</v>
      </c>
      <c r="N40" s="266" t="s">
        <v>619</v>
      </c>
      <c r="O40" s="268">
        <v>2</v>
      </c>
      <c r="P40" s="266" t="s">
        <v>45</v>
      </c>
      <c r="Q40" s="266" t="s">
        <v>620</v>
      </c>
      <c r="R40" s="266" t="s">
        <v>621</v>
      </c>
      <c r="S40" s="269">
        <v>44927</v>
      </c>
      <c r="T40" s="269" t="s">
        <v>490</v>
      </c>
      <c r="U40" s="266" t="s">
        <v>192</v>
      </c>
      <c r="V40" s="266" t="s">
        <v>484</v>
      </c>
      <c r="W40" s="268">
        <v>0</v>
      </c>
      <c r="X40" s="257" t="s">
        <v>484</v>
      </c>
      <c r="Y40" s="257" t="s">
        <v>484</v>
      </c>
      <c r="Z40" s="255" t="s">
        <v>484</v>
      </c>
      <c r="AA40" s="255" t="s">
        <v>484</v>
      </c>
      <c r="AB40" s="266" t="s">
        <v>622</v>
      </c>
      <c r="AC40" s="268">
        <v>1</v>
      </c>
      <c r="AD40" s="266"/>
      <c r="AE40" s="266"/>
      <c r="AF40" s="266"/>
      <c r="AG40" s="266"/>
      <c r="AH40" s="266" t="s">
        <v>484</v>
      </c>
      <c r="AI40" s="268">
        <v>0</v>
      </c>
      <c r="AJ40" s="266"/>
      <c r="AK40" s="266"/>
      <c r="AL40" s="266"/>
      <c r="AM40" s="266"/>
      <c r="AN40" s="266" t="s">
        <v>622</v>
      </c>
      <c r="AO40" s="268">
        <v>1</v>
      </c>
      <c r="AP40" s="254"/>
      <c r="AQ40" s="254"/>
      <c r="AR40" s="254"/>
      <c r="AS40" s="254"/>
      <c r="AU40" s="254"/>
      <c r="AV40" s="254"/>
      <c r="AW40" s="254"/>
      <c r="AX40" s="254"/>
    </row>
    <row r="41" spans="2:50" s="264" customFormat="1" ht="12" x14ac:dyDescent="0.2">
      <c r="B41" s="266" t="s">
        <v>312</v>
      </c>
      <c r="C41" s="267" t="s">
        <v>33</v>
      </c>
      <c r="D41" s="267" t="s">
        <v>20</v>
      </c>
      <c r="E41" s="267" t="s">
        <v>623</v>
      </c>
      <c r="F41" s="266" t="s">
        <v>104</v>
      </c>
      <c r="G41" s="266" t="s">
        <v>221</v>
      </c>
      <c r="H41" s="266" t="s">
        <v>55</v>
      </c>
      <c r="I41" s="266" t="s">
        <v>83</v>
      </c>
      <c r="J41" s="266" t="s">
        <v>264</v>
      </c>
      <c r="K41" s="266" t="s">
        <v>257</v>
      </c>
      <c r="L41" s="266" t="s">
        <v>624</v>
      </c>
      <c r="M41" s="268">
        <v>27</v>
      </c>
      <c r="N41" s="266" t="s">
        <v>625</v>
      </c>
      <c r="O41" s="268">
        <v>2</v>
      </c>
      <c r="P41" s="266" t="s">
        <v>45</v>
      </c>
      <c r="Q41" s="266" t="s">
        <v>626</v>
      </c>
      <c r="R41" s="266" t="s">
        <v>627</v>
      </c>
      <c r="S41" s="269">
        <v>44927</v>
      </c>
      <c r="T41" s="269" t="s">
        <v>490</v>
      </c>
      <c r="U41" s="266" t="s">
        <v>192</v>
      </c>
      <c r="V41" s="266" t="s">
        <v>484</v>
      </c>
      <c r="W41" s="268">
        <v>0</v>
      </c>
      <c r="X41" s="257" t="s">
        <v>484</v>
      </c>
      <c r="Y41" s="257" t="s">
        <v>484</v>
      </c>
      <c r="Z41" s="255" t="s">
        <v>484</v>
      </c>
      <c r="AA41" s="255" t="s">
        <v>484</v>
      </c>
      <c r="AB41" s="266" t="s">
        <v>628</v>
      </c>
      <c r="AC41" s="268">
        <v>1</v>
      </c>
      <c r="AD41" s="266"/>
      <c r="AE41" s="266"/>
      <c r="AF41" s="266"/>
      <c r="AG41" s="266"/>
      <c r="AH41" s="266" t="s">
        <v>484</v>
      </c>
      <c r="AI41" s="268">
        <v>0</v>
      </c>
      <c r="AJ41" s="266"/>
      <c r="AK41" s="266"/>
      <c r="AL41" s="266"/>
      <c r="AM41" s="266"/>
      <c r="AN41" s="266" t="s">
        <v>628</v>
      </c>
      <c r="AO41" s="268">
        <v>1</v>
      </c>
      <c r="AP41" s="254"/>
      <c r="AQ41" s="254"/>
      <c r="AR41" s="254"/>
      <c r="AS41" s="254"/>
      <c r="AU41" s="254"/>
      <c r="AV41" s="254"/>
      <c r="AW41" s="254"/>
      <c r="AX41" s="254"/>
    </row>
    <row r="42" spans="2:50" s="264" customFormat="1" ht="12" x14ac:dyDescent="0.2">
      <c r="B42" s="266" t="s">
        <v>320</v>
      </c>
      <c r="C42" s="267" t="s">
        <v>48</v>
      </c>
      <c r="D42" s="267" t="s">
        <v>65</v>
      </c>
      <c r="E42" s="267" t="s">
        <v>336</v>
      </c>
      <c r="F42" s="266" t="s">
        <v>93</v>
      </c>
      <c r="G42" s="266" t="s">
        <v>221</v>
      </c>
      <c r="H42" s="266" t="s">
        <v>40</v>
      </c>
      <c r="I42" s="266" t="s">
        <v>222</v>
      </c>
      <c r="J42" s="266" t="s">
        <v>403</v>
      </c>
      <c r="K42" s="266" t="s">
        <v>257</v>
      </c>
      <c r="L42" s="266" t="s">
        <v>225</v>
      </c>
      <c r="M42" s="270">
        <v>28</v>
      </c>
      <c r="N42" s="266" t="s">
        <v>629</v>
      </c>
      <c r="O42" s="268">
        <v>2</v>
      </c>
      <c r="P42" s="266" t="s">
        <v>45</v>
      </c>
      <c r="Q42" s="266" t="s">
        <v>630</v>
      </c>
      <c r="R42" s="266" t="s">
        <v>631</v>
      </c>
      <c r="S42" s="269">
        <v>44927</v>
      </c>
      <c r="T42" s="269" t="s">
        <v>490</v>
      </c>
      <c r="U42" s="266" t="s">
        <v>192</v>
      </c>
      <c r="V42" s="266" t="s">
        <v>484</v>
      </c>
      <c r="W42" s="268">
        <v>0</v>
      </c>
      <c r="X42" s="257" t="s">
        <v>484</v>
      </c>
      <c r="Y42" s="257" t="s">
        <v>484</v>
      </c>
      <c r="Z42" s="255" t="s">
        <v>484</v>
      </c>
      <c r="AA42" s="255" t="s">
        <v>484</v>
      </c>
      <c r="AB42" s="266" t="s">
        <v>632</v>
      </c>
      <c r="AC42" s="268">
        <v>1</v>
      </c>
      <c r="AD42" s="266"/>
      <c r="AE42" s="266"/>
      <c r="AF42" s="266"/>
      <c r="AG42" s="266"/>
      <c r="AH42" s="266" t="s">
        <v>484</v>
      </c>
      <c r="AI42" s="268">
        <v>0</v>
      </c>
      <c r="AJ42" s="266"/>
      <c r="AK42" s="266"/>
      <c r="AL42" s="266"/>
      <c r="AM42" s="266"/>
      <c r="AN42" s="266" t="s">
        <v>632</v>
      </c>
      <c r="AO42" s="268">
        <v>1</v>
      </c>
      <c r="AP42" s="254"/>
      <c r="AQ42" s="254"/>
      <c r="AR42" s="254"/>
      <c r="AS42" s="254"/>
      <c r="AU42" s="254"/>
      <c r="AV42" s="254"/>
      <c r="AW42" s="254"/>
      <c r="AX42" s="254"/>
    </row>
    <row r="43" spans="2:50" s="264" customFormat="1" ht="12" x14ac:dyDescent="0.2">
      <c r="B43" s="266" t="s">
        <v>320</v>
      </c>
      <c r="C43" s="267" t="s">
        <v>48</v>
      </c>
      <c r="D43" s="267" t="s">
        <v>65</v>
      </c>
      <c r="E43" s="267" t="s">
        <v>336</v>
      </c>
      <c r="F43" s="266" t="s">
        <v>93</v>
      </c>
      <c r="G43" s="266" t="s">
        <v>221</v>
      </c>
      <c r="H43" s="266" t="s">
        <v>40</v>
      </c>
      <c r="I43" s="266" t="s">
        <v>222</v>
      </c>
      <c r="J43" s="266" t="s">
        <v>403</v>
      </c>
      <c r="K43" s="266" t="s">
        <v>257</v>
      </c>
      <c r="L43" s="266" t="s">
        <v>225</v>
      </c>
      <c r="M43" s="268">
        <v>29</v>
      </c>
      <c r="N43" s="266" t="s">
        <v>633</v>
      </c>
      <c r="O43" s="268">
        <v>2</v>
      </c>
      <c r="P43" s="266" t="s">
        <v>45</v>
      </c>
      <c r="Q43" s="266" t="s">
        <v>634</v>
      </c>
      <c r="R43" s="266" t="s">
        <v>635</v>
      </c>
      <c r="S43" s="269">
        <v>44927</v>
      </c>
      <c r="T43" s="269" t="s">
        <v>490</v>
      </c>
      <c r="U43" s="266" t="s">
        <v>192</v>
      </c>
      <c r="V43" s="266" t="s">
        <v>484</v>
      </c>
      <c r="W43" s="268">
        <v>0</v>
      </c>
      <c r="X43" s="257" t="s">
        <v>484</v>
      </c>
      <c r="Y43" s="257" t="s">
        <v>484</v>
      </c>
      <c r="Z43" s="255" t="s">
        <v>484</v>
      </c>
      <c r="AA43" s="255" t="s">
        <v>484</v>
      </c>
      <c r="AB43" s="266" t="s">
        <v>636</v>
      </c>
      <c r="AC43" s="268">
        <v>1</v>
      </c>
      <c r="AD43" s="266"/>
      <c r="AE43" s="266"/>
      <c r="AF43" s="266"/>
      <c r="AG43" s="266"/>
      <c r="AH43" s="266" t="s">
        <v>484</v>
      </c>
      <c r="AI43" s="268">
        <v>0</v>
      </c>
      <c r="AJ43" s="266"/>
      <c r="AK43" s="266"/>
      <c r="AL43" s="266"/>
      <c r="AM43" s="266"/>
      <c r="AN43" s="266" t="s">
        <v>636</v>
      </c>
      <c r="AO43" s="268">
        <v>1</v>
      </c>
      <c r="AP43" s="254"/>
      <c r="AQ43" s="254"/>
      <c r="AR43" s="254"/>
      <c r="AS43" s="254"/>
      <c r="AU43" s="254"/>
      <c r="AV43" s="254"/>
      <c r="AW43" s="254"/>
      <c r="AX43" s="254"/>
    </row>
    <row r="44" spans="2:50" s="264" customFormat="1" ht="12" x14ac:dyDescent="0.2">
      <c r="B44" s="266" t="s">
        <v>320</v>
      </c>
      <c r="C44" s="267" t="s">
        <v>48</v>
      </c>
      <c r="D44" s="267" t="s">
        <v>91</v>
      </c>
      <c r="E44" s="267" t="s">
        <v>336</v>
      </c>
      <c r="F44" s="266" t="s">
        <v>68</v>
      </c>
      <c r="G44" s="266" t="s">
        <v>221</v>
      </c>
      <c r="H44" s="266" t="s">
        <v>40</v>
      </c>
      <c r="I44" s="266" t="s">
        <v>222</v>
      </c>
      <c r="J44" s="266" t="s">
        <v>403</v>
      </c>
      <c r="K44" s="266" t="s">
        <v>215</v>
      </c>
      <c r="L44" s="266" t="s">
        <v>225</v>
      </c>
      <c r="M44" s="270">
        <v>30</v>
      </c>
      <c r="N44" s="266" t="s">
        <v>637</v>
      </c>
      <c r="O44" s="268">
        <v>2</v>
      </c>
      <c r="P44" s="266" t="s">
        <v>45</v>
      </c>
      <c r="Q44" s="266" t="s">
        <v>638</v>
      </c>
      <c r="R44" s="266" t="s">
        <v>639</v>
      </c>
      <c r="S44" s="269">
        <v>44927</v>
      </c>
      <c r="T44" s="269" t="s">
        <v>490</v>
      </c>
      <c r="U44" s="266" t="s">
        <v>192</v>
      </c>
      <c r="V44" s="266" t="s">
        <v>484</v>
      </c>
      <c r="W44" s="268">
        <v>0</v>
      </c>
      <c r="X44" s="257" t="s">
        <v>484</v>
      </c>
      <c r="Y44" s="257" t="s">
        <v>484</v>
      </c>
      <c r="Z44" s="255" t="s">
        <v>484</v>
      </c>
      <c r="AA44" s="255" t="s">
        <v>484</v>
      </c>
      <c r="AB44" s="266" t="s">
        <v>640</v>
      </c>
      <c r="AC44" s="268">
        <v>1</v>
      </c>
      <c r="AD44" s="266"/>
      <c r="AE44" s="266"/>
      <c r="AF44" s="266"/>
      <c r="AG44" s="266"/>
      <c r="AH44" s="266" t="s">
        <v>484</v>
      </c>
      <c r="AI44" s="268">
        <v>0</v>
      </c>
      <c r="AJ44" s="266"/>
      <c r="AK44" s="266"/>
      <c r="AL44" s="266"/>
      <c r="AM44" s="266"/>
      <c r="AN44" s="266" t="s">
        <v>640</v>
      </c>
      <c r="AO44" s="268">
        <v>1</v>
      </c>
      <c r="AP44" s="254"/>
      <c r="AQ44" s="254"/>
      <c r="AR44" s="254"/>
      <c r="AS44" s="254"/>
      <c r="AU44" s="254"/>
      <c r="AV44" s="254"/>
      <c r="AW44" s="254"/>
      <c r="AX44" s="254"/>
    </row>
    <row r="45" spans="2:50" s="264" customFormat="1" ht="12" x14ac:dyDescent="0.2">
      <c r="B45" s="266" t="s">
        <v>320</v>
      </c>
      <c r="C45" s="267" t="s">
        <v>48</v>
      </c>
      <c r="D45" s="267" t="s">
        <v>91</v>
      </c>
      <c r="E45" s="267" t="s">
        <v>336</v>
      </c>
      <c r="F45" s="266" t="s">
        <v>104</v>
      </c>
      <c r="G45" s="266" t="s">
        <v>54</v>
      </c>
      <c r="H45" s="266" t="s">
        <v>25</v>
      </c>
      <c r="I45" s="267" t="s">
        <v>106</v>
      </c>
      <c r="J45" s="266" t="s">
        <v>334</v>
      </c>
      <c r="K45" s="266" t="s">
        <v>150</v>
      </c>
      <c r="L45" s="266" t="s">
        <v>225</v>
      </c>
      <c r="M45" s="268">
        <v>31</v>
      </c>
      <c r="N45" s="266" t="s">
        <v>641</v>
      </c>
      <c r="O45" s="268">
        <v>4</v>
      </c>
      <c r="P45" s="266" t="s">
        <v>45</v>
      </c>
      <c r="Q45" s="266" t="s">
        <v>642</v>
      </c>
      <c r="R45" s="266" t="s">
        <v>643</v>
      </c>
      <c r="S45" s="269">
        <v>44927</v>
      </c>
      <c r="T45" s="269">
        <v>45291</v>
      </c>
      <c r="U45" s="266" t="s">
        <v>61</v>
      </c>
      <c r="V45" s="266" t="s">
        <v>644</v>
      </c>
      <c r="W45" s="268">
        <v>1</v>
      </c>
      <c r="X45" s="256">
        <v>1</v>
      </c>
      <c r="Y45" s="260">
        <f>+(X45/W45)</f>
        <v>1</v>
      </c>
      <c r="Z45" s="254" t="s">
        <v>645</v>
      </c>
      <c r="AA45" s="254" t="s">
        <v>646</v>
      </c>
      <c r="AB45" s="266" t="s">
        <v>647</v>
      </c>
      <c r="AC45" s="268">
        <v>1</v>
      </c>
      <c r="AD45" s="266"/>
      <c r="AE45" s="266"/>
      <c r="AF45" s="266"/>
      <c r="AG45" s="266"/>
      <c r="AH45" s="266" t="s">
        <v>648</v>
      </c>
      <c r="AI45" s="268">
        <v>1</v>
      </c>
      <c r="AJ45" s="266"/>
      <c r="AK45" s="266"/>
      <c r="AL45" s="266"/>
      <c r="AM45" s="266"/>
      <c r="AN45" s="266" t="s">
        <v>649</v>
      </c>
      <c r="AO45" s="268">
        <v>1</v>
      </c>
      <c r="AP45" s="254"/>
      <c r="AQ45" s="254"/>
      <c r="AR45" s="254"/>
      <c r="AS45" s="254"/>
      <c r="AU45" s="254"/>
      <c r="AV45" s="254"/>
      <c r="AW45" s="254"/>
      <c r="AX45" s="254"/>
    </row>
    <row r="46" spans="2:50" s="264" customFormat="1" ht="12" x14ac:dyDescent="0.2">
      <c r="B46" s="266" t="s">
        <v>320</v>
      </c>
      <c r="C46" s="267" t="s">
        <v>48</v>
      </c>
      <c r="D46" s="267" t="s">
        <v>91</v>
      </c>
      <c r="E46" s="267" t="s">
        <v>336</v>
      </c>
      <c r="F46" s="266" t="s">
        <v>104</v>
      </c>
      <c r="G46" s="266" t="s">
        <v>54</v>
      </c>
      <c r="H46" s="266" t="s">
        <v>25</v>
      </c>
      <c r="I46" s="267" t="s">
        <v>106</v>
      </c>
      <c r="J46" s="266" t="s">
        <v>334</v>
      </c>
      <c r="K46" s="266" t="s">
        <v>150</v>
      </c>
      <c r="L46" s="266" t="s">
        <v>225</v>
      </c>
      <c r="M46" s="270">
        <v>32</v>
      </c>
      <c r="N46" s="266" t="s">
        <v>650</v>
      </c>
      <c r="O46" s="259">
        <v>1</v>
      </c>
      <c r="P46" s="266" t="s">
        <v>30</v>
      </c>
      <c r="Q46" s="266" t="s">
        <v>651</v>
      </c>
      <c r="R46" s="266" t="s">
        <v>652</v>
      </c>
      <c r="S46" s="269">
        <v>45200</v>
      </c>
      <c r="T46" s="269">
        <v>45291</v>
      </c>
      <c r="U46" s="266" t="s">
        <v>61</v>
      </c>
      <c r="V46" s="266" t="s">
        <v>653</v>
      </c>
      <c r="W46" s="259">
        <v>1</v>
      </c>
      <c r="X46" s="258">
        <v>1</v>
      </c>
      <c r="Y46" s="260">
        <f>+(X46/W46)</f>
        <v>1</v>
      </c>
      <c r="Z46" s="254" t="s">
        <v>654</v>
      </c>
      <c r="AA46" s="254" t="s">
        <v>655</v>
      </c>
      <c r="AB46" s="266" t="s">
        <v>656</v>
      </c>
      <c r="AC46" s="259">
        <v>1</v>
      </c>
      <c r="AD46" s="266"/>
      <c r="AE46" s="266"/>
      <c r="AF46" s="266"/>
      <c r="AG46" s="266"/>
      <c r="AH46" s="266" t="s">
        <v>656</v>
      </c>
      <c r="AI46" s="259">
        <v>1</v>
      </c>
      <c r="AJ46" s="266"/>
      <c r="AK46" s="266"/>
      <c r="AL46" s="266"/>
      <c r="AM46" s="266"/>
      <c r="AN46" s="266" t="s">
        <v>656</v>
      </c>
      <c r="AO46" s="259">
        <v>1</v>
      </c>
      <c r="AP46" s="254"/>
      <c r="AQ46" s="254"/>
      <c r="AR46" s="254"/>
      <c r="AS46" s="254"/>
      <c r="AU46" s="254"/>
      <c r="AV46" s="254"/>
      <c r="AW46" s="254"/>
      <c r="AX46" s="254"/>
    </row>
    <row r="47" spans="2:50" s="264" customFormat="1" ht="12" x14ac:dyDescent="0.2">
      <c r="B47" s="266" t="s">
        <v>320</v>
      </c>
      <c r="C47" s="267" t="s">
        <v>48</v>
      </c>
      <c r="D47" s="267" t="s">
        <v>65</v>
      </c>
      <c r="E47" s="267" t="s">
        <v>336</v>
      </c>
      <c r="F47" s="266" t="s">
        <v>115</v>
      </c>
      <c r="G47" s="266" t="s">
        <v>187</v>
      </c>
      <c r="H47" s="266" t="s">
        <v>25</v>
      </c>
      <c r="I47" s="266" t="s">
        <v>222</v>
      </c>
      <c r="J47" s="266" t="s">
        <v>403</v>
      </c>
      <c r="K47" s="266" t="s">
        <v>252</v>
      </c>
      <c r="L47" s="266" t="s">
        <v>225</v>
      </c>
      <c r="M47" s="268">
        <v>33</v>
      </c>
      <c r="N47" s="266" t="s">
        <v>657</v>
      </c>
      <c r="O47" s="268">
        <v>4</v>
      </c>
      <c r="P47" s="266" t="s">
        <v>45</v>
      </c>
      <c r="Q47" s="266" t="s">
        <v>658</v>
      </c>
      <c r="R47" s="266" t="s">
        <v>659</v>
      </c>
      <c r="S47" s="269">
        <v>44927</v>
      </c>
      <c r="T47" s="269">
        <v>45291</v>
      </c>
      <c r="U47" s="266" t="s">
        <v>407</v>
      </c>
      <c r="V47" s="266" t="s">
        <v>660</v>
      </c>
      <c r="W47" s="268">
        <v>1</v>
      </c>
      <c r="X47" s="256">
        <v>1</v>
      </c>
      <c r="Y47" s="260">
        <f>+(X47/W47)</f>
        <v>1</v>
      </c>
      <c r="Z47" s="254" t="s">
        <v>661</v>
      </c>
      <c r="AA47" s="254" t="s">
        <v>662</v>
      </c>
      <c r="AB47" s="266" t="s">
        <v>660</v>
      </c>
      <c r="AC47" s="268">
        <v>1</v>
      </c>
      <c r="AD47" s="266"/>
      <c r="AE47" s="266"/>
      <c r="AF47" s="266"/>
      <c r="AG47" s="266"/>
      <c r="AH47" s="266" t="s">
        <v>660</v>
      </c>
      <c r="AI47" s="268">
        <v>1</v>
      </c>
      <c r="AJ47" s="266"/>
      <c r="AK47" s="266"/>
      <c r="AL47" s="266"/>
      <c r="AM47" s="266"/>
      <c r="AN47" s="266" t="s">
        <v>660</v>
      </c>
      <c r="AO47" s="268">
        <v>1</v>
      </c>
      <c r="AP47" s="254"/>
      <c r="AQ47" s="254"/>
      <c r="AR47" s="254"/>
      <c r="AS47" s="254"/>
      <c r="AU47" s="254"/>
      <c r="AV47" s="254"/>
      <c r="AW47" s="254"/>
      <c r="AX47" s="254"/>
    </row>
    <row r="48" spans="2:50" s="264" customFormat="1" ht="12" x14ac:dyDescent="0.2">
      <c r="B48" s="266" t="s">
        <v>320</v>
      </c>
      <c r="C48" s="267" t="s">
        <v>48</v>
      </c>
      <c r="D48" s="267" t="s">
        <v>65</v>
      </c>
      <c r="E48" s="267" t="s">
        <v>336</v>
      </c>
      <c r="F48" s="266" t="s">
        <v>23</v>
      </c>
      <c r="G48" s="266" t="s">
        <v>137</v>
      </c>
      <c r="H48" s="266" t="s">
        <v>25</v>
      </c>
      <c r="I48" s="266" t="s">
        <v>138</v>
      </c>
      <c r="J48" s="266" t="s">
        <v>403</v>
      </c>
      <c r="K48" s="266" t="s">
        <v>257</v>
      </c>
      <c r="L48" s="266" t="s">
        <v>225</v>
      </c>
      <c r="M48" s="270">
        <v>34</v>
      </c>
      <c r="N48" s="266" t="s">
        <v>663</v>
      </c>
      <c r="O48" s="268">
        <v>4</v>
      </c>
      <c r="P48" s="266" t="s">
        <v>45</v>
      </c>
      <c r="Q48" s="266" t="s">
        <v>664</v>
      </c>
      <c r="R48" s="266" t="s">
        <v>665</v>
      </c>
      <c r="S48" s="269">
        <v>44927</v>
      </c>
      <c r="T48" s="269" t="s">
        <v>490</v>
      </c>
      <c r="U48" s="266" t="s">
        <v>666</v>
      </c>
      <c r="V48" s="266" t="s">
        <v>667</v>
      </c>
      <c r="W48" s="268">
        <v>1</v>
      </c>
      <c r="X48" s="256">
        <v>1</v>
      </c>
      <c r="Y48" s="260">
        <f>+(X48/W48)</f>
        <v>1</v>
      </c>
      <c r="Z48" s="254" t="s">
        <v>668</v>
      </c>
      <c r="AA48" s="254" t="s">
        <v>669</v>
      </c>
      <c r="AB48" s="266" t="s">
        <v>667</v>
      </c>
      <c r="AC48" s="268">
        <v>1</v>
      </c>
      <c r="AD48" s="266"/>
      <c r="AE48" s="266"/>
      <c r="AF48" s="266"/>
      <c r="AG48" s="266"/>
      <c r="AH48" s="266" t="s">
        <v>667</v>
      </c>
      <c r="AI48" s="268">
        <v>1</v>
      </c>
      <c r="AJ48" s="266"/>
      <c r="AK48" s="266"/>
      <c r="AL48" s="266"/>
      <c r="AM48" s="266"/>
      <c r="AN48" s="266" t="s">
        <v>667</v>
      </c>
      <c r="AO48" s="268">
        <v>1</v>
      </c>
      <c r="AP48" s="254"/>
      <c r="AQ48" s="254"/>
      <c r="AR48" s="254"/>
      <c r="AS48" s="254"/>
      <c r="AU48" s="254"/>
      <c r="AV48" s="254"/>
      <c r="AW48" s="254"/>
      <c r="AX48" s="254"/>
    </row>
    <row r="49" spans="2:50" s="264" customFormat="1" ht="12" x14ac:dyDescent="0.2">
      <c r="B49" s="266" t="s">
        <v>297</v>
      </c>
      <c r="C49" s="267" t="s">
        <v>18</v>
      </c>
      <c r="D49" s="267" t="s">
        <v>20</v>
      </c>
      <c r="E49" s="267" t="s">
        <v>963</v>
      </c>
      <c r="F49" s="266" t="s">
        <v>53</v>
      </c>
      <c r="G49" s="266" t="s">
        <v>221</v>
      </c>
      <c r="H49" s="266" t="s">
        <v>25</v>
      </c>
      <c r="I49" s="266" t="s">
        <v>213</v>
      </c>
      <c r="J49" s="266" t="s">
        <v>399</v>
      </c>
      <c r="K49" s="266" t="s">
        <v>257</v>
      </c>
      <c r="L49" s="266" t="s">
        <v>225</v>
      </c>
      <c r="M49" s="268">
        <v>109</v>
      </c>
      <c r="N49" s="266" t="s">
        <v>964</v>
      </c>
      <c r="O49" s="268">
        <v>12</v>
      </c>
      <c r="P49" s="266" t="s">
        <v>45</v>
      </c>
      <c r="Q49" s="266" t="s">
        <v>965</v>
      </c>
      <c r="R49" s="266" t="s">
        <v>966</v>
      </c>
      <c r="S49" s="269">
        <v>44929</v>
      </c>
      <c r="T49" s="269" t="s">
        <v>490</v>
      </c>
      <c r="U49" s="266" t="s">
        <v>265</v>
      </c>
      <c r="V49" s="266" t="s">
        <v>967</v>
      </c>
      <c r="W49" s="268">
        <v>3</v>
      </c>
      <c r="X49" s="256">
        <v>3</v>
      </c>
      <c r="Y49" s="260">
        <f>+(X49/W49)</f>
        <v>1</v>
      </c>
      <c r="Z49" s="254" t="s">
        <v>968</v>
      </c>
      <c r="AA49" s="254" t="s">
        <v>969</v>
      </c>
      <c r="AB49" s="266" t="s">
        <v>967</v>
      </c>
      <c r="AC49" s="268">
        <v>3</v>
      </c>
      <c r="AD49" s="266"/>
      <c r="AE49" s="266"/>
      <c r="AF49" s="266"/>
      <c r="AG49" s="266"/>
      <c r="AH49" s="266" t="s">
        <v>967</v>
      </c>
      <c r="AI49" s="268">
        <v>3</v>
      </c>
      <c r="AJ49" s="266"/>
      <c r="AK49" s="266"/>
      <c r="AL49" s="266"/>
      <c r="AM49" s="266"/>
      <c r="AN49" s="266" t="s">
        <v>967</v>
      </c>
      <c r="AO49" s="268">
        <v>3</v>
      </c>
      <c r="AP49" s="254"/>
      <c r="AQ49" s="254"/>
      <c r="AR49" s="254"/>
      <c r="AS49" s="254"/>
      <c r="AU49" s="254"/>
      <c r="AV49" s="254"/>
      <c r="AW49" s="254"/>
      <c r="AX49" s="254"/>
    </row>
    <row r="50" spans="2:50" s="264" customFormat="1" ht="12" x14ac:dyDescent="0.2">
      <c r="B50" s="266" t="s">
        <v>308</v>
      </c>
      <c r="C50" s="267" t="s">
        <v>48</v>
      </c>
      <c r="D50" s="267" t="s">
        <v>65</v>
      </c>
      <c r="E50" s="267" t="s">
        <v>336</v>
      </c>
      <c r="F50" s="266" t="s">
        <v>229</v>
      </c>
      <c r="G50" s="266" t="s">
        <v>39</v>
      </c>
      <c r="H50" s="266" t="s">
        <v>25</v>
      </c>
      <c r="I50" s="266" t="s">
        <v>138</v>
      </c>
      <c r="J50" s="266" t="s">
        <v>360</v>
      </c>
      <c r="K50" s="266" t="s">
        <v>257</v>
      </c>
      <c r="L50" s="266" t="s">
        <v>225</v>
      </c>
      <c r="M50" s="270">
        <v>36</v>
      </c>
      <c r="N50" s="266" t="s">
        <v>675</v>
      </c>
      <c r="O50" s="259">
        <v>1</v>
      </c>
      <c r="P50" s="266" t="s">
        <v>30</v>
      </c>
      <c r="Q50" s="266" t="s">
        <v>676</v>
      </c>
      <c r="R50" s="266" t="s">
        <v>677</v>
      </c>
      <c r="S50" s="269">
        <v>44927</v>
      </c>
      <c r="T50" s="269">
        <v>45291</v>
      </c>
      <c r="U50" s="266" t="s">
        <v>99</v>
      </c>
      <c r="V50" s="266" t="s">
        <v>678</v>
      </c>
      <c r="W50" s="259">
        <v>1</v>
      </c>
      <c r="X50" s="258">
        <v>1</v>
      </c>
      <c r="Y50" s="260">
        <f>+(X50/W50)</f>
        <v>1</v>
      </c>
      <c r="Z50" s="254" t="s">
        <v>679</v>
      </c>
      <c r="AA50" s="254" t="s">
        <v>680</v>
      </c>
      <c r="AB50" s="266" t="s">
        <v>678</v>
      </c>
      <c r="AC50" s="259">
        <v>1</v>
      </c>
      <c r="AD50" s="266"/>
      <c r="AE50" s="266"/>
      <c r="AF50" s="266"/>
      <c r="AG50" s="266"/>
      <c r="AH50" s="266" t="s">
        <v>678</v>
      </c>
      <c r="AI50" s="259">
        <v>1</v>
      </c>
      <c r="AJ50" s="266"/>
      <c r="AK50" s="266"/>
      <c r="AL50" s="266"/>
      <c r="AM50" s="266"/>
      <c r="AN50" s="266" t="s">
        <v>678</v>
      </c>
      <c r="AO50" s="259">
        <v>1</v>
      </c>
      <c r="AP50" s="254"/>
      <c r="AQ50" s="254"/>
      <c r="AR50" s="254"/>
      <c r="AS50" s="254"/>
      <c r="AU50" s="254"/>
      <c r="AV50" s="254"/>
      <c r="AW50" s="254"/>
      <c r="AX50" s="254"/>
    </row>
    <row r="51" spans="2:50" s="264" customFormat="1" ht="12" x14ac:dyDescent="0.2">
      <c r="B51" s="266" t="s">
        <v>320</v>
      </c>
      <c r="C51" s="267" t="s">
        <v>48</v>
      </c>
      <c r="D51" s="267" t="s">
        <v>65</v>
      </c>
      <c r="E51" s="267" t="s">
        <v>336</v>
      </c>
      <c r="F51" s="266" t="s">
        <v>93</v>
      </c>
      <c r="G51" s="266" t="s">
        <v>221</v>
      </c>
      <c r="H51" s="266" t="s">
        <v>40</v>
      </c>
      <c r="I51" s="266" t="s">
        <v>222</v>
      </c>
      <c r="J51" s="266" t="s">
        <v>403</v>
      </c>
      <c r="K51" s="266" t="s">
        <v>257</v>
      </c>
      <c r="L51" s="266" t="s">
        <v>225</v>
      </c>
      <c r="M51" s="268">
        <v>37</v>
      </c>
      <c r="N51" s="266" t="s">
        <v>681</v>
      </c>
      <c r="O51" s="268">
        <v>2</v>
      </c>
      <c r="P51" s="266" t="s">
        <v>45</v>
      </c>
      <c r="Q51" s="266" t="s">
        <v>682</v>
      </c>
      <c r="R51" s="266" t="s">
        <v>617</v>
      </c>
      <c r="S51" s="269">
        <v>44927</v>
      </c>
      <c r="T51" s="269" t="s">
        <v>490</v>
      </c>
      <c r="U51" s="266" t="s">
        <v>315</v>
      </c>
      <c r="V51" s="266" t="s">
        <v>484</v>
      </c>
      <c r="W51" s="268">
        <v>0</v>
      </c>
      <c r="X51" s="257" t="s">
        <v>484</v>
      </c>
      <c r="Y51" s="257" t="s">
        <v>484</v>
      </c>
      <c r="Z51" s="255" t="s">
        <v>484</v>
      </c>
      <c r="AA51" s="255" t="s">
        <v>484</v>
      </c>
      <c r="AB51" s="266" t="s">
        <v>618</v>
      </c>
      <c r="AC51" s="268">
        <v>1</v>
      </c>
      <c r="AD51" s="266"/>
      <c r="AE51" s="266"/>
      <c r="AF51" s="266"/>
      <c r="AG51" s="266"/>
      <c r="AH51" s="266" t="s">
        <v>484</v>
      </c>
      <c r="AI51" s="268">
        <v>0</v>
      </c>
      <c r="AJ51" s="266"/>
      <c r="AK51" s="266"/>
      <c r="AL51" s="266"/>
      <c r="AM51" s="266"/>
      <c r="AN51" s="266" t="s">
        <v>618</v>
      </c>
      <c r="AO51" s="268">
        <v>1</v>
      </c>
      <c r="AP51" s="254"/>
      <c r="AQ51" s="254"/>
      <c r="AR51" s="254"/>
      <c r="AS51" s="254"/>
      <c r="AU51" s="254"/>
      <c r="AV51" s="254"/>
      <c r="AW51" s="254"/>
      <c r="AX51" s="254"/>
    </row>
    <row r="52" spans="2:50" s="264" customFormat="1" ht="12" x14ac:dyDescent="0.2">
      <c r="B52" s="266" t="s">
        <v>312</v>
      </c>
      <c r="C52" s="267" t="s">
        <v>33</v>
      </c>
      <c r="D52" s="267" t="s">
        <v>20</v>
      </c>
      <c r="E52" s="267" t="s">
        <v>623</v>
      </c>
      <c r="F52" s="266" t="s">
        <v>104</v>
      </c>
      <c r="G52" s="266" t="s">
        <v>221</v>
      </c>
      <c r="H52" s="266" t="s">
        <v>55</v>
      </c>
      <c r="I52" s="266" t="s">
        <v>83</v>
      </c>
      <c r="J52" s="266" t="s">
        <v>264</v>
      </c>
      <c r="K52" s="266" t="s">
        <v>257</v>
      </c>
      <c r="L52" s="266" t="s">
        <v>624</v>
      </c>
      <c r="M52" s="270">
        <v>38</v>
      </c>
      <c r="N52" s="266" t="s">
        <v>683</v>
      </c>
      <c r="O52" s="268">
        <v>2</v>
      </c>
      <c r="P52" s="266" t="s">
        <v>45</v>
      </c>
      <c r="Q52" s="266" t="s">
        <v>684</v>
      </c>
      <c r="R52" s="266" t="s">
        <v>685</v>
      </c>
      <c r="S52" s="269">
        <v>44927</v>
      </c>
      <c r="T52" s="269" t="s">
        <v>490</v>
      </c>
      <c r="U52" s="266" t="s">
        <v>315</v>
      </c>
      <c r="V52" s="266" t="s">
        <v>484</v>
      </c>
      <c r="W52" s="268">
        <v>0</v>
      </c>
      <c r="X52" s="257" t="s">
        <v>484</v>
      </c>
      <c r="Y52" s="257" t="s">
        <v>484</v>
      </c>
      <c r="Z52" s="255" t="s">
        <v>484</v>
      </c>
      <c r="AA52" s="255" t="s">
        <v>484</v>
      </c>
      <c r="AB52" s="266" t="s">
        <v>686</v>
      </c>
      <c r="AC52" s="268">
        <v>1</v>
      </c>
      <c r="AD52" s="266"/>
      <c r="AE52" s="266"/>
      <c r="AF52" s="266"/>
      <c r="AG52" s="266"/>
      <c r="AH52" s="266" t="s">
        <v>484</v>
      </c>
      <c r="AI52" s="268">
        <v>0</v>
      </c>
      <c r="AJ52" s="266"/>
      <c r="AK52" s="266"/>
      <c r="AL52" s="266"/>
      <c r="AM52" s="266"/>
      <c r="AN52" s="266" t="s">
        <v>686</v>
      </c>
      <c r="AO52" s="268">
        <v>1</v>
      </c>
      <c r="AP52" s="254"/>
      <c r="AQ52" s="254"/>
      <c r="AR52" s="254"/>
      <c r="AS52" s="254"/>
      <c r="AU52" s="254"/>
      <c r="AV52" s="254"/>
      <c r="AW52" s="254"/>
      <c r="AX52" s="254"/>
    </row>
    <row r="53" spans="2:50" s="264" customFormat="1" ht="12" x14ac:dyDescent="0.2">
      <c r="B53" s="266" t="s">
        <v>320</v>
      </c>
      <c r="C53" s="267" t="s">
        <v>48</v>
      </c>
      <c r="D53" s="267" t="s">
        <v>65</v>
      </c>
      <c r="E53" s="267" t="s">
        <v>336</v>
      </c>
      <c r="F53" s="266" t="s">
        <v>93</v>
      </c>
      <c r="G53" s="266" t="s">
        <v>221</v>
      </c>
      <c r="H53" s="266" t="s">
        <v>40</v>
      </c>
      <c r="I53" s="266" t="s">
        <v>222</v>
      </c>
      <c r="J53" s="266" t="s">
        <v>403</v>
      </c>
      <c r="K53" s="266" t="s">
        <v>257</v>
      </c>
      <c r="L53" s="266" t="s">
        <v>225</v>
      </c>
      <c r="M53" s="268">
        <v>39</v>
      </c>
      <c r="N53" s="266" t="s">
        <v>687</v>
      </c>
      <c r="O53" s="268">
        <v>2</v>
      </c>
      <c r="P53" s="266" t="s">
        <v>45</v>
      </c>
      <c r="Q53" s="266" t="s">
        <v>688</v>
      </c>
      <c r="R53" s="266" t="s">
        <v>617</v>
      </c>
      <c r="S53" s="269">
        <v>44927</v>
      </c>
      <c r="T53" s="269" t="s">
        <v>490</v>
      </c>
      <c r="U53" s="266" t="s">
        <v>307</v>
      </c>
      <c r="V53" s="266" t="s">
        <v>484</v>
      </c>
      <c r="W53" s="268">
        <v>0</v>
      </c>
      <c r="X53" s="257" t="s">
        <v>484</v>
      </c>
      <c r="Y53" s="257" t="s">
        <v>484</v>
      </c>
      <c r="Z53" s="255" t="s">
        <v>484</v>
      </c>
      <c r="AA53" s="255" t="s">
        <v>484</v>
      </c>
      <c r="AB53" s="266" t="s">
        <v>618</v>
      </c>
      <c r="AC53" s="268">
        <v>1</v>
      </c>
      <c r="AD53" s="266"/>
      <c r="AE53" s="266"/>
      <c r="AF53" s="266"/>
      <c r="AG53" s="266"/>
      <c r="AH53" s="266" t="s">
        <v>484</v>
      </c>
      <c r="AI53" s="268">
        <v>0</v>
      </c>
      <c r="AJ53" s="266"/>
      <c r="AK53" s="266"/>
      <c r="AL53" s="266"/>
      <c r="AM53" s="266"/>
      <c r="AN53" s="266" t="s">
        <v>618</v>
      </c>
      <c r="AO53" s="268">
        <v>1</v>
      </c>
      <c r="AP53" s="254"/>
      <c r="AQ53" s="254"/>
      <c r="AR53" s="254"/>
      <c r="AS53" s="254"/>
      <c r="AU53" s="254"/>
      <c r="AV53" s="254"/>
      <c r="AW53" s="254"/>
      <c r="AX53" s="254"/>
    </row>
    <row r="54" spans="2:50" s="264" customFormat="1" ht="12" x14ac:dyDescent="0.2">
      <c r="B54" s="266" t="s">
        <v>312</v>
      </c>
      <c r="C54" s="267" t="s">
        <v>33</v>
      </c>
      <c r="D54" s="267" t="s">
        <v>20</v>
      </c>
      <c r="E54" s="267" t="s">
        <v>623</v>
      </c>
      <c r="F54" s="266" t="s">
        <v>104</v>
      </c>
      <c r="G54" s="266" t="s">
        <v>221</v>
      </c>
      <c r="H54" s="266" t="s">
        <v>55</v>
      </c>
      <c r="I54" s="266" t="s">
        <v>83</v>
      </c>
      <c r="J54" s="266" t="s">
        <v>264</v>
      </c>
      <c r="K54" s="266" t="s">
        <v>257</v>
      </c>
      <c r="L54" s="266" t="s">
        <v>624</v>
      </c>
      <c r="M54" s="270">
        <v>40</v>
      </c>
      <c r="N54" s="266" t="s">
        <v>689</v>
      </c>
      <c r="O54" s="268">
        <v>2</v>
      </c>
      <c r="P54" s="266" t="s">
        <v>45</v>
      </c>
      <c r="Q54" s="266" t="s">
        <v>690</v>
      </c>
      <c r="R54" s="266" t="s">
        <v>685</v>
      </c>
      <c r="S54" s="269">
        <v>44927</v>
      </c>
      <c r="T54" s="269" t="s">
        <v>490</v>
      </c>
      <c r="U54" s="266" t="s">
        <v>307</v>
      </c>
      <c r="V54" s="266" t="s">
        <v>484</v>
      </c>
      <c r="W54" s="268">
        <v>0</v>
      </c>
      <c r="X54" s="257" t="s">
        <v>484</v>
      </c>
      <c r="Y54" s="257" t="s">
        <v>484</v>
      </c>
      <c r="Z54" s="255" t="s">
        <v>484</v>
      </c>
      <c r="AA54" s="255" t="s">
        <v>484</v>
      </c>
      <c r="AB54" s="266" t="s">
        <v>686</v>
      </c>
      <c r="AC54" s="268">
        <v>1</v>
      </c>
      <c r="AD54" s="266"/>
      <c r="AE54" s="266"/>
      <c r="AF54" s="266"/>
      <c r="AG54" s="266"/>
      <c r="AH54" s="266" t="s">
        <v>484</v>
      </c>
      <c r="AI54" s="268">
        <v>0</v>
      </c>
      <c r="AJ54" s="266"/>
      <c r="AK54" s="266"/>
      <c r="AL54" s="266"/>
      <c r="AM54" s="266"/>
      <c r="AN54" s="266" t="s">
        <v>686</v>
      </c>
      <c r="AO54" s="268">
        <v>1</v>
      </c>
      <c r="AP54" s="254"/>
      <c r="AQ54" s="254"/>
      <c r="AR54" s="254"/>
      <c r="AS54" s="254"/>
      <c r="AU54" s="254"/>
      <c r="AV54" s="254"/>
      <c r="AW54" s="254"/>
      <c r="AX54" s="254"/>
    </row>
    <row r="55" spans="2:50" s="264" customFormat="1" ht="12" x14ac:dyDescent="0.2">
      <c r="B55" s="266" t="s">
        <v>320</v>
      </c>
      <c r="C55" s="267" t="s">
        <v>48</v>
      </c>
      <c r="D55" s="267" t="s">
        <v>65</v>
      </c>
      <c r="E55" s="267" t="s">
        <v>336</v>
      </c>
      <c r="F55" s="266" t="s">
        <v>93</v>
      </c>
      <c r="G55" s="266" t="s">
        <v>221</v>
      </c>
      <c r="H55" s="266" t="s">
        <v>40</v>
      </c>
      <c r="I55" s="266" t="s">
        <v>222</v>
      </c>
      <c r="J55" s="266" t="s">
        <v>403</v>
      </c>
      <c r="K55" s="266" t="s">
        <v>257</v>
      </c>
      <c r="L55" s="266" t="s">
        <v>225</v>
      </c>
      <c r="M55" s="268">
        <v>41</v>
      </c>
      <c r="N55" s="266" t="s">
        <v>691</v>
      </c>
      <c r="O55" s="268">
        <v>2</v>
      </c>
      <c r="P55" s="266" t="s">
        <v>45</v>
      </c>
      <c r="Q55" s="266" t="s">
        <v>692</v>
      </c>
      <c r="R55" s="266" t="s">
        <v>617</v>
      </c>
      <c r="S55" s="269">
        <v>44927</v>
      </c>
      <c r="T55" s="269" t="s">
        <v>490</v>
      </c>
      <c r="U55" s="266" t="s">
        <v>332</v>
      </c>
      <c r="V55" s="266" t="s">
        <v>484</v>
      </c>
      <c r="W55" s="268">
        <v>0</v>
      </c>
      <c r="X55" s="257" t="s">
        <v>484</v>
      </c>
      <c r="Y55" s="257" t="s">
        <v>484</v>
      </c>
      <c r="Z55" s="255" t="s">
        <v>484</v>
      </c>
      <c r="AA55" s="255" t="s">
        <v>484</v>
      </c>
      <c r="AB55" s="266" t="s">
        <v>618</v>
      </c>
      <c r="AC55" s="268">
        <v>1</v>
      </c>
      <c r="AD55" s="266"/>
      <c r="AE55" s="266"/>
      <c r="AF55" s="266"/>
      <c r="AG55" s="266"/>
      <c r="AH55" s="266" t="s">
        <v>484</v>
      </c>
      <c r="AI55" s="268">
        <v>0</v>
      </c>
      <c r="AJ55" s="266"/>
      <c r="AK55" s="266"/>
      <c r="AL55" s="266"/>
      <c r="AM55" s="266"/>
      <c r="AN55" s="266" t="s">
        <v>618</v>
      </c>
      <c r="AO55" s="268">
        <v>1</v>
      </c>
      <c r="AP55" s="254"/>
      <c r="AQ55" s="254"/>
      <c r="AR55" s="254"/>
      <c r="AS55" s="254"/>
      <c r="AU55" s="254"/>
      <c r="AV55" s="254"/>
      <c r="AW55" s="254"/>
      <c r="AX55" s="254"/>
    </row>
    <row r="56" spans="2:50" s="264" customFormat="1" ht="12" x14ac:dyDescent="0.2">
      <c r="B56" s="266" t="s">
        <v>312</v>
      </c>
      <c r="C56" s="267" t="s">
        <v>33</v>
      </c>
      <c r="D56" s="267" t="s">
        <v>20</v>
      </c>
      <c r="E56" s="267" t="s">
        <v>623</v>
      </c>
      <c r="F56" s="266" t="s">
        <v>104</v>
      </c>
      <c r="G56" s="266" t="s">
        <v>221</v>
      </c>
      <c r="H56" s="266" t="s">
        <v>55</v>
      </c>
      <c r="I56" s="266" t="s">
        <v>83</v>
      </c>
      <c r="J56" s="266" t="s">
        <v>264</v>
      </c>
      <c r="K56" s="266" t="s">
        <v>257</v>
      </c>
      <c r="L56" s="266" t="s">
        <v>624</v>
      </c>
      <c r="M56" s="270">
        <v>42</v>
      </c>
      <c r="N56" s="266" t="s">
        <v>693</v>
      </c>
      <c r="O56" s="268">
        <v>2</v>
      </c>
      <c r="P56" s="266" t="s">
        <v>45</v>
      </c>
      <c r="Q56" s="266" t="s">
        <v>694</v>
      </c>
      <c r="R56" s="266" t="s">
        <v>685</v>
      </c>
      <c r="S56" s="269">
        <v>44927</v>
      </c>
      <c r="T56" s="269" t="s">
        <v>490</v>
      </c>
      <c r="U56" s="266" t="s">
        <v>332</v>
      </c>
      <c r="V56" s="266" t="s">
        <v>484</v>
      </c>
      <c r="W56" s="268">
        <v>0</v>
      </c>
      <c r="X56" s="257" t="s">
        <v>484</v>
      </c>
      <c r="Y56" s="257" t="s">
        <v>484</v>
      </c>
      <c r="Z56" s="255" t="s">
        <v>484</v>
      </c>
      <c r="AA56" s="255" t="s">
        <v>484</v>
      </c>
      <c r="AB56" s="266" t="s">
        <v>686</v>
      </c>
      <c r="AC56" s="268">
        <v>1</v>
      </c>
      <c r="AD56" s="266"/>
      <c r="AE56" s="266"/>
      <c r="AF56" s="266"/>
      <c r="AG56" s="266"/>
      <c r="AH56" s="266" t="s">
        <v>484</v>
      </c>
      <c r="AI56" s="268">
        <v>0</v>
      </c>
      <c r="AJ56" s="266"/>
      <c r="AK56" s="266"/>
      <c r="AL56" s="266"/>
      <c r="AM56" s="266"/>
      <c r="AN56" s="266" t="s">
        <v>686</v>
      </c>
      <c r="AO56" s="268">
        <v>1</v>
      </c>
      <c r="AP56" s="254"/>
      <c r="AQ56" s="254"/>
      <c r="AR56" s="254"/>
      <c r="AS56" s="254"/>
      <c r="AU56" s="254"/>
      <c r="AV56" s="254"/>
      <c r="AW56" s="254"/>
      <c r="AX56" s="254"/>
    </row>
    <row r="57" spans="2:50" s="264" customFormat="1" ht="12" x14ac:dyDescent="0.2">
      <c r="B57" s="266" t="s">
        <v>320</v>
      </c>
      <c r="C57" s="267" t="s">
        <v>48</v>
      </c>
      <c r="D57" s="267" t="s">
        <v>65</v>
      </c>
      <c r="E57" s="267" t="s">
        <v>336</v>
      </c>
      <c r="F57" s="266" t="s">
        <v>93</v>
      </c>
      <c r="G57" s="266" t="s">
        <v>221</v>
      </c>
      <c r="H57" s="266" t="s">
        <v>40</v>
      </c>
      <c r="I57" s="266" t="s">
        <v>222</v>
      </c>
      <c r="J57" s="266" t="s">
        <v>403</v>
      </c>
      <c r="K57" s="266" t="s">
        <v>257</v>
      </c>
      <c r="L57" s="266" t="s">
        <v>225</v>
      </c>
      <c r="M57" s="268">
        <v>43</v>
      </c>
      <c r="N57" s="266" t="s">
        <v>695</v>
      </c>
      <c r="O57" s="268">
        <v>2</v>
      </c>
      <c r="P57" s="266" t="s">
        <v>45</v>
      </c>
      <c r="Q57" s="266" t="s">
        <v>696</v>
      </c>
      <c r="R57" s="266" t="s">
        <v>617</v>
      </c>
      <c r="S57" s="269">
        <v>44927</v>
      </c>
      <c r="T57" s="269" t="s">
        <v>490</v>
      </c>
      <c r="U57" s="266" t="s">
        <v>319</v>
      </c>
      <c r="V57" s="266" t="s">
        <v>484</v>
      </c>
      <c r="W57" s="268">
        <v>0</v>
      </c>
      <c r="X57" s="257" t="s">
        <v>484</v>
      </c>
      <c r="Y57" s="257" t="s">
        <v>484</v>
      </c>
      <c r="Z57" s="255" t="s">
        <v>484</v>
      </c>
      <c r="AA57" s="255" t="s">
        <v>484</v>
      </c>
      <c r="AB57" s="266" t="s">
        <v>618</v>
      </c>
      <c r="AC57" s="268">
        <v>1</v>
      </c>
      <c r="AD57" s="266"/>
      <c r="AE57" s="266"/>
      <c r="AF57" s="266"/>
      <c r="AG57" s="266"/>
      <c r="AH57" s="266" t="s">
        <v>484</v>
      </c>
      <c r="AI57" s="268">
        <v>0</v>
      </c>
      <c r="AJ57" s="266"/>
      <c r="AK57" s="266"/>
      <c r="AL57" s="266"/>
      <c r="AM57" s="266"/>
      <c r="AN57" s="266" t="s">
        <v>618</v>
      </c>
      <c r="AO57" s="268">
        <v>1</v>
      </c>
      <c r="AP57" s="254"/>
      <c r="AQ57" s="254"/>
      <c r="AR57" s="254"/>
      <c r="AS57" s="254"/>
      <c r="AU57" s="254"/>
      <c r="AV57" s="254"/>
      <c r="AW57" s="254"/>
      <c r="AX57" s="254"/>
    </row>
    <row r="58" spans="2:50" s="264" customFormat="1" ht="12" x14ac:dyDescent="0.2">
      <c r="B58" s="266" t="s">
        <v>312</v>
      </c>
      <c r="C58" s="267" t="s">
        <v>33</v>
      </c>
      <c r="D58" s="267" t="s">
        <v>20</v>
      </c>
      <c r="E58" s="267" t="s">
        <v>623</v>
      </c>
      <c r="F58" s="266" t="s">
        <v>104</v>
      </c>
      <c r="G58" s="266" t="s">
        <v>221</v>
      </c>
      <c r="H58" s="266" t="s">
        <v>55</v>
      </c>
      <c r="I58" s="266" t="s">
        <v>83</v>
      </c>
      <c r="J58" s="266" t="s">
        <v>264</v>
      </c>
      <c r="K58" s="266" t="s">
        <v>257</v>
      </c>
      <c r="L58" s="266" t="s">
        <v>624</v>
      </c>
      <c r="M58" s="270">
        <v>44</v>
      </c>
      <c r="N58" s="266" t="s">
        <v>697</v>
      </c>
      <c r="O58" s="268">
        <v>2</v>
      </c>
      <c r="P58" s="266" t="s">
        <v>45</v>
      </c>
      <c r="Q58" s="266" t="s">
        <v>698</v>
      </c>
      <c r="R58" s="266" t="s">
        <v>685</v>
      </c>
      <c r="S58" s="269">
        <v>44927</v>
      </c>
      <c r="T58" s="269" t="s">
        <v>490</v>
      </c>
      <c r="U58" s="266" t="s">
        <v>319</v>
      </c>
      <c r="V58" s="266" t="s">
        <v>484</v>
      </c>
      <c r="W58" s="268">
        <v>0</v>
      </c>
      <c r="X58" s="257" t="s">
        <v>484</v>
      </c>
      <c r="Y58" s="257" t="s">
        <v>484</v>
      </c>
      <c r="Z58" s="255" t="s">
        <v>484</v>
      </c>
      <c r="AA58" s="255" t="s">
        <v>484</v>
      </c>
      <c r="AB58" s="266" t="s">
        <v>686</v>
      </c>
      <c r="AC58" s="268">
        <v>1</v>
      </c>
      <c r="AD58" s="266"/>
      <c r="AE58" s="266"/>
      <c r="AF58" s="266"/>
      <c r="AG58" s="266"/>
      <c r="AH58" s="266" t="s">
        <v>484</v>
      </c>
      <c r="AI58" s="268">
        <v>0</v>
      </c>
      <c r="AJ58" s="266"/>
      <c r="AK58" s="266"/>
      <c r="AL58" s="266"/>
      <c r="AM58" s="266"/>
      <c r="AN58" s="266" t="s">
        <v>686</v>
      </c>
      <c r="AO58" s="268">
        <v>1</v>
      </c>
      <c r="AP58" s="254"/>
      <c r="AQ58" s="254"/>
      <c r="AR58" s="254"/>
      <c r="AS58" s="254"/>
      <c r="AU58" s="254"/>
      <c r="AV58" s="254"/>
      <c r="AW58" s="254"/>
      <c r="AX58" s="254"/>
    </row>
    <row r="59" spans="2:50" s="264" customFormat="1" ht="12" x14ac:dyDescent="0.2">
      <c r="B59" s="266" t="s">
        <v>320</v>
      </c>
      <c r="C59" s="267" t="s">
        <v>48</v>
      </c>
      <c r="D59" s="267" t="s">
        <v>65</v>
      </c>
      <c r="E59" s="267" t="s">
        <v>336</v>
      </c>
      <c r="F59" s="266" t="s">
        <v>93</v>
      </c>
      <c r="G59" s="266" t="s">
        <v>221</v>
      </c>
      <c r="H59" s="266" t="s">
        <v>40</v>
      </c>
      <c r="I59" s="266" t="s">
        <v>222</v>
      </c>
      <c r="J59" s="266" t="s">
        <v>403</v>
      </c>
      <c r="K59" s="266" t="s">
        <v>257</v>
      </c>
      <c r="L59" s="266" t="s">
        <v>225</v>
      </c>
      <c r="M59" s="268">
        <v>45</v>
      </c>
      <c r="N59" s="266" t="s">
        <v>699</v>
      </c>
      <c r="O59" s="268">
        <v>2</v>
      </c>
      <c r="P59" s="266" t="s">
        <v>45</v>
      </c>
      <c r="Q59" s="266" t="s">
        <v>700</v>
      </c>
      <c r="R59" s="266" t="s">
        <v>617</v>
      </c>
      <c r="S59" s="269">
        <v>44927</v>
      </c>
      <c r="T59" s="269" t="s">
        <v>490</v>
      </c>
      <c r="U59" s="266" t="s">
        <v>323</v>
      </c>
      <c r="V59" s="266" t="s">
        <v>484</v>
      </c>
      <c r="W59" s="268">
        <v>0</v>
      </c>
      <c r="X59" s="257" t="s">
        <v>484</v>
      </c>
      <c r="Y59" s="257" t="s">
        <v>484</v>
      </c>
      <c r="Z59" s="255" t="s">
        <v>484</v>
      </c>
      <c r="AA59" s="255" t="s">
        <v>484</v>
      </c>
      <c r="AB59" s="266" t="s">
        <v>618</v>
      </c>
      <c r="AC59" s="268">
        <v>1</v>
      </c>
      <c r="AD59" s="266"/>
      <c r="AE59" s="266"/>
      <c r="AF59" s="266"/>
      <c r="AG59" s="266"/>
      <c r="AH59" s="266" t="s">
        <v>484</v>
      </c>
      <c r="AI59" s="268">
        <v>0</v>
      </c>
      <c r="AJ59" s="266"/>
      <c r="AK59" s="266"/>
      <c r="AL59" s="266"/>
      <c r="AM59" s="266"/>
      <c r="AN59" s="266" t="s">
        <v>618</v>
      </c>
      <c r="AO59" s="268">
        <v>1</v>
      </c>
      <c r="AP59" s="254"/>
      <c r="AQ59" s="254"/>
      <c r="AR59" s="254"/>
      <c r="AS59" s="254"/>
      <c r="AU59" s="254"/>
      <c r="AV59" s="254"/>
      <c r="AW59" s="254"/>
      <c r="AX59" s="254"/>
    </row>
    <row r="60" spans="2:50" s="264" customFormat="1" ht="12" x14ac:dyDescent="0.2">
      <c r="B60" s="266" t="s">
        <v>312</v>
      </c>
      <c r="C60" s="267" t="s">
        <v>33</v>
      </c>
      <c r="D60" s="267" t="s">
        <v>20</v>
      </c>
      <c r="E60" s="267" t="s">
        <v>623</v>
      </c>
      <c r="F60" s="266" t="s">
        <v>104</v>
      </c>
      <c r="G60" s="266" t="s">
        <v>221</v>
      </c>
      <c r="H60" s="266" t="s">
        <v>55</v>
      </c>
      <c r="I60" s="266" t="s">
        <v>83</v>
      </c>
      <c r="J60" s="266" t="s">
        <v>264</v>
      </c>
      <c r="K60" s="266" t="s">
        <v>257</v>
      </c>
      <c r="L60" s="266" t="s">
        <v>624</v>
      </c>
      <c r="M60" s="270">
        <v>46</v>
      </c>
      <c r="N60" s="266" t="s">
        <v>701</v>
      </c>
      <c r="O60" s="268">
        <v>2</v>
      </c>
      <c r="P60" s="266" t="s">
        <v>45</v>
      </c>
      <c r="Q60" s="266" t="s">
        <v>702</v>
      </c>
      <c r="R60" s="266" t="s">
        <v>685</v>
      </c>
      <c r="S60" s="269">
        <v>44927</v>
      </c>
      <c r="T60" s="269" t="s">
        <v>490</v>
      </c>
      <c r="U60" s="266" t="s">
        <v>323</v>
      </c>
      <c r="V60" s="266" t="s">
        <v>484</v>
      </c>
      <c r="W60" s="268">
        <v>0</v>
      </c>
      <c r="X60" s="257" t="s">
        <v>484</v>
      </c>
      <c r="Y60" s="257" t="s">
        <v>484</v>
      </c>
      <c r="Z60" s="255" t="s">
        <v>484</v>
      </c>
      <c r="AA60" s="255" t="s">
        <v>484</v>
      </c>
      <c r="AB60" s="266" t="s">
        <v>686</v>
      </c>
      <c r="AC60" s="268">
        <v>1</v>
      </c>
      <c r="AD60" s="266"/>
      <c r="AE60" s="266"/>
      <c r="AF60" s="266"/>
      <c r="AG60" s="266"/>
      <c r="AH60" s="266" t="s">
        <v>484</v>
      </c>
      <c r="AI60" s="268">
        <v>0</v>
      </c>
      <c r="AJ60" s="266"/>
      <c r="AK60" s="266"/>
      <c r="AL60" s="266"/>
      <c r="AM60" s="266"/>
      <c r="AN60" s="266" t="s">
        <v>686</v>
      </c>
      <c r="AO60" s="268">
        <v>1</v>
      </c>
      <c r="AP60" s="254"/>
      <c r="AQ60" s="254"/>
      <c r="AR60" s="254"/>
      <c r="AS60" s="254"/>
      <c r="AU60" s="254"/>
      <c r="AV60" s="254"/>
      <c r="AW60" s="254"/>
      <c r="AX60" s="254"/>
    </row>
    <row r="61" spans="2:50" s="264" customFormat="1" ht="12" x14ac:dyDescent="0.2">
      <c r="B61" s="266" t="s">
        <v>320</v>
      </c>
      <c r="C61" s="267" t="s">
        <v>48</v>
      </c>
      <c r="D61" s="267" t="s">
        <v>65</v>
      </c>
      <c r="E61" s="267" t="s">
        <v>336</v>
      </c>
      <c r="F61" s="266" t="s">
        <v>93</v>
      </c>
      <c r="G61" s="266" t="s">
        <v>221</v>
      </c>
      <c r="H61" s="266" t="s">
        <v>40</v>
      </c>
      <c r="I61" s="266" t="s">
        <v>222</v>
      </c>
      <c r="J61" s="266" t="s">
        <v>403</v>
      </c>
      <c r="K61" s="266" t="s">
        <v>257</v>
      </c>
      <c r="L61" s="266" t="s">
        <v>225</v>
      </c>
      <c r="M61" s="268">
        <v>47</v>
      </c>
      <c r="N61" s="266" t="s">
        <v>703</v>
      </c>
      <c r="O61" s="268">
        <v>2</v>
      </c>
      <c r="P61" s="266" t="s">
        <v>45</v>
      </c>
      <c r="Q61" s="266" t="s">
        <v>704</v>
      </c>
      <c r="R61" s="266" t="s">
        <v>617</v>
      </c>
      <c r="S61" s="269">
        <v>44927</v>
      </c>
      <c r="T61" s="269" t="s">
        <v>490</v>
      </c>
      <c r="U61" s="266" t="s">
        <v>284</v>
      </c>
      <c r="V61" s="266" t="s">
        <v>484</v>
      </c>
      <c r="W61" s="268">
        <v>0</v>
      </c>
      <c r="X61" s="257" t="s">
        <v>484</v>
      </c>
      <c r="Y61" s="257" t="s">
        <v>484</v>
      </c>
      <c r="Z61" s="255" t="s">
        <v>484</v>
      </c>
      <c r="AA61" s="255" t="s">
        <v>484</v>
      </c>
      <c r="AB61" s="266" t="s">
        <v>618</v>
      </c>
      <c r="AC61" s="268">
        <v>1</v>
      </c>
      <c r="AD61" s="266"/>
      <c r="AE61" s="266"/>
      <c r="AF61" s="266"/>
      <c r="AG61" s="266"/>
      <c r="AH61" s="266" t="s">
        <v>484</v>
      </c>
      <c r="AI61" s="268">
        <v>0</v>
      </c>
      <c r="AJ61" s="266"/>
      <c r="AK61" s="266"/>
      <c r="AL61" s="266"/>
      <c r="AM61" s="266"/>
      <c r="AN61" s="266" t="s">
        <v>618</v>
      </c>
      <c r="AO61" s="268">
        <v>1</v>
      </c>
      <c r="AP61" s="254"/>
      <c r="AQ61" s="254"/>
      <c r="AR61" s="254"/>
      <c r="AS61" s="254"/>
      <c r="AU61" s="254"/>
      <c r="AV61" s="254"/>
      <c r="AW61" s="254"/>
      <c r="AX61" s="254"/>
    </row>
    <row r="62" spans="2:50" s="264" customFormat="1" ht="12" x14ac:dyDescent="0.2">
      <c r="B62" s="266" t="s">
        <v>312</v>
      </c>
      <c r="C62" s="267" t="s">
        <v>33</v>
      </c>
      <c r="D62" s="267" t="s">
        <v>20</v>
      </c>
      <c r="E62" s="267" t="s">
        <v>623</v>
      </c>
      <c r="F62" s="266" t="s">
        <v>104</v>
      </c>
      <c r="G62" s="266" t="s">
        <v>221</v>
      </c>
      <c r="H62" s="266" t="s">
        <v>55</v>
      </c>
      <c r="I62" s="266" t="s">
        <v>83</v>
      </c>
      <c r="J62" s="266" t="s">
        <v>264</v>
      </c>
      <c r="K62" s="266" t="s">
        <v>257</v>
      </c>
      <c r="L62" s="266" t="s">
        <v>624</v>
      </c>
      <c r="M62" s="270">
        <v>48</v>
      </c>
      <c r="N62" s="266" t="s">
        <v>705</v>
      </c>
      <c r="O62" s="268">
        <v>2</v>
      </c>
      <c r="P62" s="266" t="s">
        <v>45</v>
      </c>
      <c r="Q62" s="266" t="s">
        <v>706</v>
      </c>
      <c r="R62" s="266" t="s">
        <v>685</v>
      </c>
      <c r="S62" s="269">
        <v>44927</v>
      </c>
      <c r="T62" s="269" t="s">
        <v>490</v>
      </c>
      <c r="U62" s="266" t="s">
        <v>284</v>
      </c>
      <c r="V62" s="266" t="s">
        <v>484</v>
      </c>
      <c r="W62" s="268">
        <v>0</v>
      </c>
      <c r="X62" s="257" t="s">
        <v>484</v>
      </c>
      <c r="Y62" s="257" t="s">
        <v>484</v>
      </c>
      <c r="Z62" s="255" t="s">
        <v>484</v>
      </c>
      <c r="AA62" s="255" t="s">
        <v>484</v>
      </c>
      <c r="AB62" s="266" t="s">
        <v>686</v>
      </c>
      <c r="AC62" s="268">
        <v>1</v>
      </c>
      <c r="AD62" s="266"/>
      <c r="AE62" s="266"/>
      <c r="AF62" s="266"/>
      <c r="AG62" s="266"/>
      <c r="AH62" s="266" t="s">
        <v>484</v>
      </c>
      <c r="AI62" s="268">
        <v>0</v>
      </c>
      <c r="AJ62" s="266"/>
      <c r="AK62" s="266"/>
      <c r="AL62" s="266"/>
      <c r="AM62" s="266"/>
      <c r="AN62" s="266" t="s">
        <v>686</v>
      </c>
      <c r="AO62" s="268">
        <v>1</v>
      </c>
      <c r="AP62" s="254"/>
      <c r="AQ62" s="254"/>
      <c r="AR62" s="254"/>
      <c r="AS62" s="254"/>
      <c r="AU62" s="254"/>
      <c r="AV62" s="254"/>
      <c r="AW62" s="254"/>
      <c r="AX62" s="254"/>
    </row>
    <row r="63" spans="2:50" s="264" customFormat="1" ht="12" x14ac:dyDescent="0.2">
      <c r="B63" s="266" t="s">
        <v>312</v>
      </c>
      <c r="C63" s="267" t="s">
        <v>33</v>
      </c>
      <c r="D63" s="267" t="s">
        <v>20</v>
      </c>
      <c r="E63" s="267" t="s">
        <v>623</v>
      </c>
      <c r="F63" s="266" t="s">
        <v>104</v>
      </c>
      <c r="G63" s="266" t="s">
        <v>221</v>
      </c>
      <c r="H63" s="266" t="s">
        <v>55</v>
      </c>
      <c r="I63" s="266" t="s">
        <v>83</v>
      </c>
      <c r="J63" s="266" t="s">
        <v>264</v>
      </c>
      <c r="K63" s="266" t="s">
        <v>257</v>
      </c>
      <c r="L63" s="266" t="s">
        <v>624</v>
      </c>
      <c r="M63" s="268">
        <v>49</v>
      </c>
      <c r="N63" s="266" t="s">
        <v>707</v>
      </c>
      <c r="O63" s="268">
        <v>2</v>
      </c>
      <c r="P63" s="266" t="s">
        <v>45</v>
      </c>
      <c r="Q63" s="266" t="s">
        <v>708</v>
      </c>
      <c r="R63" s="266" t="s">
        <v>685</v>
      </c>
      <c r="S63" s="269">
        <v>44927</v>
      </c>
      <c r="T63" s="269" t="s">
        <v>490</v>
      </c>
      <c r="U63" s="266" t="s">
        <v>292</v>
      </c>
      <c r="V63" s="266" t="s">
        <v>484</v>
      </c>
      <c r="W63" s="268">
        <v>0</v>
      </c>
      <c r="X63" s="257" t="s">
        <v>484</v>
      </c>
      <c r="Y63" s="257" t="s">
        <v>484</v>
      </c>
      <c r="Z63" s="255" t="s">
        <v>484</v>
      </c>
      <c r="AA63" s="255" t="s">
        <v>484</v>
      </c>
      <c r="AB63" s="266" t="s">
        <v>686</v>
      </c>
      <c r="AC63" s="268">
        <v>1</v>
      </c>
      <c r="AD63" s="266"/>
      <c r="AE63" s="266"/>
      <c r="AF63" s="266"/>
      <c r="AG63" s="266"/>
      <c r="AH63" s="266" t="s">
        <v>484</v>
      </c>
      <c r="AI63" s="268">
        <v>0</v>
      </c>
      <c r="AJ63" s="266"/>
      <c r="AK63" s="266"/>
      <c r="AL63" s="266"/>
      <c r="AM63" s="266"/>
      <c r="AN63" s="266" t="s">
        <v>686</v>
      </c>
      <c r="AO63" s="268">
        <v>1</v>
      </c>
      <c r="AP63" s="254"/>
      <c r="AQ63" s="254"/>
      <c r="AR63" s="254"/>
      <c r="AS63" s="254"/>
      <c r="AU63" s="254"/>
      <c r="AV63" s="254"/>
      <c r="AW63" s="254"/>
      <c r="AX63" s="254"/>
    </row>
    <row r="64" spans="2:50" s="264" customFormat="1" ht="12" x14ac:dyDescent="0.2">
      <c r="B64" s="266" t="s">
        <v>320</v>
      </c>
      <c r="C64" s="267" t="s">
        <v>48</v>
      </c>
      <c r="D64" s="267" t="s">
        <v>65</v>
      </c>
      <c r="E64" s="267" t="s">
        <v>336</v>
      </c>
      <c r="F64" s="266" t="s">
        <v>93</v>
      </c>
      <c r="G64" s="266" t="s">
        <v>221</v>
      </c>
      <c r="H64" s="266" t="s">
        <v>40</v>
      </c>
      <c r="I64" s="266" t="s">
        <v>222</v>
      </c>
      <c r="J64" s="266" t="s">
        <v>403</v>
      </c>
      <c r="K64" s="266" t="s">
        <v>257</v>
      </c>
      <c r="L64" s="266" t="s">
        <v>225</v>
      </c>
      <c r="M64" s="270">
        <v>50</v>
      </c>
      <c r="N64" s="266" t="s">
        <v>709</v>
      </c>
      <c r="O64" s="268">
        <v>2</v>
      </c>
      <c r="P64" s="266" t="s">
        <v>45</v>
      </c>
      <c r="Q64" s="266" t="s">
        <v>710</v>
      </c>
      <c r="R64" s="266" t="s">
        <v>617</v>
      </c>
      <c r="S64" s="269">
        <v>44927</v>
      </c>
      <c r="T64" s="269" t="s">
        <v>490</v>
      </c>
      <c r="U64" s="266" t="s">
        <v>292</v>
      </c>
      <c r="V64" s="266" t="s">
        <v>484</v>
      </c>
      <c r="W64" s="268">
        <v>0</v>
      </c>
      <c r="X64" s="257" t="s">
        <v>484</v>
      </c>
      <c r="Y64" s="257" t="s">
        <v>484</v>
      </c>
      <c r="Z64" s="255" t="s">
        <v>484</v>
      </c>
      <c r="AA64" s="255" t="s">
        <v>484</v>
      </c>
      <c r="AB64" s="266" t="s">
        <v>618</v>
      </c>
      <c r="AC64" s="268">
        <v>1</v>
      </c>
      <c r="AD64" s="266"/>
      <c r="AE64" s="266"/>
      <c r="AF64" s="266"/>
      <c r="AG64" s="266"/>
      <c r="AH64" s="266" t="s">
        <v>484</v>
      </c>
      <c r="AI64" s="268">
        <v>0</v>
      </c>
      <c r="AJ64" s="266"/>
      <c r="AK64" s="266"/>
      <c r="AL64" s="266"/>
      <c r="AM64" s="266"/>
      <c r="AN64" s="266" t="s">
        <v>618</v>
      </c>
      <c r="AO64" s="268">
        <v>1</v>
      </c>
      <c r="AP64" s="254"/>
      <c r="AQ64" s="254"/>
      <c r="AR64" s="254"/>
      <c r="AS64" s="254"/>
      <c r="AU64" s="254"/>
      <c r="AV64" s="254"/>
      <c r="AW64" s="254"/>
      <c r="AX64" s="254"/>
    </row>
    <row r="65" spans="2:50" s="264" customFormat="1" ht="12" x14ac:dyDescent="0.2">
      <c r="B65" s="266" t="s">
        <v>320</v>
      </c>
      <c r="C65" s="267" t="s">
        <v>48</v>
      </c>
      <c r="D65" s="267" t="s">
        <v>65</v>
      </c>
      <c r="E65" s="267" t="s">
        <v>336</v>
      </c>
      <c r="F65" s="266" t="s">
        <v>93</v>
      </c>
      <c r="G65" s="266" t="s">
        <v>221</v>
      </c>
      <c r="H65" s="266" t="s">
        <v>40</v>
      </c>
      <c r="I65" s="266" t="s">
        <v>222</v>
      </c>
      <c r="J65" s="266" t="s">
        <v>403</v>
      </c>
      <c r="K65" s="266" t="s">
        <v>257</v>
      </c>
      <c r="L65" s="266" t="s">
        <v>225</v>
      </c>
      <c r="M65" s="268">
        <v>51</v>
      </c>
      <c r="N65" s="266" t="s">
        <v>711</v>
      </c>
      <c r="O65" s="268">
        <v>2</v>
      </c>
      <c r="P65" s="266" t="s">
        <v>45</v>
      </c>
      <c r="Q65" s="266" t="s">
        <v>712</v>
      </c>
      <c r="R65" s="266" t="s">
        <v>617</v>
      </c>
      <c r="S65" s="269">
        <v>44927</v>
      </c>
      <c r="T65" s="269" t="s">
        <v>490</v>
      </c>
      <c r="U65" s="266" t="s">
        <v>288</v>
      </c>
      <c r="V65" s="266" t="s">
        <v>484</v>
      </c>
      <c r="W65" s="268">
        <v>0</v>
      </c>
      <c r="X65" s="257" t="s">
        <v>484</v>
      </c>
      <c r="Y65" s="257" t="s">
        <v>484</v>
      </c>
      <c r="Z65" s="255" t="s">
        <v>484</v>
      </c>
      <c r="AA65" s="255" t="s">
        <v>484</v>
      </c>
      <c r="AB65" s="266" t="s">
        <v>618</v>
      </c>
      <c r="AC65" s="268">
        <v>1</v>
      </c>
      <c r="AD65" s="266"/>
      <c r="AE65" s="266"/>
      <c r="AF65" s="266"/>
      <c r="AG65" s="266"/>
      <c r="AH65" s="266" t="s">
        <v>484</v>
      </c>
      <c r="AI65" s="268">
        <v>0</v>
      </c>
      <c r="AJ65" s="266"/>
      <c r="AK65" s="266"/>
      <c r="AL65" s="266"/>
      <c r="AM65" s="266"/>
      <c r="AN65" s="266" t="s">
        <v>618</v>
      </c>
      <c r="AO65" s="268">
        <v>1</v>
      </c>
      <c r="AP65" s="254"/>
      <c r="AQ65" s="254"/>
      <c r="AR65" s="254"/>
      <c r="AS65" s="254"/>
      <c r="AU65" s="254"/>
      <c r="AV65" s="254"/>
      <c r="AW65" s="254"/>
      <c r="AX65" s="254"/>
    </row>
    <row r="66" spans="2:50" s="264" customFormat="1" ht="12" x14ac:dyDescent="0.2">
      <c r="B66" s="266" t="s">
        <v>312</v>
      </c>
      <c r="C66" s="267" t="s">
        <v>33</v>
      </c>
      <c r="D66" s="267" t="s">
        <v>20</v>
      </c>
      <c r="E66" s="267" t="s">
        <v>623</v>
      </c>
      <c r="F66" s="266" t="s">
        <v>104</v>
      </c>
      <c r="G66" s="266" t="s">
        <v>221</v>
      </c>
      <c r="H66" s="266" t="s">
        <v>55</v>
      </c>
      <c r="I66" s="266" t="s">
        <v>83</v>
      </c>
      <c r="J66" s="266" t="s">
        <v>264</v>
      </c>
      <c r="K66" s="266" t="s">
        <v>257</v>
      </c>
      <c r="L66" s="266" t="s">
        <v>624</v>
      </c>
      <c r="M66" s="270">
        <v>52</v>
      </c>
      <c r="N66" s="266" t="s">
        <v>713</v>
      </c>
      <c r="O66" s="268">
        <v>2</v>
      </c>
      <c r="P66" s="266" t="s">
        <v>45</v>
      </c>
      <c r="Q66" s="266" t="s">
        <v>714</v>
      </c>
      <c r="R66" s="266" t="s">
        <v>685</v>
      </c>
      <c r="S66" s="269">
        <v>44927</v>
      </c>
      <c r="T66" s="269" t="s">
        <v>490</v>
      </c>
      <c r="U66" s="266" t="s">
        <v>288</v>
      </c>
      <c r="V66" s="266" t="s">
        <v>484</v>
      </c>
      <c r="W66" s="268">
        <v>0</v>
      </c>
      <c r="X66" s="257" t="s">
        <v>484</v>
      </c>
      <c r="Y66" s="257" t="s">
        <v>484</v>
      </c>
      <c r="Z66" s="255" t="s">
        <v>484</v>
      </c>
      <c r="AA66" s="255" t="s">
        <v>484</v>
      </c>
      <c r="AB66" s="266" t="s">
        <v>686</v>
      </c>
      <c r="AC66" s="268">
        <v>1</v>
      </c>
      <c r="AD66" s="266"/>
      <c r="AE66" s="266"/>
      <c r="AF66" s="266"/>
      <c r="AG66" s="266"/>
      <c r="AH66" s="266" t="s">
        <v>484</v>
      </c>
      <c r="AI66" s="268">
        <v>0</v>
      </c>
      <c r="AJ66" s="266"/>
      <c r="AK66" s="266"/>
      <c r="AL66" s="266"/>
      <c r="AM66" s="266"/>
      <c r="AN66" s="266" t="s">
        <v>686</v>
      </c>
      <c r="AO66" s="268">
        <v>1</v>
      </c>
      <c r="AP66" s="254"/>
      <c r="AQ66" s="254"/>
      <c r="AR66" s="254"/>
      <c r="AS66" s="254"/>
      <c r="AU66" s="254"/>
      <c r="AV66" s="254"/>
      <c r="AW66" s="254"/>
      <c r="AX66" s="254"/>
    </row>
    <row r="67" spans="2:50" s="264" customFormat="1" ht="12" x14ac:dyDescent="0.2">
      <c r="B67" s="266" t="s">
        <v>320</v>
      </c>
      <c r="C67" s="267" t="s">
        <v>48</v>
      </c>
      <c r="D67" s="267" t="s">
        <v>65</v>
      </c>
      <c r="E67" s="267" t="s">
        <v>336</v>
      </c>
      <c r="F67" s="266" t="s">
        <v>93</v>
      </c>
      <c r="G67" s="266" t="s">
        <v>221</v>
      </c>
      <c r="H67" s="266" t="s">
        <v>40</v>
      </c>
      <c r="I67" s="266" t="s">
        <v>222</v>
      </c>
      <c r="J67" s="266" t="s">
        <v>403</v>
      </c>
      <c r="K67" s="266" t="s">
        <v>257</v>
      </c>
      <c r="L67" s="266" t="s">
        <v>225</v>
      </c>
      <c r="M67" s="268">
        <v>53</v>
      </c>
      <c r="N67" s="266" t="s">
        <v>715</v>
      </c>
      <c r="O67" s="268">
        <v>2</v>
      </c>
      <c r="P67" s="266" t="s">
        <v>45</v>
      </c>
      <c r="Q67" s="266" t="s">
        <v>716</v>
      </c>
      <c r="R67" s="266" t="s">
        <v>617</v>
      </c>
      <c r="S67" s="269">
        <v>44927</v>
      </c>
      <c r="T67" s="269" t="s">
        <v>490</v>
      </c>
      <c r="U67" s="266" t="s">
        <v>326</v>
      </c>
      <c r="V67" s="266" t="s">
        <v>484</v>
      </c>
      <c r="W67" s="268">
        <v>0</v>
      </c>
      <c r="X67" s="257" t="s">
        <v>484</v>
      </c>
      <c r="Y67" s="257" t="s">
        <v>484</v>
      </c>
      <c r="Z67" s="255" t="s">
        <v>484</v>
      </c>
      <c r="AA67" s="255" t="s">
        <v>484</v>
      </c>
      <c r="AB67" s="266" t="s">
        <v>618</v>
      </c>
      <c r="AC67" s="268">
        <v>1</v>
      </c>
      <c r="AD67" s="266"/>
      <c r="AE67" s="266"/>
      <c r="AF67" s="266"/>
      <c r="AG67" s="266"/>
      <c r="AH67" s="266" t="s">
        <v>484</v>
      </c>
      <c r="AI67" s="268">
        <v>0</v>
      </c>
      <c r="AJ67" s="266"/>
      <c r="AK67" s="266"/>
      <c r="AL67" s="266"/>
      <c r="AM67" s="266"/>
      <c r="AN67" s="266" t="s">
        <v>618</v>
      </c>
      <c r="AO67" s="268">
        <v>1</v>
      </c>
      <c r="AP67" s="254"/>
      <c r="AQ67" s="254"/>
      <c r="AR67" s="254"/>
      <c r="AS67" s="254"/>
      <c r="AU67" s="254"/>
      <c r="AV67" s="254"/>
      <c r="AW67" s="254"/>
      <c r="AX67" s="254"/>
    </row>
    <row r="68" spans="2:50" s="264" customFormat="1" ht="12" x14ac:dyDescent="0.2">
      <c r="B68" s="266" t="s">
        <v>312</v>
      </c>
      <c r="C68" s="267" t="s">
        <v>33</v>
      </c>
      <c r="D68" s="267" t="s">
        <v>20</v>
      </c>
      <c r="E68" s="267" t="s">
        <v>623</v>
      </c>
      <c r="F68" s="266" t="s">
        <v>104</v>
      </c>
      <c r="G68" s="266" t="s">
        <v>221</v>
      </c>
      <c r="H68" s="266" t="s">
        <v>55</v>
      </c>
      <c r="I68" s="266" t="s">
        <v>83</v>
      </c>
      <c r="J68" s="266" t="s">
        <v>264</v>
      </c>
      <c r="K68" s="266" t="s">
        <v>257</v>
      </c>
      <c r="L68" s="266" t="s">
        <v>624</v>
      </c>
      <c r="M68" s="270">
        <v>54</v>
      </c>
      <c r="N68" s="266" t="s">
        <v>717</v>
      </c>
      <c r="O68" s="268">
        <v>2</v>
      </c>
      <c r="P68" s="266" t="s">
        <v>45</v>
      </c>
      <c r="Q68" s="266" t="s">
        <v>718</v>
      </c>
      <c r="R68" s="266" t="s">
        <v>685</v>
      </c>
      <c r="S68" s="269">
        <v>44927</v>
      </c>
      <c r="T68" s="269" t="s">
        <v>490</v>
      </c>
      <c r="U68" s="266" t="s">
        <v>326</v>
      </c>
      <c r="V68" s="266" t="s">
        <v>484</v>
      </c>
      <c r="W68" s="268">
        <v>0</v>
      </c>
      <c r="X68" s="257" t="s">
        <v>484</v>
      </c>
      <c r="Y68" s="257" t="s">
        <v>484</v>
      </c>
      <c r="Z68" s="255" t="s">
        <v>484</v>
      </c>
      <c r="AA68" s="255" t="s">
        <v>484</v>
      </c>
      <c r="AB68" s="266" t="s">
        <v>686</v>
      </c>
      <c r="AC68" s="268">
        <v>1</v>
      </c>
      <c r="AD68" s="266"/>
      <c r="AE68" s="266"/>
      <c r="AF68" s="266"/>
      <c r="AG68" s="266"/>
      <c r="AH68" s="266" t="s">
        <v>484</v>
      </c>
      <c r="AI68" s="268">
        <v>0</v>
      </c>
      <c r="AJ68" s="266"/>
      <c r="AK68" s="266"/>
      <c r="AL68" s="266"/>
      <c r="AM68" s="266"/>
      <c r="AN68" s="266" t="s">
        <v>686</v>
      </c>
      <c r="AO68" s="268">
        <v>1</v>
      </c>
      <c r="AP68" s="254"/>
      <c r="AQ68" s="254"/>
      <c r="AR68" s="254"/>
      <c r="AS68" s="254"/>
      <c r="AU68" s="254"/>
      <c r="AV68" s="254"/>
      <c r="AW68" s="254"/>
      <c r="AX68" s="254"/>
    </row>
    <row r="69" spans="2:50" s="264" customFormat="1" ht="12" x14ac:dyDescent="0.2">
      <c r="B69" s="266" t="s">
        <v>320</v>
      </c>
      <c r="C69" s="267" t="s">
        <v>48</v>
      </c>
      <c r="D69" s="267" t="s">
        <v>65</v>
      </c>
      <c r="E69" s="267" t="s">
        <v>336</v>
      </c>
      <c r="F69" s="266" t="s">
        <v>93</v>
      </c>
      <c r="G69" s="266" t="s">
        <v>221</v>
      </c>
      <c r="H69" s="266" t="s">
        <v>40</v>
      </c>
      <c r="I69" s="266" t="s">
        <v>222</v>
      </c>
      <c r="J69" s="266" t="s">
        <v>403</v>
      </c>
      <c r="K69" s="266" t="s">
        <v>257</v>
      </c>
      <c r="L69" s="266" t="s">
        <v>225</v>
      </c>
      <c r="M69" s="268">
        <v>55</v>
      </c>
      <c r="N69" s="266" t="s">
        <v>719</v>
      </c>
      <c r="O69" s="268">
        <v>2</v>
      </c>
      <c r="P69" s="266" t="s">
        <v>45</v>
      </c>
      <c r="Q69" s="266" t="s">
        <v>720</v>
      </c>
      <c r="R69" s="266" t="s">
        <v>617</v>
      </c>
      <c r="S69" s="269">
        <v>44927</v>
      </c>
      <c r="T69" s="269" t="s">
        <v>490</v>
      </c>
      <c r="U69" s="266" t="s">
        <v>281</v>
      </c>
      <c r="V69" s="266" t="s">
        <v>484</v>
      </c>
      <c r="W69" s="268">
        <v>0</v>
      </c>
      <c r="X69" s="257" t="s">
        <v>484</v>
      </c>
      <c r="Y69" s="257" t="s">
        <v>484</v>
      </c>
      <c r="Z69" s="255" t="s">
        <v>484</v>
      </c>
      <c r="AA69" s="255" t="s">
        <v>484</v>
      </c>
      <c r="AB69" s="266" t="s">
        <v>618</v>
      </c>
      <c r="AC69" s="268">
        <v>1</v>
      </c>
      <c r="AD69" s="266"/>
      <c r="AE69" s="266"/>
      <c r="AF69" s="266"/>
      <c r="AG69" s="266"/>
      <c r="AH69" s="266" t="s">
        <v>484</v>
      </c>
      <c r="AI69" s="268">
        <v>0</v>
      </c>
      <c r="AJ69" s="266"/>
      <c r="AK69" s="266"/>
      <c r="AL69" s="266"/>
      <c r="AM69" s="266"/>
      <c r="AN69" s="266" t="s">
        <v>618</v>
      </c>
      <c r="AO69" s="268">
        <v>1</v>
      </c>
      <c r="AP69" s="254"/>
      <c r="AQ69" s="254"/>
      <c r="AR69" s="254"/>
      <c r="AS69" s="254"/>
      <c r="AU69" s="254"/>
      <c r="AV69" s="254"/>
      <c r="AW69" s="254"/>
      <c r="AX69" s="254"/>
    </row>
    <row r="70" spans="2:50" s="264" customFormat="1" ht="12" x14ac:dyDescent="0.2">
      <c r="B70" s="266" t="s">
        <v>312</v>
      </c>
      <c r="C70" s="267" t="s">
        <v>33</v>
      </c>
      <c r="D70" s="267" t="s">
        <v>20</v>
      </c>
      <c r="E70" s="267" t="s">
        <v>623</v>
      </c>
      <c r="F70" s="266" t="s">
        <v>104</v>
      </c>
      <c r="G70" s="266" t="s">
        <v>221</v>
      </c>
      <c r="H70" s="266" t="s">
        <v>55</v>
      </c>
      <c r="I70" s="266" t="s">
        <v>83</v>
      </c>
      <c r="J70" s="266" t="s">
        <v>264</v>
      </c>
      <c r="K70" s="266" t="s">
        <v>257</v>
      </c>
      <c r="L70" s="266" t="s">
        <v>624</v>
      </c>
      <c r="M70" s="270">
        <v>56</v>
      </c>
      <c r="N70" s="266" t="s">
        <v>721</v>
      </c>
      <c r="O70" s="268">
        <v>2</v>
      </c>
      <c r="P70" s="266" t="s">
        <v>45</v>
      </c>
      <c r="Q70" s="266" t="s">
        <v>722</v>
      </c>
      <c r="R70" s="266" t="s">
        <v>685</v>
      </c>
      <c r="S70" s="269">
        <v>44927</v>
      </c>
      <c r="T70" s="269" t="s">
        <v>490</v>
      </c>
      <c r="U70" s="266" t="s">
        <v>281</v>
      </c>
      <c r="V70" s="266" t="s">
        <v>484</v>
      </c>
      <c r="W70" s="268">
        <v>0</v>
      </c>
      <c r="X70" s="257" t="s">
        <v>484</v>
      </c>
      <c r="Y70" s="257" t="s">
        <v>484</v>
      </c>
      <c r="Z70" s="255" t="s">
        <v>484</v>
      </c>
      <c r="AA70" s="255" t="s">
        <v>484</v>
      </c>
      <c r="AB70" s="266" t="s">
        <v>686</v>
      </c>
      <c r="AC70" s="268">
        <v>1</v>
      </c>
      <c r="AD70" s="266"/>
      <c r="AE70" s="266"/>
      <c r="AF70" s="266"/>
      <c r="AG70" s="266"/>
      <c r="AH70" s="266" t="s">
        <v>484</v>
      </c>
      <c r="AI70" s="268">
        <v>0</v>
      </c>
      <c r="AJ70" s="266"/>
      <c r="AK70" s="266"/>
      <c r="AL70" s="266"/>
      <c r="AM70" s="266"/>
      <c r="AN70" s="266" t="s">
        <v>686</v>
      </c>
      <c r="AO70" s="268">
        <v>1</v>
      </c>
      <c r="AP70" s="254"/>
      <c r="AQ70" s="254"/>
      <c r="AR70" s="254"/>
      <c r="AS70" s="254"/>
      <c r="AU70" s="254"/>
      <c r="AV70" s="254"/>
      <c r="AW70" s="254"/>
      <c r="AX70" s="254"/>
    </row>
    <row r="71" spans="2:50" s="264" customFormat="1" ht="12" x14ac:dyDescent="0.2">
      <c r="B71" s="266" t="s">
        <v>320</v>
      </c>
      <c r="C71" s="267" t="s">
        <v>48</v>
      </c>
      <c r="D71" s="267" t="s">
        <v>65</v>
      </c>
      <c r="E71" s="267" t="s">
        <v>336</v>
      </c>
      <c r="F71" s="266" t="s">
        <v>93</v>
      </c>
      <c r="G71" s="266" t="s">
        <v>221</v>
      </c>
      <c r="H71" s="266" t="s">
        <v>40</v>
      </c>
      <c r="I71" s="266" t="s">
        <v>222</v>
      </c>
      <c r="J71" s="266" t="s">
        <v>403</v>
      </c>
      <c r="K71" s="266" t="s">
        <v>257</v>
      </c>
      <c r="L71" s="266" t="s">
        <v>225</v>
      </c>
      <c r="M71" s="268">
        <v>57</v>
      </c>
      <c r="N71" s="266" t="s">
        <v>723</v>
      </c>
      <c r="O71" s="268">
        <v>2</v>
      </c>
      <c r="P71" s="266" t="s">
        <v>45</v>
      </c>
      <c r="Q71" s="266" t="s">
        <v>724</v>
      </c>
      <c r="R71" s="266" t="s">
        <v>617</v>
      </c>
      <c r="S71" s="269">
        <v>44927</v>
      </c>
      <c r="T71" s="269" t="s">
        <v>490</v>
      </c>
      <c r="U71" s="266" t="s">
        <v>329</v>
      </c>
      <c r="V71" s="266" t="s">
        <v>484</v>
      </c>
      <c r="W71" s="268">
        <v>0</v>
      </c>
      <c r="X71" s="257" t="s">
        <v>484</v>
      </c>
      <c r="Y71" s="257" t="s">
        <v>484</v>
      </c>
      <c r="Z71" s="255" t="s">
        <v>484</v>
      </c>
      <c r="AA71" s="255" t="s">
        <v>484</v>
      </c>
      <c r="AB71" s="266" t="s">
        <v>618</v>
      </c>
      <c r="AC71" s="268">
        <v>1</v>
      </c>
      <c r="AD71" s="266"/>
      <c r="AE71" s="266"/>
      <c r="AF71" s="266"/>
      <c r="AG71" s="266"/>
      <c r="AH71" s="266" t="s">
        <v>484</v>
      </c>
      <c r="AI71" s="268">
        <v>0</v>
      </c>
      <c r="AJ71" s="266"/>
      <c r="AK71" s="266"/>
      <c r="AL71" s="266"/>
      <c r="AM71" s="266"/>
      <c r="AN71" s="266" t="s">
        <v>618</v>
      </c>
      <c r="AO71" s="268">
        <v>1</v>
      </c>
      <c r="AP71" s="254"/>
      <c r="AQ71" s="254"/>
      <c r="AR71" s="254"/>
      <c r="AS71" s="254"/>
      <c r="AU71" s="254"/>
      <c r="AV71" s="254"/>
      <c r="AW71" s="254"/>
      <c r="AX71" s="254"/>
    </row>
    <row r="72" spans="2:50" s="264" customFormat="1" ht="12" x14ac:dyDescent="0.2">
      <c r="B72" s="266" t="s">
        <v>312</v>
      </c>
      <c r="C72" s="267" t="s">
        <v>33</v>
      </c>
      <c r="D72" s="267" t="s">
        <v>20</v>
      </c>
      <c r="E72" s="267" t="s">
        <v>623</v>
      </c>
      <c r="F72" s="266" t="s">
        <v>104</v>
      </c>
      <c r="G72" s="266" t="s">
        <v>221</v>
      </c>
      <c r="H72" s="266" t="s">
        <v>55</v>
      </c>
      <c r="I72" s="266" t="s">
        <v>83</v>
      </c>
      <c r="J72" s="266" t="s">
        <v>264</v>
      </c>
      <c r="K72" s="266" t="s">
        <v>257</v>
      </c>
      <c r="L72" s="266" t="s">
        <v>624</v>
      </c>
      <c r="M72" s="270">
        <v>58</v>
      </c>
      <c r="N72" s="266" t="s">
        <v>725</v>
      </c>
      <c r="O72" s="268">
        <v>2</v>
      </c>
      <c r="P72" s="266" t="s">
        <v>45</v>
      </c>
      <c r="Q72" s="266" t="s">
        <v>726</v>
      </c>
      <c r="R72" s="266" t="s">
        <v>685</v>
      </c>
      <c r="S72" s="269">
        <v>44927</v>
      </c>
      <c r="T72" s="269" t="s">
        <v>490</v>
      </c>
      <c r="U72" s="266" t="s">
        <v>329</v>
      </c>
      <c r="V72" s="266" t="s">
        <v>484</v>
      </c>
      <c r="W72" s="268">
        <v>0</v>
      </c>
      <c r="X72" s="257" t="s">
        <v>484</v>
      </c>
      <c r="Y72" s="257" t="s">
        <v>484</v>
      </c>
      <c r="Z72" s="255" t="s">
        <v>484</v>
      </c>
      <c r="AA72" s="255" t="s">
        <v>484</v>
      </c>
      <c r="AB72" s="266" t="s">
        <v>686</v>
      </c>
      <c r="AC72" s="268">
        <v>1</v>
      </c>
      <c r="AD72" s="266"/>
      <c r="AE72" s="266"/>
      <c r="AF72" s="266"/>
      <c r="AG72" s="266"/>
      <c r="AH72" s="266" t="s">
        <v>484</v>
      </c>
      <c r="AI72" s="268">
        <v>0</v>
      </c>
      <c r="AJ72" s="266"/>
      <c r="AK72" s="266"/>
      <c r="AL72" s="266"/>
      <c r="AM72" s="266"/>
      <c r="AN72" s="266" t="s">
        <v>686</v>
      </c>
      <c r="AO72" s="268">
        <v>1</v>
      </c>
      <c r="AP72" s="254"/>
      <c r="AQ72" s="254"/>
      <c r="AR72" s="254"/>
      <c r="AS72" s="254"/>
      <c r="AU72" s="254"/>
      <c r="AV72" s="254"/>
      <c r="AW72" s="254"/>
      <c r="AX72" s="254"/>
    </row>
    <row r="73" spans="2:50" s="264" customFormat="1" ht="12" x14ac:dyDescent="0.2">
      <c r="B73" s="266" t="s">
        <v>320</v>
      </c>
      <c r="C73" s="267" t="s">
        <v>48</v>
      </c>
      <c r="D73" s="267" t="s">
        <v>65</v>
      </c>
      <c r="E73" s="267" t="s">
        <v>336</v>
      </c>
      <c r="F73" s="266" t="s">
        <v>93</v>
      </c>
      <c r="G73" s="266" t="s">
        <v>221</v>
      </c>
      <c r="H73" s="266" t="s">
        <v>40</v>
      </c>
      <c r="I73" s="266" t="s">
        <v>222</v>
      </c>
      <c r="J73" s="266" t="s">
        <v>403</v>
      </c>
      <c r="K73" s="266" t="s">
        <v>257</v>
      </c>
      <c r="L73" s="266" t="s">
        <v>225</v>
      </c>
      <c r="M73" s="268">
        <v>59</v>
      </c>
      <c r="N73" s="266" t="s">
        <v>727</v>
      </c>
      <c r="O73" s="268">
        <v>2</v>
      </c>
      <c r="P73" s="266" t="s">
        <v>45</v>
      </c>
      <c r="Q73" s="266" t="s">
        <v>728</v>
      </c>
      <c r="R73" s="266" t="s">
        <v>617</v>
      </c>
      <c r="S73" s="269">
        <v>44927</v>
      </c>
      <c r="T73" s="269" t="s">
        <v>490</v>
      </c>
      <c r="U73" s="266" t="s">
        <v>296</v>
      </c>
      <c r="V73" s="266" t="s">
        <v>484</v>
      </c>
      <c r="W73" s="268">
        <v>0</v>
      </c>
      <c r="X73" s="257" t="s">
        <v>484</v>
      </c>
      <c r="Y73" s="257" t="s">
        <v>484</v>
      </c>
      <c r="Z73" s="255" t="s">
        <v>484</v>
      </c>
      <c r="AA73" s="255" t="s">
        <v>484</v>
      </c>
      <c r="AB73" s="266" t="s">
        <v>618</v>
      </c>
      <c r="AC73" s="268">
        <v>1</v>
      </c>
      <c r="AD73" s="266"/>
      <c r="AE73" s="266"/>
      <c r="AF73" s="266"/>
      <c r="AG73" s="266"/>
      <c r="AH73" s="266" t="s">
        <v>484</v>
      </c>
      <c r="AI73" s="268">
        <v>0</v>
      </c>
      <c r="AJ73" s="266"/>
      <c r="AK73" s="266"/>
      <c r="AL73" s="266"/>
      <c r="AM73" s="266"/>
      <c r="AN73" s="266" t="s">
        <v>618</v>
      </c>
      <c r="AO73" s="268">
        <v>1</v>
      </c>
      <c r="AP73" s="254"/>
      <c r="AQ73" s="254"/>
      <c r="AR73" s="254"/>
      <c r="AS73" s="254"/>
      <c r="AU73" s="254"/>
      <c r="AV73" s="254"/>
      <c r="AW73" s="254"/>
      <c r="AX73" s="254"/>
    </row>
    <row r="74" spans="2:50" s="264" customFormat="1" ht="12" x14ac:dyDescent="0.2">
      <c r="B74" s="266" t="s">
        <v>312</v>
      </c>
      <c r="C74" s="267" t="s">
        <v>33</v>
      </c>
      <c r="D74" s="267" t="s">
        <v>20</v>
      </c>
      <c r="E74" s="267" t="s">
        <v>623</v>
      </c>
      <c r="F74" s="266" t="s">
        <v>104</v>
      </c>
      <c r="G74" s="266" t="s">
        <v>221</v>
      </c>
      <c r="H74" s="266" t="s">
        <v>55</v>
      </c>
      <c r="I74" s="266" t="s">
        <v>83</v>
      </c>
      <c r="J74" s="266" t="s">
        <v>264</v>
      </c>
      <c r="K74" s="266" t="s">
        <v>257</v>
      </c>
      <c r="L74" s="266" t="s">
        <v>624</v>
      </c>
      <c r="M74" s="270">
        <v>60</v>
      </c>
      <c r="N74" s="266" t="s">
        <v>729</v>
      </c>
      <c r="O74" s="268">
        <v>2</v>
      </c>
      <c r="P74" s="266" t="s">
        <v>45</v>
      </c>
      <c r="Q74" s="266" t="s">
        <v>730</v>
      </c>
      <c r="R74" s="266" t="s">
        <v>685</v>
      </c>
      <c r="S74" s="269">
        <v>44927</v>
      </c>
      <c r="T74" s="269" t="s">
        <v>490</v>
      </c>
      <c r="U74" s="266" t="s">
        <v>296</v>
      </c>
      <c r="V74" s="266" t="s">
        <v>484</v>
      </c>
      <c r="W74" s="268">
        <v>0</v>
      </c>
      <c r="X74" s="257" t="s">
        <v>484</v>
      </c>
      <c r="Y74" s="257" t="s">
        <v>484</v>
      </c>
      <c r="Z74" s="255" t="s">
        <v>484</v>
      </c>
      <c r="AA74" s="255" t="s">
        <v>484</v>
      </c>
      <c r="AB74" s="266" t="s">
        <v>686</v>
      </c>
      <c r="AC74" s="268">
        <v>1</v>
      </c>
      <c r="AD74" s="266"/>
      <c r="AE74" s="266"/>
      <c r="AF74" s="266"/>
      <c r="AG74" s="266"/>
      <c r="AH74" s="266" t="s">
        <v>484</v>
      </c>
      <c r="AI74" s="268">
        <v>0</v>
      </c>
      <c r="AJ74" s="266"/>
      <c r="AK74" s="266"/>
      <c r="AL74" s="266"/>
      <c r="AM74" s="266"/>
      <c r="AN74" s="266" t="s">
        <v>686</v>
      </c>
      <c r="AO74" s="268">
        <v>1</v>
      </c>
      <c r="AP74" s="254"/>
      <c r="AQ74" s="254"/>
      <c r="AR74" s="254"/>
      <c r="AS74" s="254"/>
      <c r="AU74" s="254"/>
      <c r="AV74" s="254"/>
      <c r="AW74" s="254"/>
      <c r="AX74" s="254"/>
    </row>
    <row r="75" spans="2:50" s="264" customFormat="1" ht="12" x14ac:dyDescent="0.2">
      <c r="B75" s="266" t="s">
        <v>320</v>
      </c>
      <c r="C75" s="267" t="s">
        <v>48</v>
      </c>
      <c r="D75" s="267" t="s">
        <v>65</v>
      </c>
      <c r="E75" s="267" t="s">
        <v>336</v>
      </c>
      <c r="F75" s="266" t="s">
        <v>93</v>
      </c>
      <c r="G75" s="266" t="s">
        <v>221</v>
      </c>
      <c r="H75" s="266" t="s">
        <v>40</v>
      </c>
      <c r="I75" s="266" t="s">
        <v>222</v>
      </c>
      <c r="J75" s="266" t="s">
        <v>403</v>
      </c>
      <c r="K75" s="266" t="s">
        <v>257</v>
      </c>
      <c r="L75" s="266" t="s">
        <v>225</v>
      </c>
      <c r="M75" s="268">
        <v>61</v>
      </c>
      <c r="N75" s="266" t="s">
        <v>731</v>
      </c>
      <c r="O75" s="268">
        <v>2</v>
      </c>
      <c r="P75" s="266" t="s">
        <v>45</v>
      </c>
      <c r="Q75" s="266" t="s">
        <v>732</v>
      </c>
      <c r="R75" s="266" t="s">
        <v>617</v>
      </c>
      <c r="S75" s="269">
        <v>44927</v>
      </c>
      <c r="T75" s="269" t="s">
        <v>490</v>
      </c>
      <c r="U75" s="266" t="s">
        <v>300</v>
      </c>
      <c r="V75" s="266" t="s">
        <v>484</v>
      </c>
      <c r="W75" s="268">
        <v>0</v>
      </c>
      <c r="X75" s="257" t="s">
        <v>484</v>
      </c>
      <c r="Y75" s="257" t="s">
        <v>484</v>
      </c>
      <c r="Z75" s="255" t="s">
        <v>484</v>
      </c>
      <c r="AA75" s="255" t="s">
        <v>484</v>
      </c>
      <c r="AB75" s="266" t="s">
        <v>618</v>
      </c>
      <c r="AC75" s="268">
        <v>1</v>
      </c>
      <c r="AD75" s="266"/>
      <c r="AE75" s="266"/>
      <c r="AF75" s="266"/>
      <c r="AG75" s="266"/>
      <c r="AH75" s="266" t="s">
        <v>484</v>
      </c>
      <c r="AI75" s="268">
        <v>0</v>
      </c>
      <c r="AJ75" s="266"/>
      <c r="AK75" s="266"/>
      <c r="AL75" s="266"/>
      <c r="AM75" s="266"/>
      <c r="AN75" s="266" t="s">
        <v>618</v>
      </c>
      <c r="AO75" s="268">
        <v>1</v>
      </c>
      <c r="AP75" s="254"/>
      <c r="AQ75" s="254"/>
      <c r="AR75" s="254"/>
      <c r="AS75" s="254"/>
      <c r="AU75" s="254"/>
      <c r="AV75" s="254"/>
      <c r="AW75" s="254"/>
      <c r="AX75" s="254"/>
    </row>
    <row r="76" spans="2:50" s="264" customFormat="1" ht="12" x14ac:dyDescent="0.2">
      <c r="B76" s="266" t="s">
        <v>312</v>
      </c>
      <c r="C76" s="267" t="s">
        <v>33</v>
      </c>
      <c r="D76" s="267" t="s">
        <v>20</v>
      </c>
      <c r="E76" s="267" t="s">
        <v>623</v>
      </c>
      <c r="F76" s="266" t="s">
        <v>104</v>
      </c>
      <c r="G76" s="266" t="s">
        <v>221</v>
      </c>
      <c r="H76" s="266" t="s">
        <v>55</v>
      </c>
      <c r="I76" s="266" t="s">
        <v>83</v>
      </c>
      <c r="J76" s="266" t="s">
        <v>264</v>
      </c>
      <c r="K76" s="266" t="s">
        <v>257</v>
      </c>
      <c r="L76" s="266" t="s">
        <v>624</v>
      </c>
      <c r="M76" s="270">
        <v>62</v>
      </c>
      <c r="N76" s="266" t="s">
        <v>733</v>
      </c>
      <c r="O76" s="268">
        <v>2</v>
      </c>
      <c r="P76" s="266" t="s">
        <v>45</v>
      </c>
      <c r="Q76" s="266" t="s">
        <v>734</v>
      </c>
      <c r="R76" s="266" t="s">
        <v>685</v>
      </c>
      <c r="S76" s="269">
        <v>44927</v>
      </c>
      <c r="T76" s="269" t="s">
        <v>490</v>
      </c>
      <c r="U76" s="266" t="s">
        <v>300</v>
      </c>
      <c r="V76" s="266" t="s">
        <v>484</v>
      </c>
      <c r="W76" s="268">
        <v>0</v>
      </c>
      <c r="X76" s="257" t="s">
        <v>484</v>
      </c>
      <c r="Y76" s="257" t="s">
        <v>484</v>
      </c>
      <c r="Z76" s="255" t="s">
        <v>484</v>
      </c>
      <c r="AA76" s="255" t="s">
        <v>484</v>
      </c>
      <c r="AB76" s="266" t="s">
        <v>686</v>
      </c>
      <c r="AC76" s="268">
        <v>1</v>
      </c>
      <c r="AD76" s="266"/>
      <c r="AE76" s="266"/>
      <c r="AF76" s="266"/>
      <c r="AG76" s="266"/>
      <c r="AH76" s="266" t="s">
        <v>484</v>
      </c>
      <c r="AI76" s="268">
        <v>0</v>
      </c>
      <c r="AJ76" s="266"/>
      <c r="AK76" s="266"/>
      <c r="AL76" s="266"/>
      <c r="AM76" s="266"/>
      <c r="AN76" s="266" t="s">
        <v>686</v>
      </c>
      <c r="AO76" s="268">
        <v>1</v>
      </c>
      <c r="AP76" s="254"/>
      <c r="AQ76" s="254"/>
      <c r="AR76" s="254"/>
      <c r="AS76" s="254"/>
      <c r="AU76" s="254"/>
      <c r="AV76" s="254"/>
      <c r="AW76" s="254"/>
      <c r="AX76" s="254"/>
    </row>
    <row r="77" spans="2:50" s="264" customFormat="1" ht="12" x14ac:dyDescent="0.2">
      <c r="B77" s="266" t="s">
        <v>320</v>
      </c>
      <c r="C77" s="267" t="s">
        <v>48</v>
      </c>
      <c r="D77" s="267" t="s">
        <v>65</v>
      </c>
      <c r="E77" s="267" t="s">
        <v>336</v>
      </c>
      <c r="F77" s="266" t="s">
        <v>93</v>
      </c>
      <c r="G77" s="266" t="s">
        <v>221</v>
      </c>
      <c r="H77" s="266" t="s">
        <v>40</v>
      </c>
      <c r="I77" s="266" t="s">
        <v>222</v>
      </c>
      <c r="J77" s="266" t="s">
        <v>403</v>
      </c>
      <c r="K77" s="266" t="s">
        <v>257</v>
      </c>
      <c r="L77" s="266" t="s">
        <v>225</v>
      </c>
      <c r="M77" s="268">
        <v>63</v>
      </c>
      <c r="N77" s="266" t="s">
        <v>735</v>
      </c>
      <c r="O77" s="268">
        <v>2</v>
      </c>
      <c r="P77" s="266" t="s">
        <v>45</v>
      </c>
      <c r="Q77" s="266" t="s">
        <v>736</v>
      </c>
      <c r="R77" s="266" t="s">
        <v>617</v>
      </c>
      <c r="S77" s="269">
        <v>44927</v>
      </c>
      <c r="T77" s="269" t="s">
        <v>490</v>
      </c>
      <c r="U77" s="266" t="s">
        <v>335</v>
      </c>
      <c r="V77" s="266" t="s">
        <v>484</v>
      </c>
      <c r="W77" s="268">
        <v>0</v>
      </c>
      <c r="X77" s="257" t="s">
        <v>484</v>
      </c>
      <c r="Y77" s="257" t="s">
        <v>484</v>
      </c>
      <c r="Z77" s="255" t="s">
        <v>484</v>
      </c>
      <c r="AA77" s="255" t="s">
        <v>484</v>
      </c>
      <c r="AB77" s="266" t="s">
        <v>618</v>
      </c>
      <c r="AC77" s="268">
        <v>1</v>
      </c>
      <c r="AD77" s="266"/>
      <c r="AE77" s="266"/>
      <c r="AF77" s="266"/>
      <c r="AG77" s="266"/>
      <c r="AH77" s="266" t="s">
        <v>484</v>
      </c>
      <c r="AI77" s="268">
        <v>0</v>
      </c>
      <c r="AJ77" s="266"/>
      <c r="AK77" s="266"/>
      <c r="AL77" s="266"/>
      <c r="AM77" s="266"/>
      <c r="AN77" s="266" t="s">
        <v>618</v>
      </c>
      <c r="AO77" s="268">
        <v>1</v>
      </c>
      <c r="AP77" s="254"/>
      <c r="AQ77" s="254"/>
      <c r="AR77" s="254"/>
      <c r="AS77" s="254"/>
      <c r="AU77" s="254"/>
      <c r="AV77" s="254"/>
      <c r="AW77" s="254"/>
      <c r="AX77" s="254"/>
    </row>
    <row r="78" spans="2:50" s="264" customFormat="1" ht="12" x14ac:dyDescent="0.2">
      <c r="B78" s="266" t="s">
        <v>312</v>
      </c>
      <c r="C78" s="267" t="s">
        <v>33</v>
      </c>
      <c r="D78" s="267" t="s">
        <v>20</v>
      </c>
      <c r="E78" s="267" t="s">
        <v>623</v>
      </c>
      <c r="F78" s="266" t="s">
        <v>104</v>
      </c>
      <c r="G78" s="266" t="s">
        <v>221</v>
      </c>
      <c r="H78" s="266" t="s">
        <v>55</v>
      </c>
      <c r="I78" s="266" t="s">
        <v>83</v>
      </c>
      <c r="J78" s="266" t="s">
        <v>264</v>
      </c>
      <c r="K78" s="266" t="s">
        <v>257</v>
      </c>
      <c r="L78" s="266" t="s">
        <v>624</v>
      </c>
      <c r="M78" s="270">
        <v>64</v>
      </c>
      <c r="N78" s="266" t="s">
        <v>737</v>
      </c>
      <c r="O78" s="268">
        <v>2</v>
      </c>
      <c r="P78" s="266" t="s">
        <v>45</v>
      </c>
      <c r="Q78" s="266" t="s">
        <v>738</v>
      </c>
      <c r="R78" s="266" t="s">
        <v>685</v>
      </c>
      <c r="S78" s="269">
        <v>44927</v>
      </c>
      <c r="T78" s="269" t="s">
        <v>490</v>
      </c>
      <c r="U78" s="266" t="s">
        <v>335</v>
      </c>
      <c r="V78" s="266" t="s">
        <v>484</v>
      </c>
      <c r="W78" s="268">
        <v>0</v>
      </c>
      <c r="X78" s="257" t="s">
        <v>484</v>
      </c>
      <c r="Y78" s="257" t="s">
        <v>484</v>
      </c>
      <c r="Z78" s="255" t="s">
        <v>484</v>
      </c>
      <c r="AA78" s="255" t="s">
        <v>484</v>
      </c>
      <c r="AB78" s="266" t="s">
        <v>686</v>
      </c>
      <c r="AC78" s="268">
        <v>1</v>
      </c>
      <c r="AD78" s="266"/>
      <c r="AE78" s="266"/>
      <c r="AF78" s="266"/>
      <c r="AG78" s="266"/>
      <c r="AH78" s="266" t="s">
        <v>484</v>
      </c>
      <c r="AI78" s="268">
        <v>0</v>
      </c>
      <c r="AJ78" s="266"/>
      <c r="AK78" s="266"/>
      <c r="AL78" s="266"/>
      <c r="AM78" s="266"/>
      <c r="AN78" s="266" t="s">
        <v>686</v>
      </c>
      <c r="AO78" s="268">
        <v>1</v>
      </c>
      <c r="AP78" s="254"/>
      <c r="AQ78" s="254"/>
      <c r="AR78" s="254"/>
      <c r="AS78" s="254"/>
      <c r="AU78" s="254"/>
      <c r="AV78" s="254"/>
      <c r="AW78" s="254"/>
      <c r="AX78" s="254"/>
    </row>
    <row r="79" spans="2:50" s="264" customFormat="1" ht="12" x14ac:dyDescent="0.2">
      <c r="B79" s="266" t="s">
        <v>320</v>
      </c>
      <c r="C79" s="267" t="s">
        <v>48</v>
      </c>
      <c r="D79" s="267" t="s">
        <v>65</v>
      </c>
      <c r="E79" s="267" t="s">
        <v>336</v>
      </c>
      <c r="F79" s="266" t="s">
        <v>93</v>
      </c>
      <c r="G79" s="266" t="s">
        <v>221</v>
      </c>
      <c r="H79" s="266" t="s">
        <v>40</v>
      </c>
      <c r="I79" s="266" t="s">
        <v>222</v>
      </c>
      <c r="J79" s="266" t="s">
        <v>403</v>
      </c>
      <c r="K79" s="266" t="s">
        <v>257</v>
      </c>
      <c r="L79" s="266" t="s">
        <v>225</v>
      </c>
      <c r="M79" s="268">
        <v>65</v>
      </c>
      <c r="N79" s="266" t="s">
        <v>739</v>
      </c>
      <c r="O79" s="268">
        <v>2</v>
      </c>
      <c r="P79" s="266" t="s">
        <v>45</v>
      </c>
      <c r="Q79" s="266" t="s">
        <v>740</v>
      </c>
      <c r="R79" s="266" t="s">
        <v>617</v>
      </c>
      <c r="S79" s="269">
        <v>44927</v>
      </c>
      <c r="T79" s="269" t="s">
        <v>490</v>
      </c>
      <c r="U79" s="266" t="s">
        <v>304</v>
      </c>
      <c r="V79" s="266" t="s">
        <v>484</v>
      </c>
      <c r="W79" s="268">
        <v>0</v>
      </c>
      <c r="X79" s="257" t="s">
        <v>484</v>
      </c>
      <c r="Y79" s="257" t="s">
        <v>484</v>
      </c>
      <c r="Z79" s="255" t="s">
        <v>484</v>
      </c>
      <c r="AA79" s="255" t="s">
        <v>484</v>
      </c>
      <c r="AB79" s="266" t="s">
        <v>618</v>
      </c>
      <c r="AC79" s="268">
        <v>1</v>
      </c>
      <c r="AD79" s="266"/>
      <c r="AE79" s="266"/>
      <c r="AF79" s="266"/>
      <c r="AG79" s="266"/>
      <c r="AH79" s="266" t="s">
        <v>484</v>
      </c>
      <c r="AI79" s="268">
        <v>0</v>
      </c>
      <c r="AJ79" s="266"/>
      <c r="AK79" s="266"/>
      <c r="AL79" s="266"/>
      <c r="AM79" s="266"/>
      <c r="AN79" s="266" t="s">
        <v>618</v>
      </c>
      <c r="AO79" s="268">
        <v>1</v>
      </c>
      <c r="AP79" s="254"/>
      <c r="AQ79" s="254"/>
      <c r="AR79" s="254"/>
      <c r="AS79" s="254"/>
      <c r="AU79" s="254"/>
      <c r="AV79" s="254"/>
      <c r="AW79" s="254"/>
      <c r="AX79" s="254"/>
    </row>
    <row r="80" spans="2:50" s="264" customFormat="1" ht="12" x14ac:dyDescent="0.2">
      <c r="B80" s="266" t="s">
        <v>312</v>
      </c>
      <c r="C80" s="267" t="s">
        <v>33</v>
      </c>
      <c r="D80" s="267" t="s">
        <v>20</v>
      </c>
      <c r="E80" s="267" t="s">
        <v>623</v>
      </c>
      <c r="F80" s="266" t="s">
        <v>104</v>
      </c>
      <c r="G80" s="266" t="s">
        <v>221</v>
      </c>
      <c r="H80" s="266" t="s">
        <v>55</v>
      </c>
      <c r="I80" s="266" t="s">
        <v>83</v>
      </c>
      <c r="J80" s="266" t="s">
        <v>264</v>
      </c>
      <c r="K80" s="266" t="s">
        <v>257</v>
      </c>
      <c r="L80" s="266" t="s">
        <v>624</v>
      </c>
      <c r="M80" s="270">
        <v>66</v>
      </c>
      <c r="N80" s="266" t="s">
        <v>741</v>
      </c>
      <c r="O80" s="268">
        <v>2</v>
      </c>
      <c r="P80" s="266" t="s">
        <v>45</v>
      </c>
      <c r="Q80" s="266" t="s">
        <v>742</v>
      </c>
      <c r="R80" s="266" t="s">
        <v>685</v>
      </c>
      <c r="S80" s="269">
        <v>44927</v>
      </c>
      <c r="T80" s="269" t="s">
        <v>490</v>
      </c>
      <c r="U80" s="266" t="s">
        <v>304</v>
      </c>
      <c r="V80" s="266" t="s">
        <v>484</v>
      </c>
      <c r="W80" s="268">
        <v>0</v>
      </c>
      <c r="X80" s="257" t="s">
        <v>484</v>
      </c>
      <c r="Y80" s="257" t="s">
        <v>484</v>
      </c>
      <c r="Z80" s="255" t="s">
        <v>484</v>
      </c>
      <c r="AA80" s="255" t="s">
        <v>484</v>
      </c>
      <c r="AB80" s="266" t="s">
        <v>686</v>
      </c>
      <c r="AC80" s="268">
        <v>1</v>
      </c>
      <c r="AD80" s="266"/>
      <c r="AE80" s="266"/>
      <c r="AF80" s="266"/>
      <c r="AG80" s="266"/>
      <c r="AH80" s="266" t="s">
        <v>484</v>
      </c>
      <c r="AI80" s="268">
        <v>0</v>
      </c>
      <c r="AJ80" s="266"/>
      <c r="AK80" s="266"/>
      <c r="AL80" s="266"/>
      <c r="AM80" s="266"/>
      <c r="AN80" s="266" t="s">
        <v>686</v>
      </c>
      <c r="AO80" s="268">
        <v>1</v>
      </c>
      <c r="AP80" s="254"/>
      <c r="AQ80" s="254"/>
      <c r="AR80" s="254"/>
      <c r="AS80" s="254"/>
      <c r="AU80" s="254"/>
      <c r="AV80" s="254"/>
      <c r="AW80" s="254"/>
      <c r="AX80" s="254"/>
    </row>
    <row r="81" spans="1:50" s="264" customFormat="1" ht="12" x14ac:dyDescent="0.2">
      <c r="B81" s="266" t="s">
        <v>320</v>
      </c>
      <c r="C81" s="267" t="s">
        <v>48</v>
      </c>
      <c r="D81" s="267" t="s">
        <v>65</v>
      </c>
      <c r="E81" s="267" t="s">
        <v>336</v>
      </c>
      <c r="F81" s="266" t="s">
        <v>93</v>
      </c>
      <c r="G81" s="266" t="s">
        <v>221</v>
      </c>
      <c r="H81" s="266" t="s">
        <v>40</v>
      </c>
      <c r="I81" s="266" t="s">
        <v>222</v>
      </c>
      <c r="J81" s="266" t="s">
        <v>403</v>
      </c>
      <c r="K81" s="266" t="s">
        <v>257</v>
      </c>
      <c r="L81" s="266" t="s">
        <v>225</v>
      </c>
      <c r="M81" s="268">
        <v>67</v>
      </c>
      <c r="N81" s="266" t="s">
        <v>743</v>
      </c>
      <c r="O81" s="268">
        <v>2</v>
      </c>
      <c r="P81" s="266" t="s">
        <v>45</v>
      </c>
      <c r="Q81" s="266" t="s">
        <v>744</v>
      </c>
      <c r="R81" s="266" t="s">
        <v>617</v>
      </c>
      <c r="S81" s="269">
        <v>44927</v>
      </c>
      <c r="T81" s="269" t="s">
        <v>490</v>
      </c>
      <c r="U81" s="266" t="s">
        <v>311</v>
      </c>
      <c r="V81" s="266" t="s">
        <v>484</v>
      </c>
      <c r="W81" s="268">
        <v>0</v>
      </c>
      <c r="X81" s="257" t="s">
        <v>484</v>
      </c>
      <c r="Y81" s="257" t="s">
        <v>484</v>
      </c>
      <c r="Z81" s="255" t="s">
        <v>484</v>
      </c>
      <c r="AA81" s="255" t="s">
        <v>484</v>
      </c>
      <c r="AB81" s="266" t="s">
        <v>618</v>
      </c>
      <c r="AC81" s="268">
        <v>1</v>
      </c>
      <c r="AD81" s="266"/>
      <c r="AE81" s="266"/>
      <c r="AF81" s="266"/>
      <c r="AG81" s="266"/>
      <c r="AH81" s="266" t="s">
        <v>484</v>
      </c>
      <c r="AI81" s="268">
        <v>0</v>
      </c>
      <c r="AJ81" s="266"/>
      <c r="AK81" s="266"/>
      <c r="AL81" s="266"/>
      <c r="AM81" s="266"/>
      <c r="AN81" s="266" t="s">
        <v>618</v>
      </c>
      <c r="AO81" s="268">
        <v>1</v>
      </c>
      <c r="AP81" s="254"/>
      <c r="AQ81" s="254"/>
      <c r="AR81" s="254"/>
      <c r="AS81" s="254"/>
      <c r="AU81" s="254"/>
      <c r="AV81" s="254"/>
      <c r="AW81" s="254"/>
      <c r="AX81" s="254"/>
    </row>
    <row r="82" spans="1:50" s="264" customFormat="1" ht="12" x14ac:dyDescent="0.2">
      <c r="B82" s="266" t="s">
        <v>312</v>
      </c>
      <c r="C82" s="267" t="s">
        <v>33</v>
      </c>
      <c r="D82" s="267" t="s">
        <v>20</v>
      </c>
      <c r="E82" s="267" t="s">
        <v>623</v>
      </c>
      <c r="F82" s="266" t="s">
        <v>104</v>
      </c>
      <c r="G82" s="266" t="s">
        <v>221</v>
      </c>
      <c r="H82" s="266" t="s">
        <v>55</v>
      </c>
      <c r="I82" s="266" t="s">
        <v>83</v>
      </c>
      <c r="J82" s="266" t="s">
        <v>264</v>
      </c>
      <c r="K82" s="266" t="s">
        <v>257</v>
      </c>
      <c r="L82" s="266" t="s">
        <v>624</v>
      </c>
      <c r="M82" s="270">
        <v>68</v>
      </c>
      <c r="N82" s="266" t="s">
        <v>745</v>
      </c>
      <c r="O82" s="268">
        <v>2</v>
      </c>
      <c r="P82" s="266" t="s">
        <v>45</v>
      </c>
      <c r="Q82" s="266" t="s">
        <v>746</v>
      </c>
      <c r="R82" s="266" t="s">
        <v>685</v>
      </c>
      <c r="S82" s="269">
        <v>44927</v>
      </c>
      <c r="T82" s="269" t="s">
        <v>490</v>
      </c>
      <c r="U82" s="266" t="s">
        <v>311</v>
      </c>
      <c r="V82" s="266" t="s">
        <v>484</v>
      </c>
      <c r="W82" s="268">
        <v>0</v>
      </c>
      <c r="X82" s="257" t="s">
        <v>484</v>
      </c>
      <c r="Y82" s="257" t="s">
        <v>484</v>
      </c>
      <c r="Z82" s="255" t="s">
        <v>484</v>
      </c>
      <c r="AA82" s="255" t="s">
        <v>484</v>
      </c>
      <c r="AB82" s="266" t="s">
        <v>686</v>
      </c>
      <c r="AC82" s="268">
        <v>1</v>
      </c>
      <c r="AD82" s="266"/>
      <c r="AE82" s="266"/>
      <c r="AF82" s="266"/>
      <c r="AG82" s="266"/>
      <c r="AH82" s="266" t="s">
        <v>484</v>
      </c>
      <c r="AI82" s="268">
        <v>0</v>
      </c>
      <c r="AJ82" s="266"/>
      <c r="AK82" s="266"/>
      <c r="AL82" s="266"/>
      <c r="AM82" s="266"/>
      <c r="AN82" s="266" t="s">
        <v>686</v>
      </c>
      <c r="AO82" s="268">
        <v>1</v>
      </c>
      <c r="AP82" s="254"/>
      <c r="AQ82" s="254"/>
      <c r="AR82" s="254"/>
      <c r="AS82" s="254"/>
      <c r="AU82" s="254"/>
      <c r="AV82" s="254"/>
      <c r="AW82" s="254"/>
      <c r="AX82" s="254"/>
    </row>
    <row r="83" spans="1:50" s="264" customFormat="1" ht="12" x14ac:dyDescent="0.2">
      <c r="B83" s="266" t="s">
        <v>305</v>
      </c>
      <c r="C83" s="267" t="s">
        <v>48</v>
      </c>
      <c r="D83" s="267" t="s">
        <v>65</v>
      </c>
      <c r="E83" s="267" t="s">
        <v>747</v>
      </c>
      <c r="F83" s="266" t="s">
        <v>167</v>
      </c>
      <c r="G83" s="266" t="s">
        <v>167</v>
      </c>
      <c r="H83" s="266" t="s">
        <v>25</v>
      </c>
      <c r="I83" s="266" t="s">
        <v>138</v>
      </c>
      <c r="J83" s="266" t="s">
        <v>363</v>
      </c>
      <c r="K83" s="266" t="s">
        <v>206</v>
      </c>
      <c r="L83" s="266" t="s">
        <v>225</v>
      </c>
      <c r="M83" s="268">
        <v>69</v>
      </c>
      <c r="N83" s="266" t="s">
        <v>748</v>
      </c>
      <c r="O83" s="268">
        <v>4</v>
      </c>
      <c r="P83" s="266" t="s">
        <v>45</v>
      </c>
      <c r="Q83" s="266" t="s">
        <v>749</v>
      </c>
      <c r="R83" s="266" t="s">
        <v>750</v>
      </c>
      <c r="S83" s="269">
        <v>44928</v>
      </c>
      <c r="T83" s="269" t="s">
        <v>490</v>
      </c>
      <c r="U83" s="266" t="s">
        <v>132</v>
      </c>
      <c r="V83" s="266" t="s">
        <v>751</v>
      </c>
      <c r="W83" s="268">
        <v>1</v>
      </c>
      <c r="X83" s="256">
        <v>1</v>
      </c>
      <c r="Y83" s="260">
        <f>+(X83/W83)</f>
        <v>1</v>
      </c>
      <c r="Z83" s="254" t="s">
        <v>752</v>
      </c>
      <c r="AA83" s="254" t="s">
        <v>511</v>
      </c>
      <c r="AB83" s="266" t="s">
        <v>751</v>
      </c>
      <c r="AC83" s="268">
        <v>1</v>
      </c>
      <c r="AD83" s="266"/>
      <c r="AE83" s="266"/>
      <c r="AF83" s="266"/>
      <c r="AG83" s="266"/>
      <c r="AH83" s="266" t="s">
        <v>751</v>
      </c>
      <c r="AI83" s="268">
        <v>1</v>
      </c>
      <c r="AJ83" s="266"/>
      <c r="AK83" s="266"/>
      <c r="AL83" s="266"/>
      <c r="AM83" s="266"/>
      <c r="AN83" s="266" t="s">
        <v>751</v>
      </c>
      <c r="AO83" s="268">
        <v>1</v>
      </c>
      <c r="AP83" s="254"/>
      <c r="AQ83" s="254"/>
      <c r="AR83" s="254"/>
      <c r="AS83" s="254"/>
      <c r="AU83" s="254"/>
      <c r="AV83" s="254"/>
      <c r="AW83" s="254"/>
      <c r="AX83" s="254"/>
    </row>
    <row r="84" spans="1:50" s="264" customFormat="1" ht="12" x14ac:dyDescent="0.2">
      <c r="B84" s="266" t="s">
        <v>305</v>
      </c>
      <c r="C84" s="267" t="s">
        <v>48</v>
      </c>
      <c r="D84" s="267" t="s">
        <v>65</v>
      </c>
      <c r="E84" s="267" t="s">
        <v>747</v>
      </c>
      <c r="F84" s="266" t="s">
        <v>167</v>
      </c>
      <c r="G84" s="266" t="s">
        <v>167</v>
      </c>
      <c r="H84" s="266" t="s">
        <v>25</v>
      </c>
      <c r="I84" s="266" t="s">
        <v>753</v>
      </c>
      <c r="J84" s="266" t="s">
        <v>357</v>
      </c>
      <c r="K84" s="266" t="s">
        <v>232</v>
      </c>
      <c r="L84" s="266" t="s">
        <v>225</v>
      </c>
      <c r="M84" s="270">
        <v>70</v>
      </c>
      <c r="N84" s="266" t="s">
        <v>754</v>
      </c>
      <c r="O84" s="268">
        <v>4</v>
      </c>
      <c r="P84" s="266" t="s">
        <v>45</v>
      </c>
      <c r="Q84" s="266" t="s">
        <v>755</v>
      </c>
      <c r="R84" s="266" t="s">
        <v>756</v>
      </c>
      <c r="S84" s="269">
        <v>44928</v>
      </c>
      <c r="T84" s="269" t="s">
        <v>490</v>
      </c>
      <c r="U84" s="266" t="s">
        <v>132</v>
      </c>
      <c r="V84" s="266" t="s">
        <v>751</v>
      </c>
      <c r="W84" s="268">
        <v>1</v>
      </c>
      <c r="X84" s="256">
        <v>1</v>
      </c>
      <c r="Y84" s="260">
        <f>+(X84/W84)</f>
        <v>1</v>
      </c>
      <c r="Z84" s="254" t="s">
        <v>757</v>
      </c>
      <c r="AA84" s="254" t="s">
        <v>511</v>
      </c>
      <c r="AB84" s="266" t="s">
        <v>751</v>
      </c>
      <c r="AC84" s="268">
        <v>1</v>
      </c>
      <c r="AD84" s="266"/>
      <c r="AE84" s="266"/>
      <c r="AF84" s="266"/>
      <c r="AG84" s="266"/>
      <c r="AH84" s="266" t="s">
        <v>751</v>
      </c>
      <c r="AI84" s="268">
        <v>1</v>
      </c>
      <c r="AJ84" s="266"/>
      <c r="AK84" s="266"/>
      <c r="AL84" s="266"/>
      <c r="AM84" s="266"/>
      <c r="AN84" s="266" t="s">
        <v>751</v>
      </c>
      <c r="AO84" s="268">
        <v>1</v>
      </c>
      <c r="AP84" s="254"/>
      <c r="AQ84" s="254"/>
      <c r="AR84" s="254"/>
      <c r="AS84" s="254"/>
      <c r="AU84" s="254"/>
      <c r="AV84" s="254"/>
      <c r="AW84" s="254"/>
      <c r="AX84" s="254"/>
    </row>
    <row r="85" spans="1:50" s="264" customFormat="1" ht="12" x14ac:dyDescent="0.2">
      <c r="B85" s="267" t="s">
        <v>320</v>
      </c>
      <c r="C85" s="267" t="s">
        <v>48</v>
      </c>
      <c r="D85" s="267" t="s">
        <v>50</v>
      </c>
      <c r="E85" s="267" t="s">
        <v>336</v>
      </c>
      <c r="F85" s="267" t="s">
        <v>220</v>
      </c>
      <c r="G85" s="267" t="s">
        <v>147</v>
      </c>
      <c r="H85" s="267" t="s">
        <v>25</v>
      </c>
      <c r="I85" s="267" t="s">
        <v>106</v>
      </c>
      <c r="J85" s="267" t="s">
        <v>318</v>
      </c>
      <c r="K85" s="267" t="s">
        <v>257</v>
      </c>
      <c r="L85" s="267" t="s">
        <v>225</v>
      </c>
      <c r="M85" s="270">
        <v>2</v>
      </c>
      <c r="N85" s="267" t="s">
        <v>487</v>
      </c>
      <c r="O85" s="270">
        <v>4</v>
      </c>
      <c r="P85" s="267" t="s">
        <v>45</v>
      </c>
      <c r="Q85" s="267" t="s">
        <v>488</v>
      </c>
      <c r="R85" s="267" t="s">
        <v>489</v>
      </c>
      <c r="S85" s="271">
        <v>44927</v>
      </c>
      <c r="T85" s="271" t="s">
        <v>490</v>
      </c>
      <c r="U85" s="267" t="s">
        <v>162</v>
      </c>
      <c r="V85" s="267" t="s">
        <v>491</v>
      </c>
      <c r="W85" s="270">
        <v>1</v>
      </c>
      <c r="X85" s="257">
        <v>1</v>
      </c>
      <c r="Y85" s="260">
        <f>+(X85/W85)</f>
        <v>1</v>
      </c>
      <c r="Z85" s="255" t="s">
        <v>492</v>
      </c>
      <c r="AA85" s="254" t="s">
        <v>2292</v>
      </c>
      <c r="AB85" s="267" t="s">
        <v>493</v>
      </c>
      <c r="AC85" s="270">
        <v>1</v>
      </c>
      <c r="AD85" s="267"/>
      <c r="AE85" s="267"/>
      <c r="AF85" s="267"/>
      <c r="AG85" s="267"/>
      <c r="AH85" s="267" t="s">
        <v>494</v>
      </c>
      <c r="AI85" s="270">
        <v>1</v>
      </c>
      <c r="AJ85" s="267"/>
      <c r="AK85" s="267"/>
      <c r="AL85" s="267"/>
      <c r="AM85" s="267"/>
      <c r="AN85" s="267" t="s">
        <v>495</v>
      </c>
      <c r="AO85" s="270">
        <v>1</v>
      </c>
      <c r="AP85" s="254"/>
      <c r="AQ85" s="254"/>
      <c r="AR85" s="254"/>
      <c r="AS85" s="254"/>
      <c r="AU85" s="254"/>
      <c r="AV85" s="254"/>
      <c r="AW85" s="254"/>
      <c r="AX85" s="254"/>
    </row>
    <row r="86" spans="1:50" s="264" customFormat="1" ht="12" x14ac:dyDescent="0.2">
      <c r="B86" s="266" t="s">
        <v>305</v>
      </c>
      <c r="C86" s="267" t="s">
        <v>48</v>
      </c>
      <c r="D86" s="267" t="s">
        <v>65</v>
      </c>
      <c r="E86" s="267" t="s">
        <v>549</v>
      </c>
      <c r="F86" s="266" t="s">
        <v>93</v>
      </c>
      <c r="G86" s="266" t="s">
        <v>195</v>
      </c>
      <c r="H86" s="266" t="s">
        <v>25</v>
      </c>
      <c r="I86" s="266" t="s">
        <v>138</v>
      </c>
      <c r="J86" s="266" t="s">
        <v>357</v>
      </c>
      <c r="K86" s="266" t="s">
        <v>257</v>
      </c>
      <c r="L86" s="266" t="s">
        <v>225</v>
      </c>
      <c r="M86" s="270">
        <v>72</v>
      </c>
      <c r="N86" s="266" t="s">
        <v>764</v>
      </c>
      <c r="O86" s="268">
        <v>4</v>
      </c>
      <c r="P86" s="266" t="s">
        <v>45</v>
      </c>
      <c r="Q86" s="266" t="s">
        <v>765</v>
      </c>
      <c r="R86" s="266" t="s">
        <v>766</v>
      </c>
      <c r="S86" s="269">
        <v>44927</v>
      </c>
      <c r="T86" s="269" t="s">
        <v>490</v>
      </c>
      <c r="U86" s="266" t="s">
        <v>132</v>
      </c>
      <c r="V86" s="266" t="s">
        <v>767</v>
      </c>
      <c r="W86" s="268">
        <v>1</v>
      </c>
      <c r="X86" s="256">
        <v>1</v>
      </c>
      <c r="Y86" s="260">
        <f>+(X86/W86)</f>
        <v>1</v>
      </c>
      <c r="Z86" s="254" t="s">
        <v>768</v>
      </c>
      <c r="AA86" s="254" t="s">
        <v>511</v>
      </c>
      <c r="AB86" s="266" t="s">
        <v>767</v>
      </c>
      <c r="AC86" s="268">
        <v>1</v>
      </c>
      <c r="AD86" s="266"/>
      <c r="AE86" s="266"/>
      <c r="AF86" s="266"/>
      <c r="AG86" s="266"/>
      <c r="AH86" s="266" t="s">
        <v>767</v>
      </c>
      <c r="AI86" s="268">
        <v>1</v>
      </c>
      <c r="AJ86" s="266"/>
      <c r="AK86" s="266"/>
      <c r="AL86" s="266"/>
      <c r="AM86" s="266"/>
      <c r="AN86" s="266" t="s">
        <v>767</v>
      </c>
      <c r="AO86" s="268">
        <v>1</v>
      </c>
      <c r="AP86" s="254"/>
      <c r="AQ86" s="254"/>
      <c r="AR86" s="254"/>
      <c r="AS86" s="254"/>
      <c r="AU86" s="254"/>
      <c r="AV86" s="254"/>
      <c r="AW86" s="254"/>
      <c r="AX86" s="254"/>
    </row>
    <row r="87" spans="1:50" s="264" customFormat="1" ht="12" x14ac:dyDescent="0.2">
      <c r="B87" s="267" t="s">
        <v>289</v>
      </c>
      <c r="C87" s="267" t="s">
        <v>63</v>
      </c>
      <c r="D87" s="267" t="s">
        <v>50</v>
      </c>
      <c r="E87" s="267" t="s">
        <v>512</v>
      </c>
      <c r="F87" s="267" t="s">
        <v>220</v>
      </c>
      <c r="G87" s="267" t="s">
        <v>212</v>
      </c>
      <c r="H87" s="267" t="s">
        <v>25</v>
      </c>
      <c r="I87" s="267" t="s">
        <v>106</v>
      </c>
      <c r="J87" s="267" t="s">
        <v>322</v>
      </c>
      <c r="K87" s="267" t="s">
        <v>257</v>
      </c>
      <c r="L87" s="267" t="s">
        <v>225</v>
      </c>
      <c r="M87" s="268">
        <v>7</v>
      </c>
      <c r="N87" s="267" t="s">
        <v>517</v>
      </c>
      <c r="O87" s="270">
        <v>12</v>
      </c>
      <c r="P87" s="267" t="s">
        <v>45</v>
      </c>
      <c r="Q87" s="267" t="s">
        <v>518</v>
      </c>
      <c r="R87" s="267" t="s">
        <v>519</v>
      </c>
      <c r="S87" s="271">
        <v>44927</v>
      </c>
      <c r="T87" s="271" t="s">
        <v>490</v>
      </c>
      <c r="U87" s="267" t="s">
        <v>162</v>
      </c>
      <c r="V87" s="267" t="s">
        <v>520</v>
      </c>
      <c r="W87" s="270">
        <v>3</v>
      </c>
      <c r="X87" s="257">
        <v>3</v>
      </c>
      <c r="Y87" s="260">
        <f>+(X87/W87)</f>
        <v>1</v>
      </c>
      <c r="Z87" s="255" t="s">
        <v>521</v>
      </c>
      <c r="AA87" s="254" t="s">
        <v>2293</v>
      </c>
      <c r="AB87" s="267" t="s">
        <v>520</v>
      </c>
      <c r="AC87" s="270">
        <v>3</v>
      </c>
      <c r="AD87" s="267"/>
      <c r="AE87" s="267"/>
      <c r="AF87" s="267"/>
      <c r="AG87" s="267"/>
      <c r="AH87" s="267" t="s">
        <v>520</v>
      </c>
      <c r="AI87" s="270">
        <v>3</v>
      </c>
      <c r="AJ87" s="267"/>
      <c r="AK87" s="267"/>
      <c r="AL87" s="267"/>
      <c r="AM87" s="267"/>
      <c r="AN87" s="267" t="s">
        <v>520</v>
      </c>
      <c r="AO87" s="270">
        <v>3</v>
      </c>
      <c r="AP87" s="254"/>
      <c r="AQ87" s="254"/>
      <c r="AR87" s="254"/>
      <c r="AS87" s="254"/>
      <c r="AU87" s="254"/>
      <c r="AV87" s="254"/>
      <c r="AW87" s="254"/>
      <c r="AX87" s="254"/>
    </row>
    <row r="88" spans="1:50" s="264" customFormat="1" ht="12" x14ac:dyDescent="0.2">
      <c r="B88" s="266" t="s">
        <v>209</v>
      </c>
      <c r="C88" s="267" t="s">
        <v>48</v>
      </c>
      <c r="D88" s="267" t="s">
        <v>65</v>
      </c>
      <c r="E88" s="267" t="s">
        <v>555</v>
      </c>
      <c r="F88" s="266" t="s">
        <v>68</v>
      </c>
      <c r="G88" s="266" t="s">
        <v>221</v>
      </c>
      <c r="H88" s="266" t="s">
        <v>25</v>
      </c>
      <c r="I88" s="266" t="s">
        <v>128</v>
      </c>
      <c r="J88" s="266" t="s">
        <v>348</v>
      </c>
      <c r="K88" s="266" t="s">
        <v>215</v>
      </c>
      <c r="L88" s="266" t="s">
        <v>225</v>
      </c>
      <c r="M88" s="270">
        <v>74</v>
      </c>
      <c r="N88" s="266" t="s">
        <v>775</v>
      </c>
      <c r="O88" s="268">
        <v>4</v>
      </c>
      <c r="P88" s="266" t="s">
        <v>45</v>
      </c>
      <c r="Q88" s="266" t="s">
        <v>776</v>
      </c>
      <c r="R88" s="266" t="s">
        <v>558</v>
      </c>
      <c r="S88" s="269">
        <v>44927</v>
      </c>
      <c r="T88" s="269">
        <v>45291</v>
      </c>
      <c r="U88" s="266" t="s">
        <v>277</v>
      </c>
      <c r="V88" s="266" t="s">
        <v>776</v>
      </c>
      <c r="W88" s="268">
        <v>1</v>
      </c>
      <c r="X88" s="256">
        <v>1</v>
      </c>
      <c r="Y88" s="260">
        <f>+(X88/W88)</f>
        <v>1</v>
      </c>
      <c r="Z88" s="254" t="s">
        <v>777</v>
      </c>
      <c r="AA88" s="254" t="s">
        <v>511</v>
      </c>
      <c r="AB88" s="266" t="s">
        <v>776</v>
      </c>
      <c r="AC88" s="268">
        <v>1</v>
      </c>
      <c r="AD88" s="266"/>
      <c r="AE88" s="266"/>
      <c r="AF88" s="266"/>
      <c r="AG88" s="266"/>
      <c r="AH88" s="266" t="s">
        <v>776</v>
      </c>
      <c r="AI88" s="268">
        <v>1</v>
      </c>
      <c r="AJ88" s="266"/>
      <c r="AK88" s="266"/>
      <c r="AL88" s="266"/>
      <c r="AM88" s="266"/>
      <c r="AN88" s="266" t="s">
        <v>776</v>
      </c>
      <c r="AO88" s="268">
        <v>1</v>
      </c>
      <c r="AP88" s="254"/>
      <c r="AQ88" s="254"/>
      <c r="AR88" s="254"/>
      <c r="AS88" s="254"/>
      <c r="AU88" s="254"/>
      <c r="AV88" s="254"/>
      <c r="AW88" s="254"/>
      <c r="AX88" s="254"/>
    </row>
    <row r="89" spans="1:50" s="264" customFormat="1" ht="12.75" x14ac:dyDescent="0.2">
      <c r="B89" s="266" t="s">
        <v>305</v>
      </c>
      <c r="C89" s="267" t="s">
        <v>48</v>
      </c>
      <c r="D89" s="267" t="s">
        <v>65</v>
      </c>
      <c r="E89" s="267" t="s">
        <v>778</v>
      </c>
      <c r="F89" s="266" t="s">
        <v>81</v>
      </c>
      <c r="G89" s="266" t="s">
        <v>105</v>
      </c>
      <c r="H89" s="266" t="s">
        <v>25</v>
      </c>
      <c r="I89" s="266" t="s">
        <v>138</v>
      </c>
      <c r="J89" s="266" t="s">
        <v>360</v>
      </c>
      <c r="K89" s="266" t="s">
        <v>215</v>
      </c>
      <c r="L89" s="266" t="s">
        <v>225</v>
      </c>
      <c r="M89" s="268">
        <v>75</v>
      </c>
      <c r="N89" s="266" t="s">
        <v>779</v>
      </c>
      <c r="O89" s="268">
        <v>4</v>
      </c>
      <c r="P89" s="266" t="s">
        <v>45</v>
      </c>
      <c r="Q89" s="266" t="s">
        <v>780</v>
      </c>
      <c r="R89" s="266" t="s">
        <v>781</v>
      </c>
      <c r="S89" s="269">
        <v>44938</v>
      </c>
      <c r="T89" s="269" t="s">
        <v>490</v>
      </c>
      <c r="U89" s="266" t="s">
        <v>121</v>
      </c>
      <c r="V89" s="266" t="s">
        <v>782</v>
      </c>
      <c r="W89" s="268">
        <v>1</v>
      </c>
      <c r="X89" s="256">
        <v>1</v>
      </c>
      <c r="Y89" s="260">
        <f>+(X89/W89)</f>
        <v>1</v>
      </c>
      <c r="Z89" s="285" t="s">
        <v>783</v>
      </c>
      <c r="AA89" s="254" t="s">
        <v>527</v>
      </c>
      <c r="AB89" s="266" t="s">
        <v>782</v>
      </c>
      <c r="AC89" s="268">
        <v>1</v>
      </c>
      <c r="AD89" s="266"/>
      <c r="AE89" s="266"/>
      <c r="AF89" s="266"/>
      <c r="AG89" s="266"/>
      <c r="AH89" s="266" t="s">
        <v>782</v>
      </c>
      <c r="AI89" s="268">
        <v>1</v>
      </c>
      <c r="AJ89" s="266"/>
      <c r="AK89" s="266"/>
      <c r="AL89" s="266"/>
      <c r="AM89" s="266"/>
      <c r="AN89" s="266" t="s">
        <v>782</v>
      </c>
      <c r="AO89" s="268">
        <v>1</v>
      </c>
      <c r="AP89" s="254"/>
      <c r="AQ89" s="254"/>
      <c r="AR89" s="254"/>
      <c r="AS89" s="254"/>
      <c r="AU89" s="254"/>
      <c r="AV89" s="254"/>
      <c r="AW89" s="254"/>
      <c r="AX89" s="254"/>
    </row>
    <row r="90" spans="1:50" s="264" customFormat="1" ht="12" x14ac:dyDescent="0.2">
      <c r="A90" s="265" t="s">
        <v>486</v>
      </c>
      <c r="B90" s="266" t="s">
        <v>320</v>
      </c>
      <c r="C90" s="267" t="s">
        <v>48</v>
      </c>
      <c r="D90" s="267" t="s">
        <v>65</v>
      </c>
      <c r="E90" s="267" t="s">
        <v>336</v>
      </c>
      <c r="F90" s="266" t="s">
        <v>23</v>
      </c>
      <c r="G90" s="266" t="s">
        <v>137</v>
      </c>
      <c r="H90" s="266" t="s">
        <v>25</v>
      </c>
      <c r="I90" s="266" t="s">
        <v>138</v>
      </c>
      <c r="J90" s="266" t="s">
        <v>403</v>
      </c>
      <c r="K90" s="266" t="s">
        <v>257</v>
      </c>
      <c r="L90" s="266" t="s">
        <v>225</v>
      </c>
      <c r="M90" s="268">
        <v>35</v>
      </c>
      <c r="N90" s="266" t="s">
        <v>670</v>
      </c>
      <c r="O90" s="268">
        <v>12</v>
      </c>
      <c r="P90" s="266" t="s">
        <v>45</v>
      </c>
      <c r="Q90" s="266" t="s">
        <v>671</v>
      </c>
      <c r="R90" s="266" t="s">
        <v>672</v>
      </c>
      <c r="S90" s="269">
        <v>44927</v>
      </c>
      <c r="T90" s="269" t="s">
        <v>490</v>
      </c>
      <c r="U90" s="266" t="s">
        <v>666</v>
      </c>
      <c r="V90" s="266" t="s">
        <v>673</v>
      </c>
      <c r="W90" s="268">
        <v>3</v>
      </c>
      <c r="X90" s="256">
        <v>4</v>
      </c>
      <c r="Y90" s="260">
        <v>1</v>
      </c>
      <c r="Z90" s="254" t="s">
        <v>674</v>
      </c>
      <c r="AA90" s="254" t="s">
        <v>646</v>
      </c>
      <c r="AB90" s="266" t="s">
        <v>673</v>
      </c>
      <c r="AC90" s="268">
        <v>3</v>
      </c>
      <c r="AD90" s="266"/>
      <c r="AE90" s="266"/>
      <c r="AF90" s="266"/>
      <c r="AG90" s="266"/>
      <c r="AH90" s="266" t="s">
        <v>673</v>
      </c>
      <c r="AI90" s="268">
        <v>3</v>
      </c>
      <c r="AJ90" s="266"/>
      <c r="AK90" s="266"/>
      <c r="AL90" s="266"/>
      <c r="AM90" s="266"/>
      <c r="AN90" s="266" t="s">
        <v>673</v>
      </c>
      <c r="AO90" s="268">
        <v>3</v>
      </c>
      <c r="AP90" s="255"/>
      <c r="AQ90" s="255"/>
      <c r="AR90" s="255"/>
      <c r="AS90" s="255"/>
      <c r="AT90" s="265"/>
      <c r="AU90" s="255"/>
      <c r="AV90" s="255"/>
      <c r="AW90" s="255"/>
      <c r="AX90" s="255"/>
    </row>
    <row r="91" spans="1:50" s="264" customFormat="1" ht="12" x14ac:dyDescent="0.2">
      <c r="A91" s="265" t="s">
        <v>486</v>
      </c>
      <c r="B91" s="267" t="s">
        <v>320</v>
      </c>
      <c r="C91" s="267" t="s">
        <v>48</v>
      </c>
      <c r="D91" s="267" t="s">
        <v>65</v>
      </c>
      <c r="E91" s="267" t="s">
        <v>336</v>
      </c>
      <c r="F91" s="267" t="s">
        <v>186</v>
      </c>
      <c r="G91" s="267" t="s">
        <v>212</v>
      </c>
      <c r="H91" s="267" t="s">
        <v>25</v>
      </c>
      <c r="I91" s="267" t="s">
        <v>106</v>
      </c>
      <c r="J91" s="267" t="s">
        <v>325</v>
      </c>
      <c r="K91" s="267" t="s">
        <v>257</v>
      </c>
      <c r="L91" s="267" t="s">
        <v>233</v>
      </c>
      <c r="M91" s="268">
        <v>77</v>
      </c>
      <c r="N91" s="267" t="s">
        <v>789</v>
      </c>
      <c r="O91" s="270">
        <v>2</v>
      </c>
      <c r="P91" s="267" t="s">
        <v>45</v>
      </c>
      <c r="Q91" s="267" t="s">
        <v>790</v>
      </c>
      <c r="R91" s="267" t="s">
        <v>791</v>
      </c>
      <c r="S91" s="271">
        <v>44927</v>
      </c>
      <c r="T91" s="271" t="s">
        <v>792</v>
      </c>
      <c r="U91" s="267" t="s">
        <v>172</v>
      </c>
      <c r="V91" s="267" t="s">
        <v>790</v>
      </c>
      <c r="W91" s="270">
        <v>1</v>
      </c>
      <c r="X91" s="257">
        <v>1</v>
      </c>
      <c r="Y91" s="260">
        <f>+(X91/W91)</f>
        <v>1</v>
      </c>
      <c r="Z91" s="255" t="s">
        <v>793</v>
      </c>
      <c r="AA91" s="254" t="s">
        <v>511</v>
      </c>
      <c r="AB91" s="267" t="s">
        <v>484</v>
      </c>
      <c r="AC91" s="270">
        <v>0</v>
      </c>
      <c r="AD91" s="267"/>
      <c r="AE91" s="267"/>
      <c r="AF91" s="267"/>
      <c r="AG91" s="267"/>
      <c r="AH91" s="267" t="s">
        <v>790</v>
      </c>
      <c r="AI91" s="270">
        <v>1</v>
      </c>
      <c r="AJ91" s="267"/>
      <c r="AK91" s="267"/>
      <c r="AL91" s="267"/>
      <c r="AM91" s="267"/>
      <c r="AN91" s="267" t="s">
        <v>484</v>
      </c>
      <c r="AO91" s="270">
        <v>0</v>
      </c>
      <c r="AP91" s="255"/>
      <c r="AQ91" s="255"/>
      <c r="AR91" s="255"/>
      <c r="AS91" s="255"/>
      <c r="AT91" s="265"/>
      <c r="AU91" s="255"/>
      <c r="AV91" s="255"/>
      <c r="AW91" s="255"/>
      <c r="AX91" s="255"/>
    </row>
    <row r="92" spans="1:50" s="264" customFormat="1" ht="12" x14ac:dyDescent="0.2">
      <c r="A92" s="265" t="s">
        <v>486</v>
      </c>
      <c r="B92" s="267" t="s">
        <v>320</v>
      </c>
      <c r="C92" s="267" t="s">
        <v>48</v>
      </c>
      <c r="D92" s="267" t="s">
        <v>50</v>
      </c>
      <c r="E92" s="267" t="s">
        <v>794</v>
      </c>
      <c r="F92" s="267" t="s">
        <v>93</v>
      </c>
      <c r="G92" s="267" t="s">
        <v>69</v>
      </c>
      <c r="H92" s="267" t="s">
        <v>25</v>
      </c>
      <c r="I92" s="267" t="s">
        <v>106</v>
      </c>
      <c r="J92" s="267" t="s">
        <v>331</v>
      </c>
      <c r="K92" s="267" t="s">
        <v>257</v>
      </c>
      <c r="L92" s="267" t="s">
        <v>225</v>
      </c>
      <c r="M92" s="270">
        <v>78</v>
      </c>
      <c r="N92" s="267" t="s">
        <v>795</v>
      </c>
      <c r="O92" s="270">
        <v>2</v>
      </c>
      <c r="P92" s="267" t="s">
        <v>45</v>
      </c>
      <c r="Q92" s="267" t="s">
        <v>796</v>
      </c>
      <c r="R92" s="267" t="s">
        <v>797</v>
      </c>
      <c r="S92" s="271">
        <v>44927</v>
      </c>
      <c r="T92" s="271" t="s">
        <v>490</v>
      </c>
      <c r="U92" s="267" t="s">
        <v>172</v>
      </c>
      <c r="V92" s="267" t="s">
        <v>484</v>
      </c>
      <c r="W92" s="270">
        <v>0</v>
      </c>
      <c r="X92" s="257" t="s">
        <v>484</v>
      </c>
      <c r="Y92" s="257" t="s">
        <v>484</v>
      </c>
      <c r="Z92" s="255" t="s">
        <v>484</v>
      </c>
      <c r="AA92" s="255" t="s">
        <v>484</v>
      </c>
      <c r="AB92" s="267" t="s">
        <v>798</v>
      </c>
      <c r="AC92" s="270">
        <v>1</v>
      </c>
      <c r="AD92" s="267"/>
      <c r="AE92" s="267"/>
      <c r="AF92" s="267"/>
      <c r="AG92" s="267"/>
      <c r="AH92" s="267" t="s">
        <v>484</v>
      </c>
      <c r="AI92" s="270">
        <v>0</v>
      </c>
      <c r="AJ92" s="267"/>
      <c r="AK92" s="267"/>
      <c r="AL92" s="267"/>
      <c r="AM92" s="267"/>
      <c r="AN92" s="267" t="s">
        <v>798</v>
      </c>
      <c r="AO92" s="270">
        <v>1</v>
      </c>
      <c r="AP92" s="255"/>
      <c r="AQ92" s="255"/>
      <c r="AR92" s="255"/>
      <c r="AS92" s="255"/>
      <c r="AT92" s="265"/>
      <c r="AU92" s="255"/>
      <c r="AV92" s="255"/>
      <c r="AW92" s="255"/>
      <c r="AX92" s="255"/>
    </row>
    <row r="93" spans="1:50" s="264" customFormat="1" ht="12" x14ac:dyDescent="0.2">
      <c r="A93" s="265" t="s">
        <v>486</v>
      </c>
      <c r="B93" s="267" t="s">
        <v>320</v>
      </c>
      <c r="C93" s="267" t="s">
        <v>48</v>
      </c>
      <c r="D93" s="267" t="s">
        <v>65</v>
      </c>
      <c r="E93" s="267" t="s">
        <v>336</v>
      </c>
      <c r="F93" s="267" t="s">
        <v>229</v>
      </c>
      <c r="G93" s="267" t="s">
        <v>157</v>
      </c>
      <c r="H93" s="267" t="s">
        <v>25</v>
      </c>
      <c r="I93" s="267" t="s">
        <v>106</v>
      </c>
      <c r="J93" s="267" t="s">
        <v>328</v>
      </c>
      <c r="K93" s="267" t="s">
        <v>257</v>
      </c>
      <c r="L93" s="267" t="s">
        <v>225</v>
      </c>
      <c r="M93" s="268">
        <v>79</v>
      </c>
      <c r="N93" s="267" t="s">
        <v>799</v>
      </c>
      <c r="O93" s="260">
        <v>1</v>
      </c>
      <c r="P93" s="267" t="s">
        <v>30</v>
      </c>
      <c r="Q93" s="267" t="s">
        <v>800</v>
      </c>
      <c r="R93" s="267" t="s">
        <v>801</v>
      </c>
      <c r="S93" s="271">
        <v>45017</v>
      </c>
      <c r="T93" s="271" t="s">
        <v>490</v>
      </c>
      <c r="U93" s="267" t="s">
        <v>172</v>
      </c>
      <c r="V93" s="267" t="s">
        <v>484</v>
      </c>
      <c r="W93" s="260">
        <v>0</v>
      </c>
      <c r="X93" s="257" t="s">
        <v>484</v>
      </c>
      <c r="Y93" s="257" t="s">
        <v>484</v>
      </c>
      <c r="Z93" s="255" t="s">
        <v>484</v>
      </c>
      <c r="AA93" s="255" t="s">
        <v>484</v>
      </c>
      <c r="AB93" s="267" t="s">
        <v>802</v>
      </c>
      <c r="AC93" s="260">
        <v>1</v>
      </c>
      <c r="AD93" s="267"/>
      <c r="AE93" s="267"/>
      <c r="AF93" s="267"/>
      <c r="AG93" s="267"/>
      <c r="AH93" s="267" t="s">
        <v>803</v>
      </c>
      <c r="AI93" s="260">
        <v>1</v>
      </c>
      <c r="AJ93" s="267"/>
      <c r="AK93" s="267"/>
      <c r="AL93" s="267"/>
      <c r="AM93" s="267"/>
      <c r="AN93" s="267" t="s">
        <v>804</v>
      </c>
      <c r="AO93" s="260">
        <v>1</v>
      </c>
      <c r="AP93" s="255"/>
      <c r="AQ93" s="255"/>
      <c r="AR93" s="255"/>
      <c r="AS93" s="255"/>
      <c r="AT93" s="265"/>
      <c r="AU93" s="255"/>
      <c r="AV93" s="255"/>
      <c r="AW93" s="255"/>
      <c r="AX93" s="255"/>
    </row>
    <row r="94" spans="1:50" s="264" customFormat="1" ht="12" x14ac:dyDescent="0.2">
      <c r="A94" s="265" t="s">
        <v>486</v>
      </c>
      <c r="B94" s="267" t="s">
        <v>320</v>
      </c>
      <c r="C94" s="267" t="s">
        <v>48</v>
      </c>
      <c r="D94" s="267" t="s">
        <v>65</v>
      </c>
      <c r="E94" s="267" t="s">
        <v>336</v>
      </c>
      <c r="F94" s="267" t="s">
        <v>186</v>
      </c>
      <c r="G94" s="267" t="s">
        <v>212</v>
      </c>
      <c r="H94" s="267" t="s">
        <v>55</v>
      </c>
      <c r="I94" s="267" t="s">
        <v>106</v>
      </c>
      <c r="J94" s="267" t="s">
        <v>325</v>
      </c>
      <c r="K94" s="267" t="s">
        <v>257</v>
      </c>
      <c r="L94" s="267" t="s">
        <v>225</v>
      </c>
      <c r="M94" s="270">
        <v>80</v>
      </c>
      <c r="N94" s="267" t="s">
        <v>805</v>
      </c>
      <c r="O94" s="260">
        <v>1</v>
      </c>
      <c r="P94" s="267" t="s">
        <v>30</v>
      </c>
      <c r="Q94" s="267" t="s">
        <v>806</v>
      </c>
      <c r="R94" s="267" t="s">
        <v>807</v>
      </c>
      <c r="S94" s="271">
        <v>44927</v>
      </c>
      <c r="T94" s="271" t="s">
        <v>490</v>
      </c>
      <c r="U94" s="267" t="s">
        <v>172</v>
      </c>
      <c r="V94" s="267" t="s">
        <v>808</v>
      </c>
      <c r="W94" s="260">
        <v>1</v>
      </c>
      <c r="X94" s="284">
        <v>1</v>
      </c>
      <c r="Y94" s="260">
        <f>+(X94/W94)</f>
        <v>1</v>
      </c>
      <c r="Z94" s="304" t="s">
        <v>809</v>
      </c>
      <c r="AA94" s="254" t="s">
        <v>511</v>
      </c>
      <c r="AB94" s="267" t="s">
        <v>810</v>
      </c>
      <c r="AC94" s="260">
        <v>1</v>
      </c>
      <c r="AD94" s="267"/>
      <c r="AE94" s="267"/>
      <c r="AF94" s="267"/>
      <c r="AG94" s="267"/>
      <c r="AH94" s="267" t="s">
        <v>811</v>
      </c>
      <c r="AI94" s="260">
        <v>1</v>
      </c>
      <c r="AJ94" s="267"/>
      <c r="AK94" s="267"/>
      <c r="AL94" s="267"/>
      <c r="AM94" s="267"/>
      <c r="AN94" s="267" t="s">
        <v>812</v>
      </c>
      <c r="AO94" s="260">
        <v>1</v>
      </c>
      <c r="AP94" s="255"/>
      <c r="AQ94" s="255"/>
      <c r="AR94" s="255"/>
      <c r="AS94" s="255"/>
      <c r="AT94" s="265"/>
      <c r="AU94" s="255"/>
      <c r="AV94" s="255"/>
      <c r="AW94" s="255"/>
      <c r="AX94" s="255"/>
    </row>
    <row r="95" spans="1:50" s="264" customFormat="1" ht="12" x14ac:dyDescent="0.2">
      <c r="A95" s="265" t="s">
        <v>486</v>
      </c>
      <c r="B95" s="267" t="s">
        <v>320</v>
      </c>
      <c r="C95" s="267" t="s">
        <v>48</v>
      </c>
      <c r="D95" s="267" t="s">
        <v>65</v>
      </c>
      <c r="E95" s="267" t="s">
        <v>336</v>
      </c>
      <c r="F95" s="267" t="s">
        <v>68</v>
      </c>
      <c r="G95" s="267" t="s">
        <v>212</v>
      </c>
      <c r="H95" s="267" t="s">
        <v>813</v>
      </c>
      <c r="I95" s="267" t="s">
        <v>106</v>
      </c>
      <c r="J95" s="267" t="s">
        <v>325</v>
      </c>
      <c r="K95" s="267" t="s">
        <v>215</v>
      </c>
      <c r="L95" s="267" t="s">
        <v>225</v>
      </c>
      <c r="M95" s="268">
        <v>81</v>
      </c>
      <c r="N95" s="267" t="s">
        <v>814</v>
      </c>
      <c r="O95" s="270">
        <v>12</v>
      </c>
      <c r="P95" s="267" t="s">
        <v>815</v>
      </c>
      <c r="Q95" s="267" t="s">
        <v>816</v>
      </c>
      <c r="R95" s="267" t="s">
        <v>817</v>
      </c>
      <c r="S95" s="271">
        <v>44927</v>
      </c>
      <c r="T95" s="271" t="s">
        <v>490</v>
      </c>
      <c r="U95" s="267" t="s">
        <v>172</v>
      </c>
      <c r="V95" s="267" t="s">
        <v>818</v>
      </c>
      <c r="W95" s="270">
        <v>3</v>
      </c>
      <c r="X95" s="257">
        <v>3</v>
      </c>
      <c r="Y95" s="260">
        <f>+(X95/W95)</f>
        <v>1</v>
      </c>
      <c r="Z95" s="304" t="s">
        <v>819</v>
      </c>
      <c r="AA95" s="254" t="s">
        <v>527</v>
      </c>
      <c r="AB95" s="267" t="s">
        <v>820</v>
      </c>
      <c r="AC95" s="270">
        <v>3</v>
      </c>
      <c r="AD95" s="267"/>
      <c r="AE95" s="267"/>
      <c r="AF95" s="267"/>
      <c r="AG95" s="267"/>
      <c r="AH95" s="267" t="s">
        <v>821</v>
      </c>
      <c r="AI95" s="270">
        <v>3</v>
      </c>
      <c r="AJ95" s="267"/>
      <c r="AK95" s="267"/>
      <c r="AL95" s="267"/>
      <c r="AM95" s="267"/>
      <c r="AN95" s="267" t="s">
        <v>822</v>
      </c>
      <c r="AO95" s="270">
        <v>3</v>
      </c>
      <c r="AP95" s="255"/>
      <c r="AQ95" s="255"/>
      <c r="AR95" s="255"/>
      <c r="AS95" s="255"/>
      <c r="AT95" s="265"/>
      <c r="AU95" s="255"/>
      <c r="AV95" s="255"/>
      <c r="AW95" s="255"/>
      <c r="AX95" s="255"/>
    </row>
    <row r="96" spans="1:50" s="264" customFormat="1" ht="12" x14ac:dyDescent="0.2">
      <c r="A96" s="265" t="s">
        <v>486</v>
      </c>
      <c r="B96" s="267" t="s">
        <v>320</v>
      </c>
      <c r="C96" s="267" t="s">
        <v>48</v>
      </c>
      <c r="D96" s="267" t="s">
        <v>65</v>
      </c>
      <c r="E96" s="267" t="s">
        <v>336</v>
      </c>
      <c r="F96" s="267" t="s">
        <v>211</v>
      </c>
      <c r="G96" s="267" t="s">
        <v>147</v>
      </c>
      <c r="H96" s="267" t="s">
        <v>25</v>
      </c>
      <c r="I96" s="267" t="s">
        <v>106</v>
      </c>
      <c r="J96" s="267" t="s">
        <v>318</v>
      </c>
      <c r="K96" s="267" t="s">
        <v>257</v>
      </c>
      <c r="L96" s="267" t="s">
        <v>225</v>
      </c>
      <c r="M96" s="270">
        <v>82</v>
      </c>
      <c r="N96" s="267" t="s">
        <v>823</v>
      </c>
      <c r="O96" s="260">
        <v>1</v>
      </c>
      <c r="P96" s="267" t="s">
        <v>30</v>
      </c>
      <c r="Q96" s="267" t="s">
        <v>824</v>
      </c>
      <c r="R96" s="267" t="s">
        <v>825</v>
      </c>
      <c r="S96" s="271">
        <v>44927</v>
      </c>
      <c r="T96" s="271" t="s">
        <v>490</v>
      </c>
      <c r="U96" s="267" t="s">
        <v>172</v>
      </c>
      <c r="V96" s="267" t="s">
        <v>826</v>
      </c>
      <c r="W96" s="260">
        <v>1</v>
      </c>
      <c r="X96" s="284">
        <v>1</v>
      </c>
      <c r="Y96" s="260">
        <f>+(X96/W96)</f>
        <v>1</v>
      </c>
      <c r="Z96" s="304" t="s">
        <v>827</v>
      </c>
      <c r="AA96" s="254" t="s">
        <v>511</v>
      </c>
      <c r="AB96" s="267" t="s">
        <v>828</v>
      </c>
      <c r="AC96" s="260">
        <v>1</v>
      </c>
      <c r="AD96" s="267"/>
      <c r="AE96" s="267"/>
      <c r="AF96" s="267"/>
      <c r="AG96" s="267"/>
      <c r="AH96" s="267" t="s">
        <v>829</v>
      </c>
      <c r="AI96" s="260">
        <v>1</v>
      </c>
      <c r="AJ96" s="267"/>
      <c r="AK96" s="267"/>
      <c r="AL96" s="267"/>
      <c r="AM96" s="267"/>
      <c r="AN96" s="267" t="s">
        <v>830</v>
      </c>
      <c r="AO96" s="260">
        <v>1</v>
      </c>
      <c r="AP96" s="255"/>
      <c r="AQ96" s="255"/>
      <c r="AR96" s="255"/>
      <c r="AS96" s="255"/>
      <c r="AT96" s="265"/>
      <c r="AU96" s="255"/>
      <c r="AV96" s="255"/>
      <c r="AW96" s="255"/>
      <c r="AX96" s="255"/>
    </row>
    <row r="97" spans="1:50" s="264" customFormat="1" ht="12" x14ac:dyDescent="0.2">
      <c r="A97" s="265" t="s">
        <v>486</v>
      </c>
      <c r="B97" s="267" t="s">
        <v>320</v>
      </c>
      <c r="C97" s="267" t="s">
        <v>48</v>
      </c>
      <c r="D97" s="267" t="s">
        <v>65</v>
      </c>
      <c r="E97" s="267" t="s">
        <v>336</v>
      </c>
      <c r="F97" s="267" t="s">
        <v>229</v>
      </c>
      <c r="G97" s="267" t="s">
        <v>39</v>
      </c>
      <c r="H97" s="267" t="s">
        <v>25</v>
      </c>
      <c r="I97" s="267" t="s">
        <v>831</v>
      </c>
      <c r="J97" s="267" t="s">
        <v>325</v>
      </c>
      <c r="K97" s="267" t="s">
        <v>257</v>
      </c>
      <c r="L97" s="267" t="s">
        <v>225</v>
      </c>
      <c r="M97" s="268">
        <v>83</v>
      </c>
      <c r="N97" s="267" t="s">
        <v>832</v>
      </c>
      <c r="O97" s="270">
        <v>4</v>
      </c>
      <c r="P97" s="267" t="s">
        <v>45</v>
      </c>
      <c r="Q97" s="267" t="s">
        <v>833</v>
      </c>
      <c r="R97" s="267" t="s">
        <v>834</v>
      </c>
      <c r="S97" s="271">
        <v>44927</v>
      </c>
      <c r="T97" s="271" t="s">
        <v>490</v>
      </c>
      <c r="U97" s="267" t="s">
        <v>172</v>
      </c>
      <c r="V97" s="267" t="s">
        <v>835</v>
      </c>
      <c r="W97" s="270">
        <v>1</v>
      </c>
      <c r="X97" s="257">
        <v>1</v>
      </c>
      <c r="Y97" s="260">
        <f>+(X97/W97)</f>
        <v>1</v>
      </c>
      <c r="Z97" s="304" t="s">
        <v>836</v>
      </c>
      <c r="AA97" s="254" t="s">
        <v>527</v>
      </c>
      <c r="AB97" s="267" t="s">
        <v>835</v>
      </c>
      <c r="AC97" s="270">
        <v>1</v>
      </c>
      <c r="AD97" s="267"/>
      <c r="AE97" s="267"/>
      <c r="AF97" s="267"/>
      <c r="AG97" s="267"/>
      <c r="AH97" s="267" t="s">
        <v>835</v>
      </c>
      <c r="AI97" s="270">
        <v>1</v>
      </c>
      <c r="AJ97" s="267"/>
      <c r="AK97" s="267"/>
      <c r="AL97" s="267"/>
      <c r="AM97" s="267"/>
      <c r="AN97" s="267" t="s">
        <v>835</v>
      </c>
      <c r="AO97" s="270">
        <v>1</v>
      </c>
      <c r="AP97" s="255"/>
      <c r="AQ97" s="255"/>
      <c r="AR97" s="255"/>
      <c r="AS97" s="255"/>
      <c r="AT97" s="265"/>
      <c r="AU97" s="255"/>
      <c r="AV97" s="255"/>
      <c r="AW97" s="255"/>
      <c r="AX97" s="255"/>
    </row>
    <row r="98" spans="1:50" s="264" customFormat="1" ht="12" x14ac:dyDescent="0.2">
      <c r="B98" s="266" t="s">
        <v>308</v>
      </c>
      <c r="C98" s="267" t="s">
        <v>48</v>
      </c>
      <c r="D98" s="267" t="s">
        <v>65</v>
      </c>
      <c r="E98" s="267" t="s">
        <v>837</v>
      </c>
      <c r="F98" s="266" t="s">
        <v>23</v>
      </c>
      <c r="G98" s="266" t="s">
        <v>137</v>
      </c>
      <c r="H98" s="266" t="s">
        <v>25</v>
      </c>
      <c r="I98" s="266" t="s">
        <v>138</v>
      </c>
      <c r="J98" s="266" t="s">
        <v>363</v>
      </c>
      <c r="K98" s="266" t="s">
        <v>43</v>
      </c>
      <c r="L98" s="266" t="s">
        <v>225</v>
      </c>
      <c r="M98" s="270">
        <v>84</v>
      </c>
      <c r="N98" s="266" t="s">
        <v>838</v>
      </c>
      <c r="O98" s="268">
        <v>1</v>
      </c>
      <c r="P98" s="266" t="s">
        <v>45</v>
      </c>
      <c r="Q98" s="266" t="s">
        <v>839</v>
      </c>
      <c r="R98" s="266" t="s">
        <v>840</v>
      </c>
      <c r="S98" s="269">
        <v>44927</v>
      </c>
      <c r="T98" s="269" t="s">
        <v>841</v>
      </c>
      <c r="U98" s="266" t="s">
        <v>152</v>
      </c>
      <c r="V98" s="266" t="s">
        <v>842</v>
      </c>
      <c r="W98" s="268">
        <v>1</v>
      </c>
      <c r="X98" s="256">
        <v>1</v>
      </c>
      <c r="Y98" s="260">
        <f>+(X98/W98)</f>
        <v>1</v>
      </c>
      <c r="Z98" s="254" t="s">
        <v>843</v>
      </c>
      <c r="AA98" s="254" t="s">
        <v>511</v>
      </c>
      <c r="AB98" s="266" t="s">
        <v>484</v>
      </c>
      <c r="AC98" s="268">
        <v>0</v>
      </c>
      <c r="AD98" s="266"/>
      <c r="AE98" s="266"/>
      <c r="AF98" s="266"/>
      <c r="AG98" s="266"/>
      <c r="AH98" s="266" t="s">
        <v>484</v>
      </c>
      <c r="AI98" s="268">
        <v>0</v>
      </c>
      <c r="AJ98" s="266"/>
      <c r="AK98" s="266"/>
      <c r="AL98" s="266"/>
      <c r="AM98" s="266"/>
      <c r="AN98" s="266" t="s">
        <v>484</v>
      </c>
      <c r="AO98" s="268">
        <v>0</v>
      </c>
      <c r="AP98" s="254"/>
      <c r="AQ98" s="254"/>
      <c r="AR98" s="254"/>
      <c r="AS98" s="254"/>
      <c r="AU98" s="254"/>
      <c r="AV98" s="254"/>
      <c r="AW98" s="254"/>
      <c r="AX98" s="254"/>
    </row>
    <row r="99" spans="1:50" s="264" customFormat="1" ht="12" x14ac:dyDescent="0.2">
      <c r="B99" s="266" t="s">
        <v>308</v>
      </c>
      <c r="C99" s="267" t="s">
        <v>48</v>
      </c>
      <c r="D99" s="267" t="s">
        <v>65</v>
      </c>
      <c r="E99" s="267" t="s">
        <v>837</v>
      </c>
      <c r="F99" s="266" t="s">
        <v>23</v>
      </c>
      <c r="G99" s="266" t="s">
        <v>137</v>
      </c>
      <c r="H99" s="266" t="s">
        <v>25</v>
      </c>
      <c r="I99" s="266" t="s">
        <v>138</v>
      </c>
      <c r="J99" s="266" t="s">
        <v>360</v>
      </c>
      <c r="K99" s="266" t="s">
        <v>58</v>
      </c>
      <c r="L99" s="266" t="s">
        <v>225</v>
      </c>
      <c r="M99" s="268">
        <v>85</v>
      </c>
      <c r="N99" s="266" t="s">
        <v>844</v>
      </c>
      <c r="O99" s="259">
        <v>1</v>
      </c>
      <c r="P99" s="266" t="s">
        <v>30</v>
      </c>
      <c r="Q99" s="266" t="s">
        <v>845</v>
      </c>
      <c r="R99" s="266" t="s">
        <v>846</v>
      </c>
      <c r="S99" s="269">
        <v>44927</v>
      </c>
      <c r="T99" s="269" t="s">
        <v>490</v>
      </c>
      <c r="U99" s="266" t="s">
        <v>152</v>
      </c>
      <c r="V99" s="266" t="s">
        <v>847</v>
      </c>
      <c r="W99" s="259">
        <v>1</v>
      </c>
      <c r="X99" s="291">
        <v>1</v>
      </c>
      <c r="Y99" s="260">
        <f>+(X99/W99)</f>
        <v>1</v>
      </c>
      <c r="Z99" s="254" t="s">
        <v>848</v>
      </c>
      <c r="AA99" s="254" t="s">
        <v>511</v>
      </c>
      <c r="AB99" s="266" t="s">
        <v>849</v>
      </c>
      <c r="AC99" s="259">
        <v>1</v>
      </c>
      <c r="AD99" s="266"/>
      <c r="AE99" s="266"/>
      <c r="AF99" s="266"/>
      <c r="AG99" s="266"/>
      <c r="AH99" s="266" t="s">
        <v>849</v>
      </c>
      <c r="AI99" s="259">
        <v>1</v>
      </c>
      <c r="AJ99" s="266"/>
      <c r="AK99" s="266"/>
      <c r="AL99" s="266"/>
      <c r="AM99" s="266"/>
      <c r="AN99" s="266" t="s">
        <v>849</v>
      </c>
      <c r="AO99" s="259">
        <v>1</v>
      </c>
      <c r="AP99" s="254"/>
      <c r="AQ99" s="254"/>
      <c r="AR99" s="254"/>
      <c r="AS99" s="254"/>
      <c r="AU99" s="254"/>
      <c r="AV99" s="254"/>
      <c r="AW99" s="254"/>
      <c r="AX99" s="254"/>
    </row>
    <row r="100" spans="1:50" s="264" customFormat="1" ht="12" x14ac:dyDescent="0.2">
      <c r="B100" s="266" t="s">
        <v>308</v>
      </c>
      <c r="C100" s="267" t="s">
        <v>48</v>
      </c>
      <c r="D100" s="267" t="s">
        <v>65</v>
      </c>
      <c r="E100" s="267" t="s">
        <v>837</v>
      </c>
      <c r="F100" s="266" t="s">
        <v>23</v>
      </c>
      <c r="G100" s="266" t="s">
        <v>137</v>
      </c>
      <c r="H100" s="266" t="s">
        <v>25</v>
      </c>
      <c r="I100" s="266" t="s">
        <v>138</v>
      </c>
      <c r="J100" s="266" t="s">
        <v>360</v>
      </c>
      <c r="K100" s="266" t="s">
        <v>72</v>
      </c>
      <c r="L100" s="266" t="s">
        <v>225</v>
      </c>
      <c r="M100" s="270">
        <v>86</v>
      </c>
      <c r="N100" s="266" t="s">
        <v>850</v>
      </c>
      <c r="O100" s="259">
        <v>1</v>
      </c>
      <c r="P100" s="266" t="s">
        <v>30</v>
      </c>
      <c r="Q100" s="266" t="s">
        <v>851</v>
      </c>
      <c r="R100" s="266" t="s">
        <v>852</v>
      </c>
      <c r="S100" s="269">
        <v>44927</v>
      </c>
      <c r="T100" s="269" t="s">
        <v>490</v>
      </c>
      <c r="U100" s="266" t="s">
        <v>152</v>
      </c>
      <c r="V100" s="266" t="s">
        <v>847</v>
      </c>
      <c r="W100" s="259">
        <v>1</v>
      </c>
      <c r="X100" s="291">
        <v>1</v>
      </c>
      <c r="Y100" s="260">
        <f>+(X100/W100)</f>
        <v>1</v>
      </c>
      <c r="Z100" s="254" t="s">
        <v>853</v>
      </c>
      <c r="AA100" s="254" t="s">
        <v>511</v>
      </c>
      <c r="AB100" s="266" t="s">
        <v>849</v>
      </c>
      <c r="AC100" s="259">
        <v>1</v>
      </c>
      <c r="AD100" s="266"/>
      <c r="AE100" s="266"/>
      <c r="AF100" s="266"/>
      <c r="AG100" s="266"/>
      <c r="AH100" s="266" t="s">
        <v>849</v>
      </c>
      <c r="AI100" s="259">
        <v>1</v>
      </c>
      <c r="AJ100" s="266"/>
      <c r="AK100" s="266"/>
      <c r="AL100" s="266"/>
      <c r="AM100" s="266"/>
      <c r="AN100" s="266" t="s">
        <v>849</v>
      </c>
      <c r="AO100" s="259">
        <v>1</v>
      </c>
      <c r="AP100" s="254"/>
      <c r="AQ100" s="254"/>
      <c r="AR100" s="254"/>
      <c r="AS100" s="254"/>
      <c r="AU100" s="254"/>
      <c r="AV100" s="254"/>
      <c r="AW100" s="254"/>
      <c r="AX100" s="254"/>
    </row>
    <row r="101" spans="1:50" s="264" customFormat="1" ht="12" x14ac:dyDescent="0.2">
      <c r="B101" s="267" t="s">
        <v>320</v>
      </c>
      <c r="C101" s="267" t="s">
        <v>48</v>
      </c>
      <c r="D101" s="267" t="s">
        <v>65</v>
      </c>
      <c r="E101" s="267" t="s">
        <v>336</v>
      </c>
      <c r="F101" s="267" t="s">
        <v>186</v>
      </c>
      <c r="G101" s="267" t="s">
        <v>212</v>
      </c>
      <c r="H101" s="267" t="s">
        <v>25</v>
      </c>
      <c r="I101" s="267" t="s">
        <v>106</v>
      </c>
      <c r="J101" s="267" t="s">
        <v>325</v>
      </c>
      <c r="K101" s="267" t="s">
        <v>257</v>
      </c>
      <c r="L101" s="267" t="s">
        <v>233</v>
      </c>
      <c r="M101" s="270">
        <v>76</v>
      </c>
      <c r="N101" s="267" t="s">
        <v>784</v>
      </c>
      <c r="O101" s="260">
        <v>1</v>
      </c>
      <c r="P101" s="267" t="s">
        <v>30</v>
      </c>
      <c r="Q101" s="267" t="s">
        <v>785</v>
      </c>
      <c r="R101" s="267" t="s">
        <v>786</v>
      </c>
      <c r="S101" s="271">
        <v>44927</v>
      </c>
      <c r="T101" s="271" t="s">
        <v>490</v>
      </c>
      <c r="U101" s="267" t="s">
        <v>172</v>
      </c>
      <c r="V101" s="267" t="s">
        <v>787</v>
      </c>
      <c r="W101" s="260">
        <v>1</v>
      </c>
      <c r="X101" s="284">
        <v>1</v>
      </c>
      <c r="Y101" s="260">
        <f>+(X101/W101)</f>
        <v>1</v>
      </c>
      <c r="Z101" s="255" t="s">
        <v>788</v>
      </c>
      <c r="AA101" s="254" t="s">
        <v>2294</v>
      </c>
      <c r="AB101" s="267" t="s">
        <v>787</v>
      </c>
      <c r="AC101" s="260">
        <v>1</v>
      </c>
      <c r="AD101" s="267"/>
      <c r="AE101" s="267"/>
      <c r="AF101" s="267"/>
      <c r="AG101" s="267"/>
      <c r="AH101" s="267" t="s">
        <v>787</v>
      </c>
      <c r="AI101" s="260">
        <v>1</v>
      </c>
      <c r="AJ101" s="267"/>
      <c r="AK101" s="267"/>
      <c r="AL101" s="267"/>
      <c r="AM101" s="267"/>
      <c r="AN101" s="267" t="s">
        <v>787</v>
      </c>
      <c r="AO101" s="260">
        <v>1</v>
      </c>
      <c r="AP101" s="254"/>
      <c r="AQ101" s="254"/>
      <c r="AR101" s="254"/>
      <c r="AS101" s="254"/>
      <c r="AU101" s="254"/>
      <c r="AV101" s="254"/>
      <c r="AW101" s="254"/>
      <c r="AX101" s="254"/>
    </row>
    <row r="102" spans="1:50" s="264" customFormat="1" ht="12" x14ac:dyDescent="0.2">
      <c r="B102" s="266" t="s">
        <v>308</v>
      </c>
      <c r="C102" s="267" t="s">
        <v>48</v>
      </c>
      <c r="D102" s="267" t="s">
        <v>65</v>
      </c>
      <c r="E102" s="267" t="s">
        <v>837</v>
      </c>
      <c r="F102" s="266" t="s">
        <v>23</v>
      </c>
      <c r="G102" s="266" t="s">
        <v>137</v>
      </c>
      <c r="H102" s="266" t="s">
        <v>25</v>
      </c>
      <c r="I102" s="266" t="s">
        <v>138</v>
      </c>
      <c r="J102" s="266" t="s">
        <v>363</v>
      </c>
      <c r="K102" s="266" t="s">
        <v>130</v>
      </c>
      <c r="L102" s="266" t="s">
        <v>225</v>
      </c>
      <c r="M102" s="270">
        <v>88</v>
      </c>
      <c r="N102" s="266" t="s">
        <v>857</v>
      </c>
      <c r="O102" s="259">
        <v>1</v>
      </c>
      <c r="P102" s="266" t="s">
        <v>30</v>
      </c>
      <c r="Q102" s="266" t="s">
        <v>858</v>
      </c>
      <c r="R102" s="266" t="s">
        <v>856</v>
      </c>
      <c r="S102" s="269">
        <v>44927</v>
      </c>
      <c r="T102" s="269" t="s">
        <v>490</v>
      </c>
      <c r="U102" s="266" t="s">
        <v>152</v>
      </c>
      <c r="V102" s="266" t="s">
        <v>847</v>
      </c>
      <c r="W102" s="259">
        <v>1</v>
      </c>
      <c r="X102" s="291">
        <v>1</v>
      </c>
      <c r="Y102" s="260">
        <f>+(X102/W102)</f>
        <v>1</v>
      </c>
      <c r="Z102" s="254" t="s">
        <v>859</v>
      </c>
      <c r="AA102" s="254" t="s">
        <v>511</v>
      </c>
      <c r="AB102" s="266" t="s">
        <v>849</v>
      </c>
      <c r="AC102" s="259">
        <v>1</v>
      </c>
      <c r="AD102" s="266"/>
      <c r="AE102" s="266"/>
      <c r="AF102" s="266"/>
      <c r="AG102" s="266"/>
      <c r="AH102" s="266" t="s">
        <v>849</v>
      </c>
      <c r="AI102" s="259">
        <v>1</v>
      </c>
      <c r="AJ102" s="266"/>
      <c r="AK102" s="266"/>
      <c r="AL102" s="266"/>
      <c r="AM102" s="266"/>
      <c r="AN102" s="266" t="s">
        <v>849</v>
      </c>
      <c r="AO102" s="259">
        <v>1</v>
      </c>
      <c r="AP102" s="254"/>
      <c r="AQ102" s="254"/>
      <c r="AR102" s="254"/>
      <c r="AS102" s="254"/>
      <c r="AU102" s="254"/>
      <c r="AV102" s="254"/>
      <c r="AW102" s="254"/>
      <c r="AX102" s="254"/>
    </row>
    <row r="103" spans="1:50" s="264" customFormat="1" ht="12" x14ac:dyDescent="0.2">
      <c r="B103" s="266" t="s">
        <v>308</v>
      </c>
      <c r="C103" s="267" t="s">
        <v>48</v>
      </c>
      <c r="D103" s="267" t="s">
        <v>65</v>
      </c>
      <c r="E103" s="267" t="s">
        <v>837</v>
      </c>
      <c r="F103" s="266" t="s">
        <v>23</v>
      </c>
      <c r="G103" s="266" t="s">
        <v>137</v>
      </c>
      <c r="H103" s="266" t="s">
        <v>25</v>
      </c>
      <c r="I103" s="266" t="s">
        <v>138</v>
      </c>
      <c r="J103" s="266" t="s">
        <v>363</v>
      </c>
      <c r="K103" s="266" t="s">
        <v>97</v>
      </c>
      <c r="L103" s="266" t="s">
        <v>225</v>
      </c>
      <c r="M103" s="268">
        <v>89</v>
      </c>
      <c r="N103" s="266" t="s">
        <v>860</v>
      </c>
      <c r="O103" s="259">
        <v>1</v>
      </c>
      <c r="P103" s="266" t="s">
        <v>30</v>
      </c>
      <c r="Q103" s="266" t="s">
        <v>861</v>
      </c>
      <c r="R103" s="266" t="s">
        <v>856</v>
      </c>
      <c r="S103" s="269">
        <v>44927</v>
      </c>
      <c r="T103" s="269" t="s">
        <v>490</v>
      </c>
      <c r="U103" s="266" t="s">
        <v>152</v>
      </c>
      <c r="V103" s="266" t="s">
        <v>847</v>
      </c>
      <c r="W103" s="259">
        <v>1</v>
      </c>
      <c r="X103" s="291">
        <v>1</v>
      </c>
      <c r="Y103" s="260">
        <f>+(X103/W103)</f>
        <v>1</v>
      </c>
      <c r="Z103" s="254" t="s">
        <v>862</v>
      </c>
      <c r="AA103" s="254" t="s">
        <v>863</v>
      </c>
      <c r="AB103" s="266" t="s">
        <v>849</v>
      </c>
      <c r="AC103" s="259">
        <v>1</v>
      </c>
      <c r="AD103" s="266"/>
      <c r="AE103" s="266"/>
      <c r="AF103" s="266"/>
      <c r="AG103" s="266"/>
      <c r="AH103" s="266" t="s">
        <v>849</v>
      </c>
      <c r="AI103" s="259">
        <v>1</v>
      </c>
      <c r="AJ103" s="266"/>
      <c r="AK103" s="266"/>
      <c r="AL103" s="266"/>
      <c r="AM103" s="266"/>
      <c r="AN103" s="266" t="s">
        <v>849</v>
      </c>
      <c r="AO103" s="259">
        <v>1</v>
      </c>
      <c r="AP103" s="254"/>
      <c r="AQ103" s="254"/>
      <c r="AR103" s="254"/>
      <c r="AS103" s="254"/>
      <c r="AU103" s="254"/>
      <c r="AV103" s="254"/>
      <c r="AW103" s="254"/>
      <c r="AX103" s="254"/>
    </row>
    <row r="104" spans="1:50" s="264" customFormat="1" ht="12" x14ac:dyDescent="0.2">
      <c r="B104" s="266" t="s">
        <v>308</v>
      </c>
      <c r="C104" s="267" t="s">
        <v>48</v>
      </c>
      <c r="D104" s="267" t="s">
        <v>65</v>
      </c>
      <c r="E104" s="267" t="s">
        <v>837</v>
      </c>
      <c r="F104" s="266" t="s">
        <v>23</v>
      </c>
      <c r="G104" s="266" t="s">
        <v>137</v>
      </c>
      <c r="H104" s="266" t="s">
        <v>25</v>
      </c>
      <c r="I104" s="266" t="s">
        <v>138</v>
      </c>
      <c r="J104" s="266" t="s">
        <v>362</v>
      </c>
      <c r="K104" s="266" t="s">
        <v>108</v>
      </c>
      <c r="L104" s="266" t="s">
        <v>225</v>
      </c>
      <c r="M104" s="270">
        <v>90</v>
      </c>
      <c r="N104" s="266" t="s">
        <v>864</v>
      </c>
      <c r="O104" s="259">
        <v>1</v>
      </c>
      <c r="P104" s="266" t="s">
        <v>30</v>
      </c>
      <c r="Q104" s="266" t="s">
        <v>865</v>
      </c>
      <c r="R104" s="266" t="s">
        <v>866</v>
      </c>
      <c r="S104" s="269">
        <v>44927</v>
      </c>
      <c r="T104" s="269" t="s">
        <v>490</v>
      </c>
      <c r="U104" s="266" t="s">
        <v>152</v>
      </c>
      <c r="V104" s="266" t="s">
        <v>867</v>
      </c>
      <c r="W104" s="259">
        <v>1</v>
      </c>
      <c r="X104" s="291">
        <v>1</v>
      </c>
      <c r="Y104" s="260">
        <f>+(X104/W104)</f>
        <v>1</v>
      </c>
      <c r="Z104" s="254" t="s">
        <v>868</v>
      </c>
      <c r="AA104" s="254" t="s">
        <v>511</v>
      </c>
      <c r="AB104" s="266" t="s">
        <v>869</v>
      </c>
      <c r="AC104" s="259">
        <v>1</v>
      </c>
      <c r="AD104" s="266"/>
      <c r="AE104" s="266"/>
      <c r="AF104" s="266"/>
      <c r="AG104" s="266"/>
      <c r="AH104" s="266" t="s">
        <v>869</v>
      </c>
      <c r="AI104" s="259">
        <v>1</v>
      </c>
      <c r="AJ104" s="266"/>
      <c r="AK104" s="266"/>
      <c r="AL104" s="266"/>
      <c r="AM104" s="266"/>
      <c r="AN104" s="266" t="s">
        <v>869</v>
      </c>
      <c r="AO104" s="259">
        <v>1</v>
      </c>
      <c r="AP104" s="254"/>
      <c r="AQ104" s="254"/>
      <c r="AR104" s="254"/>
      <c r="AS104" s="254"/>
      <c r="AU104" s="254"/>
      <c r="AV104" s="254"/>
      <c r="AW104" s="254"/>
      <c r="AX104" s="254"/>
    </row>
    <row r="105" spans="1:50" s="264" customFormat="1" ht="12" x14ac:dyDescent="0.2">
      <c r="B105" s="266" t="s">
        <v>308</v>
      </c>
      <c r="C105" s="267" t="s">
        <v>48</v>
      </c>
      <c r="D105" s="267" t="s">
        <v>65</v>
      </c>
      <c r="E105" s="267" t="s">
        <v>837</v>
      </c>
      <c r="F105" s="266" t="s">
        <v>23</v>
      </c>
      <c r="G105" s="266" t="s">
        <v>137</v>
      </c>
      <c r="H105" s="266" t="s">
        <v>25</v>
      </c>
      <c r="I105" s="266" t="s">
        <v>138</v>
      </c>
      <c r="J105" s="266" t="s">
        <v>363</v>
      </c>
      <c r="K105" s="266" t="s">
        <v>108</v>
      </c>
      <c r="L105" s="266" t="s">
        <v>225</v>
      </c>
      <c r="M105" s="268">
        <v>91</v>
      </c>
      <c r="N105" s="266" t="s">
        <v>870</v>
      </c>
      <c r="O105" s="268">
        <v>1</v>
      </c>
      <c r="P105" s="266" t="s">
        <v>45</v>
      </c>
      <c r="Q105" s="266" t="s">
        <v>871</v>
      </c>
      <c r="R105" s="266" t="s">
        <v>872</v>
      </c>
      <c r="S105" s="269">
        <v>44927</v>
      </c>
      <c r="T105" s="269" t="s">
        <v>490</v>
      </c>
      <c r="U105" s="266" t="s">
        <v>152</v>
      </c>
      <c r="V105" s="266" t="s">
        <v>484</v>
      </c>
      <c r="W105" s="268">
        <v>0</v>
      </c>
      <c r="X105" s="257" t="s">
        <v>484</v>
      </c>
      <c r="Y105" s="257" t="s">
        <v>484</v>
      </c>
      <c r="Z105" s="255" t="s">
        <v>484</v>
      </c>
      <c r="AA105" s="255" t="s">
        <v>484</v>
      </c>
      <c r="AB105" s="266" t="s">
        <v>484</v>
      </c>
      <c r="AC105" s="268">
        <v>0</v>
      </c>
      <c r="AD105" s="266"/>
      <c r="AE105" s="266"/>
      <c r="AF105" s="266"/>
      <c r="AG105" s="266"/>
      <c r="AH105" s="266" t="s">
        <v>484</v>
      </c>
      <c r="AI105" s="268">
        <v>0</v>
      </c>
      <c r="AJ105" s="266"/>
      <c r="AK105" s="266"/>
      <c r="AL105" s="266"/>
      <c r="AM105" s="266"/>
      <c r="AN105" s="266" t="s">
        <v>873</v>
      </c>
      <c r="AO105" s="268">
        <v>1</v>
      </c>
      <c r="AP105" s="254"/>
      <c r="AQ105" s="254"/>
      <c r="AR105" s="254"/>
      <c r="AS105" s="254"/>
      <c r="AU105" s="254"/>
      <c r="AV105" s="254"/>
      <c r="AW105" s="254"/>
      <c r="AX105" s="254"/>
    </row>
    <row r="106" spans="1:50" s="264" customFormat="1" ht="12" x14ac:dyDescent="0.2">
      <c r="B106" s="266" t="s">
        <v>308</v>
      </c>
      <c r="C106" s="267" t="s">
        <v>48</v>
      </c>
      <c r="D106" s="267" t="s">
        <v>65</v>
      </c>
      <c r="E106" s="267" t="s">
        <v>837</v>
      </c>
      <c r="F106" s="266" t="s">
        <v>23</v>
      </c>
      <c r="G106" s="266" t="s">
        <v>137</v>
      </c>
      <c r="H106" s="266" t="s">
        <v>25</v>
      </c>
      <c r="I106" s="266" t="s">
        <v>138</v>
      </c>
      <c r="J106" s="266" t="s">
        <v>363</v>
      </c>
      <c r="K106" s="266" t="s">
        <v>257</v>
      </c>
      <c r="L106" s="266" t="s">
        <v>225</v>
      </c>
      <c r="M106" s="270">
        <v>92</v>
      </c>
      <c r="N106" s="266" t="s">
        <v>874</v>
      </c>
      <c r="O106" s="259">
        <v>1</v>
      </c>
      <c r="P106" s="266" t="s">
        <v>30</v>
      </c>
      <c r="Q106" s="266" t="s">
        <v>875</v>
      </c>
      <c r="R106" s="266" t="s">
        <v>876</v>
      </c>
      <c r="S106" s="269">
        <v>44927</v>
      </c>
      <c r="T106" s="269" t="s">
        <v>490</v>
      </c>
      <c r="U106" s="266" t="s">
        <v>152</v>
      </c>
      <c r="V106" s="266" t="s">
        <v>877</v>
      </c>
      <c r="W106" s="259">
        <v>1</v>
      </c>
      <c r="X106" s="291">
        <v>1</v>
      </c>
      <c r="Y106" s="260">
        <f>+(X106/W106)</f>
        <v>1</v>
      </c>
      <c r="Z106" s="254" t="s">
        <v>878</v>
      </c>
      <c r="AA106" s="254" t="s">
        <v>511</v>
      </c>
      <c r="AB106" s="266" t="s">
        <v>877</v>
      </c>
      <c r="AC106" s="259">
        <v>1</v>
      </c>
      <c r="AD106" s="266"/>
      <c r="AE106" s="266"/>
      <c r="AF106" s="266"/>
      <c r="AG106" s="266"/>
      <c r="AH106" s="266" t="s">
        <v>877</v>
      </c>
      <c r="AI106" s="259">
        <v>1</v>
      </c>
      <c r="AJ106" s="266"/>
      <c r="AK106" s="266"/>
      <c r="AL106" s="266"/>
      <c r="AM106" s="266"/>
      <c r="AN106" s="266" t="s">
        <v>849</v>
      </c>
      <c r="AO106" s="259">
        <v>1</v>
      </c>
      <c r="AP106" s="254"/>
      <c r="AQ106" s="254"/>
      <c r="AR106" s="254"/>
      <c r="AS106" s="254"/>
      <c r="AU106" s="254"/>
      <c r="AV106" s="254"/>
      <c r="AW106" s="254"/>
      <c r="AX106" s="254"/>
    </row>
    <row r="107" spans="1:50" s="264" customFormat="1" ht="12" x14ac:dyDescent="0.2">
      <c r="B107" s="266" t="s">
        <v>308</v>
      </c>
      <c r="C107" s="267" t="s">
        <v>48</v>
      </c>
      <c r="D107" s="267" t="s">
        <v>65</v>
      </c>
      <c r="E107" s="267" t="s">
        <v>837</v>
      </c>
      <c r="F107" s="266" t="s">
        <v>38</v>
      </c>
      <c r="G107" s="266" t="s">
        <v>137</v>
      </c>
      <c r="H107" s="266" t="s">
        <v>25</v>
      </c>
      <c r="I107" s="266" t="s">
        <v>138</v>
      </c>
      <c r="J107" s="266" t="s">
        <v>363</v>
      </c>
      <c r="K107" s="266" t="s">
        <v>119</v>
      </c>
      <c r="L107" s="266" t="s">
        <v>225</v>
      </c>
      <c r="M107" s="268">
        <v>93</v>
      </c>
      <c r="N107" s="266" t="s">
        <v>879</v>
      </c>
      <c r="O107" s="259">
        <v>1</v>
      </c>
      <c r="P107" s="266" t="s">
        <v>30</v>
      </c>
      <c r="Q107" s="266" t="s">
        <v>880</v>
      </c>
      <c r="R107" s="266" t="s">
        <v>881</v>
      </c>
      <c r="S107" s="269">
        <v>44927</v>
      </c>
      <c r="T107" s="269" t="s">
        <v>490</v>
      </c>
      <c r="U107" s="266" t="s">
        <v>152</v>
      </c>
      <c r="V107" s="266" t="s">
        <v>847</v>
      </c>
      <c r="W107" s="259">
        <v>1</v>
      </c>
      <c r="X107" s="291">
        <v>1</v>
      </c>
      <c r="Y107" s="260">
        <f>+(X107/W107)</f>
        <v>1</v>
      </c>
      <c r="Z107" s="254" t="s">
        <v>882</v>
      </c>
      <c r="AA107" s="254" t="s">
        <v>511</v>
      </c>
      <c r="AB107" s="266" t="s">
        <v>849</v>
      </c>
      <c r="AC107" s="259">
        <v>1</v>
      </c>
      <c r="AD107" s="266"/>
      <c r="AE107" s="266"/>
      <c r="AF107" s="266"/>
      <c r="AG107" s="266"/>
      <c r="AH107" s="266" t="s">
        <v>849</v>
      </c>
      <c r="AI107" s="259">
        <v>1</v>
      </c>
      <c r="AJ107" s="266"/>
      <c r="AK107" s="266"/>
      <c r="AL107" s="266"/>
      <c r="AM107" s="266"/>
      <c r="AN107" s="266" t="s">
        <v>849</v>
      </c>
      <c r="AO107" s="259">
        <v>1</v>
      </c>
      <c r="AP107" s="254"/>
      <c r="AQ107" s="254"/>
      <c r="AR107" s="254"/>
      <c r="AS107" s="254"/>
      <c r="AU107" s="254"/>
      <c r="AV107" s="254"/>
      <c r="AW107" s="254"/>
      <c r="AX107" s="254"/>
    </row>
    <row r="108" spans="1:50" s="264" customFormat="1" ht="12" x14ac:dyDescent="0.2">
      <c r="B108" s="266" t="s">
        <v>308</v>
      </c>
      <c r="C108" s="267" t="s">
        <v>48</v>
      </c>
      <c r="D108" s="267" t="s">
        <v>65</v>
      </c>
      <c r="E108" s="267" t="s">
        <v>837</v>
      </c>
      <c r="F108" s="266" t="s">
        <v>23</v>
      </c>
      <c r="G108" s="266" t="s">
        <v>137</v>
      </c>
      <c r="H108" s="266" t="s">
        <v>25</v>
      </c>
      <c r="I108" s="266" t="s">
        <v>138</v>
      </c>
      <c r="J108" s="266" t="s">
        <v>363</v>
      </c>
      <c r="K108" s="266" t="s">
        <v>883</v>
      </c>
      <c r="L108" s="266" t="s">
        <v>225</v>
      </c>
      <c r="M108" s="270">
        <v>94</v>
      </c>
      <c r="N108" s="266" t="s">
        <v>884</v>
      </c>
      <c r="O108" s="259">
        <v>1</v>
      </c>
      <c r="P108" s="266" t="s">
        <v>30</v>
      </c>
      <c r="Q108" s="266" t="s">
        <v>885</v>
      </c>
      <c r="R108" s="266" t="s">
        <v>881</v>
      </c>
      <c r="S108" s="269">
        <v>44927</v>
      </c>
      <c r="T108" s="269" t="s">
        <v>490</v>
      </c>
      <c r="U108" s="266" t="s">
        <v>152</v>
      </c>
      <c r="V108" s="266" t="s">
        <v>847</v>
      </c>
      <c r="W108" s="259">
        <v>1</v>
      </c>
      <c r="X108" s="291">
        <v>1</v>
      </c>
      <c r="Y108" s="260">
        <f>+(X108/W108)</f>
        <v>1</v>
      </c>
      <c r="Z108" s="254" t="s">
        <v>886</v>
      </c>
      <c r="AA108" s="254" t="s">
        <v>511</v>
      </c>
      <c r="AB108" s="266" t="s">
        <v>849</v>
      </c>
      <c r="AC108" s="259">
        <v>1</v>
      </c>
      <c r="AD108" s="266"/>
      <c r="AE108" s="266"/>
      <c r="AF108" s="266"/>
      <c r="AG108" s="266"/>
      <c r="AH108" s="266" t="s">
        <v>849</v>
      </c>
      <c r="AI108" s="259">
        <v>1</v>
      </c>
      <c r="AJ108" s="266"/>
      <c r="AK108" s="266"/>
      <c r="AL108" s="266"/>
      <c r="AM108" s="266"/>
      <c r="AN108" s="266" t="s">
        <v>849</v>
      </c>
      <c r="AO108" s="259">
        <v>1</v>
      </c>
      <c r="AP108" s="254"/>
      <c r="AQ108" s="254"/>
      <c r="AR108" s="254"/>
      <c r="AS108" s="254"/>
      <c r="AU108" s="254"/>
      <c r="AV108" s="254"/>
      <c r="AW108" s="254"/>
      <c r="AX108" s="254"/>
    </row>
    <row r="109" spans="1:50" s="264" customFormat="1" ht="12" x14ac:dyDescent="0.2">
      <c r="A109" s="265" t="s">
        <v>486</v>
      </c>
      <c r="B109" s="267" t="s">
        <v>320</v>
      </c>
      <c r="C109" s="267" t="s">
        <v>48</v>
      </c>
      <c r="D109" s="267" t="s">
        <v>91</v>
      </c>
      <c r="E109" s="267" t="s">
        <v>336</v>
      </c>
      <c r="F109" s="267" t="s">
        <v>156</v>
      </c>
      <c r="G109" s="267" t="s">
        <v>230</v>
      </c>
      <c r="H109" s="267" t="s">
        <v>25</v>
      </c>
      <c r="I109" s="267" t="s">
        <v>106</v>
      </c>
      <c r="J109" s="267" t="s">
        <v>310</v>
      </c>
      <c r="K109" s="267" t="s">
        <v>150</v>
      </c>
      <c r="L109" s="267" t="s">
        <v>225</v>
      </c>
      <c r="M109" s="268">
        <v>95</v>
      </c>
      <c r="N109" s="267" t="s">
        <v>887</v>
      </c>
      <c r="O109" s="270">
        <v>1</v>
      </c>
      <c r="P109" s="267" t="s">
        <v>60</v>
      </c>
      <c r="Q109" s="267" t="s">
        <v>888</v>
      </c>
      <c r="R109" s="267" t="s">
        <v>889</v>
      </c>
      <c r="S109" s="271">
        <v>44932</v>
      </c>
      <c r="T109" s="271" t="s">
        <v>490</v>
      </c>
      <c r="U109" s="267" t="s">
        <v>182</v>
      </c>
      <c r="V109" s="267" t="s">
        <v>484</v>
      </c>
      <c r="W109" s="270">
        <v>0</v>
      </c>
      <c r="X109" s="257" t="s">
        <v>484</v>
      </c>
      <c r="Y109" s="257" t="s">
        <v>484</v>
      </c>
      <c r="Z109" s="255" t="s">
        <v>484</v>
      </c>
      <c r="AA109" s="255" t="s">
        <v>484</v>
      </c>
      <c r="AB109" s="267" t="s">
        <v>484</v>
      </c>
      <c r="AC109" s="270">
        <v>0</v>
      </c>
      <c r="AD109" s="267"/>
      <c r="AE109" s="267"/>
      <c r="AF109" s="267"/>
      <c r="AG109" s="267"/>
      <c r="AH109" s="267" t="s">
        <v>890</v>
      </c>
      <c r="AI109" s="270">
        <v>1</v>
      </c>
      <c r="AJ109" s="267"/>
      <c r="AK109" s="267"/>
      <c r="AL109" s="267"/>
      <c r="AM109" s="267"/>
      <c r="AN109" s="267" t="s">
        <v>891</v>
      </c>
      <c r="AO109" s="270">
        <v>1</v>
      </c>
      <c r="AP109" s="255"/>
      <c r="AQ109" s="255"/>
      <c r="AR109" s="255"/>
      <c r="AS109" s="255"/>
      <c r="AT109" s="265"/>
      <c r="AU109" s="255"/>
      <c r="AV109" s="255"/>
      <c r="AW109" s="255"/>
      <c r="AX109" s="255"/>
    </row>
    <row r="110" spans="1:50" s="264" customFormat="1" ht="12" x14ac:dyDescent="0.2">
      <c r="A110" s="265" t="s">
        <v>486</v>
      </c>
      <c r="B110" s="267" t="s">
        <v>320</v>
      </c>
      <c r="C110" s="267" t="s">
        <v>48</v>
      </c>
      <c r="D110" s="267" t="s">
        <v>91</v>
      </c>
      <c r="E110" s="267" t="s">
        <v>336</v>
      </c>
      <c r="F110" s="267" t="s">
        <v>156</v>
      </c>
      <c r="G110" s="267" t="s">
        <v>230</v>
      </c>
      <c r="H110" s="267" t="s">
        <v>25</v>
      </c>
      <c r="I110" s="267" t="s">
        <v>106</v>
      </c>
      <c r="J110" s="267" t="s">
        <v>310</v>
      </c>
      <c r="K110" s="267" t="s">
        <v>150</v>
      </c>
      <c r="L110" s="267" t="s">
        <v>225</v>
      </c>
      <c r="M110" s="270">
        <v>96</v>
      </c>
      <c r="N110" s="267" t="s">
        <v>892</v>
      </c>
      <c r="O110" s="270">
        <v>4</v>
      </c>
      <c r="P110" s="267" t="s">
        <v>45</v>
      </c>
      <c r="Q110" s="267" t="s">
        <v>893</v>
      </c>
      <c r="R110" s="267" t="s">
        <v>894</v>
      </c>
      <c r="S110" s="271">
        <v>44927</v>
      </c>
      <c r="T110" s="271" t="s">
        <v>490</v>
      </c>
      <c r="U110" s="267" t="s">
        <v>182</v>
      </c>
      <c r="V110" s="267" t="s">
        <v>895</v>
      </c>
      <c r="W110" s="270">
        <v>1</v>
      </c>
      <c r="X110" s="257">
        <v>1</v>
      </c>
      <c r="Y110" s="260">
        <f>+(X110/W110)</f>
        <v>1</v>
      </c>
      <c r="Z110" s="304" t="s">
        <v>896</v>
      </c>
      <c r="AA110" s="254" t="s">
        <v>511</v>
      </c>
      <c r="AB110" s="267" t="s">
        <v>895</v>
      </c>
      <c r="AC110" s="270">
        <v>1</v>
      </c>
      <c r="AD110" s="267"/>
      <c r="AE110" s="267"/>
      <c r="AF110" s="267"/>
      <c r="AG110" s="267"/>
      <c r="AH110" s="267" t="s">
        <v>895</v>
      </c>
      <c r="AI110" s="270">
        <v>1</v>
      </c>
      <c r="AJ110" s="267"/>
      <c r="AK110" s="267"/>
      <c r="AL110" s="267"/>
      <c r="AM110" s="267"/>
      <c r="AN110" s="267" t="s">
        <v>895</v>
      </c>
      <c r="AO110" s="270">
        <v>1</v>
      </c>
      <c r="AP110" s="255"/>
      <c r="AQ110" s="255"/>
      <c r="AR110" s="255"/>
      <c r="AS110" s="255"/>
      <c r="AT110" s="265"/>
      <c r="AU110" s="255"/>
      <c r="AV110" s="255"/>
      <c r="AW110" s="255"/>
      <c r="AX110" s="255"/>
    </row>
    <row r="111" spans="1:50" s="264" customFormat="1" ht="12" x14ac:dyDescent="0.2">
      <c r="A111" s="265" t="s">
        <v>486</v>
      </c>
      <c r="B111" s="267" t="s">
        <v>320</v>
      </c>
      <c r="C111" s="267" t="s">
        <v>48</v>
      </c>
      <c r="D111" s="267" t="s">
        <v>91</v>
      </c>
      <c r="E111" s="267" t="s">
        <v>336</v>
      </c>
      <c r="F111" s="267" t="s">
        <v>156</v>
      </c>
      <c r="G111" s="267" t="s">
        <v>230</v>
      </c>
      <c r="H111" s="267" t="s">
        <v>25</v>
      </c>
      <c r="I111" s="267" t="s">
        <v>106</v>
      </c>
      <c r="J111" s="267" t="s">
        <v>310</v>
      </c>
      <c r="K111" s="267" t="s">
        <v>190</v>
      </c>
      <c r="L111" s="267" t="s">
        <v>225</v>
      </c>
      <c r="M111" s="268">
        <v>97</v>
      </c>
      <c r="N111" s="267" t="s">
        <v>897</v>
      </c>
      <c r="O111" s="270">
        <v>2</v>
      </c>
      <c r="P111" s="267" t="s">
        <v>45</v>
      </c>
      <c r="Q111" s="267" t="s">
        <v>898</v>
      </c>
      <c r="R111" s="267" t="s">
        <v>899</v>
      </c>
      <c r="S111" s="271">
        <v>44927</v>
      </c>
      <c r="T111" s="271" t="s">
        <v>490</v>
      </c>
      <c r="U111" s="267" t="s">
        <v>182</v>
      </c>
      <c r="V111" s="267" t="s">
        <v>484</v>
      </c>
      <c r="W111" s="270">
        <v>0</v>
      </c>
      <c r="X111" s="257" t="s">
        <v>484</v>
      </c>
      <c r="Y111" s="257" t="s">
        <v>484</v>
      </c>
      <c r="Z111" s="255" t="s">
        <v>484</v>
      </c>
      <c r="AA111" s="255" t="s">
        <v>484</v>
      </c>
      <c r="AB111" s="267" t="s">
        <v>900</v>
      </c>
      <c r="AC111" s="270">
        <v>1</v>
      </c>
      <c r="AD111" s="267"/>
      <c r="AE111" s="267"/>
      <c r="AF111" s="267"/>
      <c r="AG111" s="267"/>
      <c r="AH111" s="267" t="s">
        <v>484</v>
      </c>
      <c r="AI111" s="270">
        <v>0</v>
      </c>
      <c r="AJ111" s="267"/>
      <c r="AK111" s="267"/>
      <c r="AL111" s="267"/>
      <c r="AM111" s="267"/>
      <c r="AN111" s="267" t="s">
        <v>900</v>
      </c>
      <c r="AO111" s="270">
        <v>1</v>
      </c>
      <c r="AP111" s="255"/>
      <c r="AQ111" s="255"/>
      <c r="AR111" s="255"/>
      <c r="AS111" s="255"/>
      <c r="AT111" s="265"/>
      <c r="AU111" s="255"/>
      <c r="AV111" s="255"/>
      <c r="AW111" s="255"/>
      <c r="AX111" s="255"/>
    </row>
    <row r="112" spans="1:50" s="264" customFormat="1" ht="12" x14ac:dyDescent="0.2">
      <c r="A112" s="265" t="s">
        <v>486</v>
      </c>
      <c r="B112" s="267" t="s">
        <v>320</v>
      </c>
      <c r="C112" s="267" t="s">
        <v>48</v>
      </c>
      <c r="D112" s="267" t="s">
        <v>91</v>
      </c>
      <c r="E112" s="267" t="s">
        <v>336</v>
      </c>
      <c r="F112" s="267" t="s">
        <v>156</v>
      </c>
      <c r="G112" s="267" t="s">
        <v>127</v>
      </c>
      <c r="H112" s="267" t="s">
        <v>55</v>
      </c>
      <c r="I112" s="267" t="s">
        <v>106</v>
      </c>
      <c r="J112" s="267" t="s">
        <v>310</v>
      </c>
      <c r="K112" s="267" t="s">
        <v>257</v>
      </c>
      <c r="L112" s="267" t="s">
        <v>225</v>
      </c>
      <c r="M112" s="270">
        <v>98</v>
      </c>
      <c r="N112" s="267" t="s">
        <v>901</v>
      </c>
      <c r="O112" s="270">
        <v>12</v>
      </c>
      <c r="P112" s="267" t="s">
        <v>45</v>
      </c>
      <c r="Q112" s="267" t="s">
        <v>902</v>
      </c>
      <c r="R112" s="267" t="s">
        <v>903</v>
      </c>
      <c r="S112" s="271">
        <v>44927</v>
      </c>
      <c r="T112" s="271" t="s">
        <v>490</v>
      </c>
      <c r="U112" s="267" t="s">
        <v>182</v>
      </c>
      <c r="V112" s="267" t="s">
        <v>904</v>
      </c>
      <c r="W112" s="270">
        <v>3</v>
      </c>
      <c r="X112" s="257">
        <v>3</v>
      </c>
      <c r="Y112" s="260">
        <f>+(X112/W112)</f>
        <v>1</v>
      </c>
      <c r="Z112" s="305" t="s">
        <v>905</v>
      </c>
      <c r="AA112" s="254" t="s">
        <v>511</v>
      </c>
      <c r="AB112" s="267" t="s">
        <v>906</v>
      </c>
      <c r="AC112" s="270">
        <v>3</v>
      </c>
      <c r="AD112" s="267"/>
      <c r="AE112" s="267"/>
      <c r="AF112" s="267"/>
      <c r="AG112" s="267"/>
      <c r="AH112" s="267" t="s">
        <v>907</v>
      </c>
      <c r="AI112" s="270">
        <v>3</v>
      </c>
      <c r="AJ112" s="267"/>
      <c r="AK112" s="267"/>
      <c r="AL112" s="267"/>
      <c r="AM112" s="267"/>
      <c r="AN112" s="267" t="s">
        <v>908</v>
      </c>
      <c r="AO112" s="270">
        <v>3</v>
      </c>
      <c r="AP112" s="255"/>
      <c r="AQ112" s="255"/>
      <c r="AR112" s="255"/>
      <c r="AS112" s="255"/>
      <c r="AT112" s="265"/>
      <c r="AU112" s="255"/>
      <c r="AV112" s="255"/>
      <c r="AW112" s="255"/>
      <c r="AX112" s="255"/>
    </row>
    <row r="113" spans="1:51" s="264" customFormat="1" ht="12" x14ac:dyDescent="0.2">
      <c r="A113" s="265" t="s">
        <v>486</v>
      </c>
      <c r="B113" s="267" t="s">
        <v>289</v>
      </c>
      <c r="C113" s="267" t="s">
        <v>63</v>
      </c>
      <c r="D113" s="267" t="s">
        <v>91</v>
      </c>
      <c r="E113" s="267" t="s">
        <v>336</v>
      </c>
      <c r="F113" s="267" t="s">
        <v>167</v>
      </c>
      <c r="G113" s="267" t="s">
        <v>230</v>
      </c>
      <c r="H113" s="267" t="s">
        <v>25</v>
      </c>
      <c r="I113" s="267" t="s">
        <v>106</v>
      </c>
      <c r="J113" s="267" t="s">
        <v>310</v>
      </c>
      <c r="K113" s="267" t="s">
        <v>180</v>
      </c>
      <c r="L113" s="267" t="s">
        <v>225</v>
      </c>
      <c r="M113" s="268">
        <v>99</v>
      </c>
      <c r="N113" s="267" t="s">
        <v>909</v>
      </c>
      <c r="O113" s="270">
        <v>2</v>
      </c>
      <c r="P113" s="267" t="s">
        <v>45</v>
      </c>
      <c r="Q113" s="267" t="s">
        <v>910</v>
      </c>
      <c r="R113" s="267" t="s">
        <v>911</v>
      </c>
      <c r="S113" s="271">
        <v>44927</v>
      </c>
      <c r="T113" s="271" t="s">
        <v>490</v>
      </c>
      <c r="U113" s="267" t="s">
        <v>182</v>
      </c>
      <c r="V113" s="267" t="s">
        <v>484</v>
      </c>
      <c r="W113" s="270">
        <v>0</v>
      </c>
      <c r="X113" s="257" t="s">
        <v>484</v>
      </c>
      <c r="Y113" s="257" t="s">
        <v>484</v>
      </c>
      <c r="Z113" s="255" t="s">
        <v>484</v>
      </c>
      <c r="AA113" s="255" t="s">
        <v>484</v>
      </c>
      <c r="AB113" s="267" t="s">
        <v>912</v>
      </c>
      <c r="AC113" s="270">
        <v>1</v>
      </c>
      <c r="AD113" s="267"/>
      <c r="AE113" s="267"/>
      <c r="AF113" s="267"/>
      <c r="AG113" s="267"/>
      <c r="AH113" s="267" t="s">
        <v>484</v>
      </c>
      <c r="AI113" s="270">
        <v>0</v>
      </c>
      <c r="AJ113" s="267"/>
      <c r="AK113" s="267"/>
      <c r="AL113" s="267"/>
      <c r="AM113" s="267"/>
      <c r="AN113" s="267" t="s">
        <v>913</v>
      </c>
      <c r="AO113" s="270">
        <v>1</v>
      </c>
      <c r="AP113" s="255"/>
      <c r="AQ113" s="255"/>
      <c r="AR113" s="255"/>
      <c r="AS113" s="255"/>
      <c r="AT113" s="265"/>
      <c r="AU113" s="255"/>
      <c r="AV113" s="255"/>
      <c r="AW113" s="255"/>
      <c r="AX113" s="255"/>
    </row>
    <row r="114" spans="1:51" s="264" customFormat="1" ht="12" x14ac:dyDescent="0.2">
      <c r="A114" s="265" t="s">
        <v>486</v>
      </c>
      <c r="B114" s="267" t="s">
        <v>320</v>
      </c>
      <c r="C114" s="267" t="s">
        <v>48</v>
      </c>
      <c r="D114" s="267" t="s">
        <v>91</v>
      </c>
      <c r="E114" s="267" t="s">
        <v>336</v>
      </c>
      <c r="F114" s="267" t="s">
        <v>166</v>
      </c>
      <c r="G114" s="267" t="s">
        <v>230</v>
      </c>
      <c r="H114" s="267" t="s">
        <v>25</v>
      </c>
      <c r="I114" s="267" t="s">
        <v>106</v>
      </c>
      <c r="J114" s="267" t="s">
        <v>310</v>
      </c>
      <c r="K114" s="267" t="s">
        <v>170</v>
      </c>
      <c r="L114" s="267" t="s">
        <v>225</v>
      </c>
      <c r="M114" s="270">
        <v>100</v>
      </c>
      <c r="N114" s="267" t="s">
        <v>914</v>
      </c>
      <c r="O114" s="270">
        <v>4</v>
      </c>
      <c r="P114" s="267" t="s">
        <v>45</v>
      </c>
      <c r="Q114" s="267" t="s">
        <v>915</v>
      </c>
      <c r="R114" s="267" t="s">
        <v>916</v>
      </c>
      <c r="S114" s="271">
        <v>44927</v>
      </c>
      <c r="T114" s="271" t="s">
        <v>490</v>
      </c>
      <c r="U114" s="267" t="s">
        <v>182</v>
      </c>
      <c r="V114" s="267" t="s">
        <v>917</v>
      </c>
      <c r="W114" s="270">
        <v>1</v>
      </c>
      <c r="X114" s="257">
        <v>1</v>
      </c>
      <c r="Y114" s="260">
        <f>+(X114/W114)</f>
        <v>1</v>
      </c>
      <c r="Z114" s="305" t="s">
        <v>918</v>
      </c>
      <c r="AA114" s="254" t="s">
        <v>511</v>
      </c>
      <c r="AB114" s="267" t="s">
        <v>917</v>
      </c>
      <c r="AC114" s="270">
        <v>1</v>
      </c>
      <c r="AD114" s="267"/>
      <c r="AE114" s="267"/>
      <c r="AF114" s="267"/>
      <c r="AG114" s="267"/>
      <c r="AH114" s="267" t="s">
        <v>917</v>
      </c>
      <c r="AI114" s="270">
        <v>1</v>
      </c>
      <c r="AJ114" s="267"/>
      <c r="AK114" s="267"/>
      <c r="AL114" s="267"/>
      <c r="AM114" s="267"/>
      <c r="AN114" s="267" t="s">
        <v>917</v>
      </c>
      <c r="AO114" s="270">
        <v>1</v>
      </c>
      <c r="AP114" s="255"/>
      <c r="AQ114" s="255"/>
      <c r="AR114" s="255"/>
      <c r="AS114" s="255"/>
      <c r="AT114" s="265"/>
      <c r="AU114" s="255"/>
      <c r="AV114" s="255"/>
      <c r="AW114" s="255"/>
      <c r="AX114" s="255"/>
    </row>
    <row r="115" spans="1:51" s="264" customFormat="1" ht="12" x14ac:dyDescent="0.2">
      <c r="A115" s="265" t="s">
        <v>486</v>
      </c>
      <c r="B115" s="267" t="s">
        <v>320</v>
      </c>
      <c r="C115" s="267" t="s">
        <v>48</v>
      </c>
      <c r="D115" s="267" t="s">
        <v>91</v>
      </c>
      <c r="E115" s="267" t="s">
        <v>336</v>
      </c>
      <c r="F115" s="267" t="s">
        <v>166</v>
      </c>
      <c r="G115" s="267" t="s">
        <v>230</v>
      </c>
      <c r="H115" s="267" t="s">
        <v>25</v>
      </c>
      <c r="I115" s="267" t="s">
        <v>106</v>
      </c>
      <c r="J115" s="267" t="s">
        <v>310</v>
      </c>
      <c r="K115" s="267" t="s">
        <v>160</v>
      </c>
      <c r="L115" s="267" t="s">
        <v>225</v>
      </c>
      <c r="M115" s="268">
        <v>101</v>
      </c>
      <c r="N115" s="267" t="s">
        <v>919</v>
      </c>
      <c r="O115" s="270">
        <v>4</v>
      </c>
      <c r="P115" s="267" t="s">
        <v>45</v>
      </c>
      <c r="Q115" s="267" t="s">
        <v>920</v>
      </c>
      <c r="R115" s="267" t="s">
        <v>921</v>
      </c>
      <c r="S115" s="271">
        <v>44927</v>
      </c>
      <c r="T115" s="271" t="s">
        <v>490</v>
      </c>
      <c r="U115" s="267" t="s">
        <v>182</v>
      </c>
      <c r="V115" s="267" t="s">
        <v>922</v>
      </c>
      <c r="W115" s="270">
        <v>1</v>
      </c>
      <c r="X115" s="257">
        <v>1</v>
      </c>
      <c r="Y115" s="260">
        <f>+(X115/W115)</f>
        <v>1</v>
      </c>
      <c r="Z115" s="255" t="s">
        <v>923</v>
      </c>
      <c r="AA115" s="254" t="s">
        <v>511</v>
      </c>
      <c r="AB115" s="267" t="s">
        <v>922</v>
      </c>
      <c r="AC115" s="270">
        <v>1</v>
      </c>
      <c r="AD115" s="267"/>
      <c r="AE115" s="267"/>
      <c r="AF115" s="267"/>
      <c r="AG115" s="267"/>
      <c r="AH115" s="267" t="s">
        <v>922</v>
      </c>
      <c r="AI115" s="270">
        <v>1</v>
      </c>
      <c r="AJ115" s="267"/>
      <c r="AK115" s="267"/>
      <c r="AL115" s="267"/>
      <c r="AM115" s="267"/>
      <c r="AN115" s="267" t="s">
        <v>922</v>
      </c>
      <c r="AO115" s="270">
        <v>1</v>
      </c>
      <c r="AP115" s="255"/>
      <c r="AQ115" s="255"/>
      <c r="AR115" s="255"/>
      <c r="AS115" s="255"/>
      <c r="AT115" s="265"/>
      <c r="AU115" s="255"/>
      <c r="AV115" s="255"/>
      <c r="AW115" s="255"/>
      <c r="AX115" s="255"/>
    </row>
    <row r="116" spans="1:51" s="264" customFormat="1" ht="12" x14ac:dyDescent="0.2">
      <c r="B116" s="266" t="s">
        <v>173</v>
      </c>
      <c r="C116" s="267" t="s">
        <v>18</v>
      </c>
      <c r="D116" s="267" t="s">
        <v>50</v>
      </c>
      <c r="E116" s="267" t="s">
        <v>924</v>
      </c>
      <c r="F116" s="266" t="s">
        <v>68</v>
      </c>
      <c r="G116" s="266" t="s">
        <v>221</v>
      </c>
      <c r="H116" s="266" t="s">
        <v>25</v>
      </c>
      <c r="I116" s="266" t="s">
        <v>128</v>
      </c>
      <c r="J116" s="266" t="s">
        <v>355</v>
      </c>
      <c r="K116" s="266" t="s">
        <v>215</v>
      </c>
      <c r="L116" s="266" t="s">
        <v>225</v>
      </c>
      <c r="M116" s="270">
        <v>102</v>
      </c>
      <c r="N116" s="266" t="s">
        <v>925</v>
      </c>
      <c r="O116" s="268">
        <v>4</v>
      </c>
      <c r="P116" s="266" t="s">
        <v>45</v>
      </c>
      <c r="Q116" s="266" t="s">
        <v>926</v>
      </c>
      <c r="R116" s="266" t="s">
        <v>558</v>
      </c>
      <c r="S116" s="269">
        <v>44927</v>
      </c>
      <c r="T116" s="269">
        <v>45291</v>
      </c>
      <c r="U116" s="266" t="s">
        <v>273</v>
      </c>
      <c r="V116" s="266" t="s">
        <v>927</v>
      </c>
      <c r="W116" s="268">
        <v>1</v>
      </c>
      <c r="X116" s="256">
        <v>1</v>
      </c>
      <c r="Y116" s="260">
        <f>+(X116/W116)</f>
        <v>1</v>
      </c>
      <c r="Z116" s="254" t="s">
        <v>928</v>
      </c>
      <c r="AA116" s="254" t="s">
        <v>929</v>
      </c>
      <c r="AB116" s="266" t="s">
        <v>927</v>
      </c>
      <c r="AC116" s="268">
        <v>1</v>
      </c>
      <c r="AD116" s="266"/>
      <c r="AE116" s="266"/>
      <c r="AF116" s="266"/>
      <c r="AG116" s="266"/>
      <c r="AH116" s="266" t="s">
        <v>927</v>
      </c>
      <c r="AI116" s="268">
        <v>1</v>
      </c>
      <c r="AJ116" s="266"/>
      <c r="AK116" s="266"/>
      <c r="AL116" s="266"/>
      <c r="AM116" s="266"/>
      <c r="AN116" s="266" t="s">
        <v>927</v>
      </c>
      <c r="AO116" s="268">
        <v>1</v>
      </c>
      <c r="AP116" s="254"/>
      <c r="AQ116" s="254"/>
      <c r="AR116" s="254"/>
      <c r="AS116" s="254"/>
      <c r="AU116" s="254"/>
      <c r="AV116" s="254"/>
      <c r="AW116" s="254"/>
      <c r="AX116" s="254"/>
    </row>
    <row r="117" spans="1:51" s="264" customFormat="1" ht="12" x14ac:dyDescent="0.2">
      <c r="B117" s="266" t="s">
        <v>209</v>
      </c>
      <c r="C117" s="267" t="s">
        <v>48</v>
      </c>
      <c r="D117" s="267" t="s">
        <v>50</v>
      </c>
      <c r="E117" s="267" t="s">
        <v>555</v>
      </c>
      <c r="F117" s="266" t="s">
        <v>68</v>
      </c>
      <c r="G117" s="266" t="s">
        <v>221</v>
      </c>
      <c r="H117" s="266" t="s">
        <v>25</v>
      </c>
      <c r="I117" s="266" t="s">
        <v>128</v>
      </c>
      <c r="J117" s="266" t="s">
        <v>351</v>
      </c>
      <c r="K117" s="266" t="s">
        <v>215</v>
      </c>
      <c r="L117" s="266" t="s">
        <v>225</v>
      </c>
      <c r="M117" s="268">
        <v>103</v>
      </c>
      <c r="N117" s="266" t="s">
        <v>930</v>
      </c>
      <c r="O117" s="268">
        <v>4</v>
      </c>
      <c r="P117" s="266" t="s">
        <v>45</v>
      </c>
      <c r="Q117" s="266" t="s">
        <v>931</v>
      </c>
      <c r="R117" s="266" t="s">
        <v>932</v>
      </c>
      <c r="S117" s="269">
        <v>44927</v>
      </c>
      <c r="T117" s="269">
        <v>45291</v>
      </c>
      <c r="U117" s="266" t="s">
        <v>273</v>
      </c>
      <c r="V117" s="266" t="s">
        <v>933</v>
      </c>
      <c r="W117" s="268">
        <v>1</v>
      </c>
      <c r="X117" s="256">
        <v>1</v>
      </c>
      <c r="Y117" s="260">
        <f>+(X117/W117)</f>
        <v>1</v>
      </c>
      <c r="Z117" s="254" t="s">
        <v>934</v>
      </c>
      <c r="AA117" s="254" t="s">
        <v>511</v>
      </c>
      <c r="AB117" s="266" t="s">
        <v>933</v>
      </c>
      <c r="AC117" s="268">
        <v>1</v>
      </c>
      <c r="AD117" s="266"/>
      <c r="AE117" s="266"/>
      <c r="AF117" s="266"/>
      <c r="AG117" s="266"/>
      <c r="AH117" s="266" t="s">
        <v>933</v>
      </c>
      <c r="AI117" s="268">
        <v>1</v>
      </c>
      <c r="AJ117" s="266"/>
      <c r="AK117" s="266"/>
      <c r="AL117" s="266"/>
      <c r="AM117" s="266"/>
      <c r="AN117" s="266" t="s">
        <v>933</v>
      </c>
      <c r="AO117" s="268">
        <v>1</v>
      </c>
      <c r="AP117" s="254"/>
      <c r="AQ117" s="254"/>
      <c r="AR117" s="254"/>
      <c r="AS117" s="254"/>
      <c r="AU117" s="254"/>
      <c r="AV117" s="254"/>
      <c r="AW117" s="254"/>
      <c r="AX117" s="254"/>
    </row>
    <row r="118" spans="1:51" s="264" customFormat="1" ht="12" x14ac:dyDescent="0.2">
      <c r="B118" s="266" t="s">
        <v>254</v>
      </c>
      <c r="C118" s="267" t="s">
        <v>48</v>
      </c>
      <c r="D118" s="267" t="s">
        <v>78</v>
      </c>
      <c r="E118" s="267" t="s">
        <v>254</v>
      </c>
      <c r="F118" s="266" t="s">
        <v>93</v>
      </c>
      <c r="G118" s="266" t="s">
        <v>116</v>
      </c>
      <c r="H118" s="266" t="s">
        <v>25</v>
      </c>
      <c r="I118" s="266" t="s">
        <v>41</v>
      </c>
      <c r="J118" s="266" t="s">
        <v>403</v>
      </c>
      <c r="K118" s="266" t="s">
        <v>257</v>
      </c>
      <c r="L118" s="266" t="s">
        <v>225</v>
      </c>
      <c r="M118" s="270">
        <v>104</v>
      </c>
      <c r="N118" s="266" t="s">
        <v>935</v>
      </c>
      <c r="O118" s="268">
        <v>4</v>
      </c>
      <c r="P118" s="266" t="s">
        <v>45</v>
      </c>
      <c r="Q118" s="266" t="s">
        <v>936</v>
      </c>
      <c r="R118" s="266" t="s">
        <v>937</v>
      </c>
      <c r="S118" s="269">
        <v>44927</v>
      </c>
      <c r="T118" s="269" t="s">
        <v>490</v>
      </c>
      <c r="U118" s="266" t="s">
        <v>142</v>
      </c>
      <c r="V118" s="266" t="s">
        <v>936</v>
      </c>
      <c r="W118" s="268">
        <v>1</v>
      </c>
      <c r="X118" s="256">
        <v>1</v>
      </c>
      <c r="Y118" s="260">
        <f>+(X118/W118)</f>
        <v>1</v>
      </c>
      <c r="Z118" s="254" t="s">
        <v>938</v>
      </c>
      <c r="AA118" s="254" t="s">
        <v>511</v>
      </c>
      <c r="AB118" s="266" t="s">
        <v>936</v>
      </c>
      <c r="AC118" s="268">
        <v>1</v>
      </c>
      <c r="AD118" s="266"/>
      <c r="AE118" s="266"/>
      <c r="AF118" s="266"/>
      <c r="AG118" s="266"/>
      <c r="AH118" s="266" t="s">
        <v>936</v>
      </c>
      <c r="AI118" s="268">
        <v>1</v>
      </c>
      <c r="AJ118" s="266"/>
      <c r="AK118" s="266"/>
      <c r="AL118" s="266"/>
      <c r="AM118" s="266"/>
      <c r="AN118" s="266" t="s">
        <v>936</v>
      </c>
      <c r="AO118" s="268">
        <v>1</v>
      </c>
      <c r="AP118" s="254"/>
      <c r="AQ118" s="254"/>
      <c r="AR118" s="254"/>
      <c r="AS118" s="254"/>
      <c r="AU118" s="254"/>
      <c r="AV118" s="254"/>
      <c r="AW118" s="254"/>
      <c r="AX118" s="254"/>
    </row>
    <row r="119" spans="1:51" s="264" customFormat="1" ht="12" x14ac:dyDescent="0.2">
      <c r="B119" s="266" t="s">
        <v>320</v>
      </c>
      <c r="C119" s="267" t="s">
        <v>18</v>
      </c>
      <c r="D119" s="267" t="s">
        <v>50</v>
      </c>
      <c r="E119" s="267" t="s">
        <v>228</v>
      </c>
      <c r="F119" s="266" t="s">
        <v>93</v>
      </c>
      <c r="G119" s="266" t="s">
        <v>221</v>
      </c>
      <c r="H119" s="266" t="s">
        <v>55</v>
      </c>
      <c r="I119" s="266" t="s">
        <v>178</v>
      </c>
      <c r="J119" s="266" t="s">
        <v>380</v>
      </c>
      <c r="K119" s="266" t="s">
        <v>257</v>
      </c>
      <c r="L119" s="266" t="s">
        <v>225</v>
      </c>
      <c r="M119" s="268">
        <v>105</v>
      </c>
      <c r="N119" s="266" t="s">
        <v>939</v>
      </c>
      <c r="O119" s="268">
        <v>1</v>
      </c>
      <c r="P119" s="266" t="s">
        <v>60</v>
      </c>
      <c r="Q119" s="266" t="s">
        <v>940</v>
      </c>
      <c r="R119" s="266" t="s">
        <v>941</v>
      </c>
      <c r="S119" s="269">
        <v>44927</v>
      </c>
      <c r="T119" s="269" t="s">
        <v>490</v>
      </c>
      <c r="U119" s="266" t="s">
        <v>261</v>
      </c>
      <c r="V119" s="266" t="s">
        <v>942</v>
      </c>
      <c r="W119" s="268" t="s">
        <v>943</v>
      </c>
      <c r="X119" s="256" t="s">
        <v>943</v>
      </c>
      <c r="Y119" s="260">
        <v>1</v>
      </c>
      <c r="Z119" s="254" t="s">
        <v>944</v>
      </c>
      <c r="AA119" s="254" t="s">
        <v>527</v>
      </c>
      <c r="AB119" s="266" t="s">
        <v>942</v>
      </c>
      <c r="AC119" s="274">
        <v>0.5</v>
      </c>
      <c r="AD119" s="266"/>
      <c r="AE119" s="266"/>
      <c r="AF119" s="266"/>
      <c r="AG119" s="266"/>
      <c r="AH119" s="266" t="s">
        <v>942</v>
      </c>
      <c r="AI119" s="268">
        <v>0.75</v>
      </c>
      <c r="AJ119" s="266"/>
      <c r="AK119" s="266"/>
      <c r="AL119" s="266"/>
      <c r="AM119" s="266"/>
      <c r="AN119" s="266" t="s">
        <v>945</v>
      </c>
      <c r="AO119" s="268">
        <v>1</v>
      </c>
      <c r="AP119" s="254"/>
      <c r="AQ119" s="254"/>
      <c r="AR119" s="254"/>
      <c r="AS119" s="254"/>
      <c r="AU119" s="254"/>
      <c r="AV119" s="254"/>
      <c r="AW119" s="254"/>
      <c r="AX119" s="254"/>
    </row>
    <row r="120" spans="1:51" s="264" customFormat="1" ht="12" x14ac:dyDescent="0.2">
      <c r="B120" s="266" t="s">
        <v>32</v>
      </c>
      <c r="C120" s="267" t="s">
        <v>63</v>
      </c>
      <c r="D120" s="267" t="s">
        <v>20</v>
      </c>
      <c r="E120" s="267" t="s">
        <v>946</v>
      </c>
      <c r="F120" s="266" t="s">
        <v>186</v>
      </c>
      <c r="G120" s="266" t="s">
        <v>560</v>
      </c>
      <c r="H120" s="266" t="s">
        <v>25</v>
      </c>
      <c r="I120" s="266" t="s">
        <v>188</v>
      </c>
      <c r="J120" s="266" t="s">
        <v>385</v>
      </c>
      <c r="K120" s="266" t="s">
        <v>257</v>
      </c>
      <c r="L120" s="266" t="s">
        <v>73</v>
      </c>
      <c r="M120" s="270">
        <v>106</v>
      </c>
      <c r="N120" s="266" t="s">
        <v>947</v>
      </c>
      <c r="O120" s="259">
        <v>1</v>
      </c>
      <c r="P120" s="266" t="s">
        <v>30</v>
      </c>
      <c r="Q120" s="266" t="s">
        <v>948</v>
      </c>
      <c r="R120" s="266" t="s">
        <v>949</v>
      </c>
      <c r="S120" s="269">
        <v>44927</v>
      </c>
      <c r="T120" s="269" t="s">
        <v>490</v>
      </c>
      <c r="U120" s="266" t="s">
        <v>241</v>
      </c>
      <c r="V120" s="266" t="s">
        <v>950</v>
      </c>
      <c r="W120" s="259">
        <v>1</v>
      </c>
      <c r="X120" s="296">
        <v>1</v>
      </c>
      <c r="Y120" s="260">
        <f>+(X120/W120)</f>
        <v>1</v>
      </c>
      <c r="Z120" s="254" t="s">
        <v>951</v>
      </c>
      <c r="AA120" s="254" t="s">
        <v>952</v>
      </c>
      <c r="AB120" s="266" t="s">
        <v>950</v>
      </c>
      <c r="AC120" s="259">
        <v>1</v>
      </c>
      <c r="AD120" s="266"/>
      <c r="AE120" s="266"/>
      <c r="AF120" s="266"/>
      <c r="AG120" s="266"/>
      <c r="AH120" s="266" t="s">
        <v>950</v>
      </c>
      <c r="AI120" s="259">
        <v>1</v>
      </c>
      <c r="AJ120" s="266"/>
      <c r="AK120" s="266"/>
      <c r="AL120" s="266"/>
      <c r="AM120" s="266"/>
      <c r="AN120" s="266" t="s">
        <v>950</v>
      </c>
      <c r="AO120" s="259">
        <v>1</v>
      </c>
      <c r="AP120" s="254"/>
      <c r="AQ120" s="254"/>
      <c r="AR120" s="254"/>
      <c r="AS120" s="254"/>
      <c r="AU120" s="254"/>
      <c r="AV120" s="254"/>
      <c r="AW120" s="254"/>
      <c r="AX120" s="254"/>
    </row>
    <row r="121" spans="1:51" s="264" customFormat="1" ht="12" x14ac:dyDescent="0.2">
      <c r="B121" s="266" t="s">
        <v>32</v>
      </c>
      <c r="C121" s="267" t="s">
        <v>63</v>
      </c>
      <c r="D121" s="267" t="s">
        <v>20</v>
      </c>
      <c r="E121" s="267" t="s">
        <v>946</v>
      </c>
      <c r="F121" s="266" t="s">
        <v>186</v>
      </c>
      <c r="G121" s="266" t="s">
        <v>560</v>
      </c>
      <c r="H121" s="266" t="s">
        <v>25</v>
      </c>
      <c r="I121" s="266" t="s">
        <v>188</v>
      </c>
      <c r="J121" s="266" t="s">
        <v>385</v>
      </c>
      <c r="K121" s="266" t="s">
        <v>257</v>
      </c>
      <c r="L121" s="266" t="s">
        <v>73</v>
      </c>
      <c r="M121" s="268">
        <v>107</v>
      </c>
      <c r="N121" s="266" t="s">
        <v>953</v>
      </c>
      <c r="O121" s="259">
        <v>1</v>
      </c>
      <c r="P121" s="266" t="s">
        <v>30</v>
      </c>
      <c r="Q121" s="266" t="s">
        <v>954</v>
      </c>
      <c r="R121" s="266" t="s">
        <v>955</v>
      </c>
      <c r="S121" s="269">
        <v>44927</v>
      </c>
      <c r="T121" s="269" t="s">
        <v>490</v>
      </c>
      <c r="U121" s="266" t="s">
        <v>241</v>
      </c>
      <c r="V121" s="266" t="s">
        <v>956</v>
      </c>
      <c r="W121" s="259">
        <v>1</v>
      </c>
      <c r="X121" s="256">
        <f>1/1</f>
        <v>1</v>
      </c>
      <c r="Y121" s="260">
        <f>+(X121/W121)</f>
        <v>1</v>
      </c>
      <c r="Z121" s="254" t="s">
        <v>957</v>
      </c>
      <c r="AA121" s="254" t="s">
        <v>511</v>
      </c>
      <c r="AB121" s="266" t="s">
        <v>956</v>
      </c>
      <c r="AC121" s="259">
        <v>1</v>
      </c>
      <c r="AD121" s="266"/>
      <c r="AE121" s="266"/>
      <c r="AF121" s="266"/>
      <c r="AG121" s="266"/>
      <c r="AH121" s="266" t="s">
        <v>956</v>
      </c>
      <c r="AI121" s="259">
        <v>1</v>
      </c>
      <c r="AJ121" s="266"/>
      <c r="AK121" s="266"/>
      <c r="AL121" s="266"/>
      <c r="AM121" s="266"/>
      <c r="AN121" s="266" t="s">
        <v>956</v>
      </c>
      <c r="AO121" s="259">
        <v>1</v>
      </c>
      <c r="AP121" s="254"/>
      <c r="AQ121" s="254"/>
      <c r="AR121" s="254"/>
      <c r="AS121" s="254"/>
      <c r="AU121" s="254"/>
      <c r="AV121" s="254"/>
      <c r="AW121" s="254"/>
      <c r="AX121" s="254"/>
    </row>
    <row r="122" spans="1:51" s="264" customFormat="1" ht="12" x14ac:dyDescent="0.2">
      <c r="B122" s="266" t="s">
        <v>75</v>
      </c>
      <c r="C122" s="267" t="s">
        <v>48</v>
      </c>
      <c r="D122" s="267" t="s">
        <v>50</v>
      </c>
      <c r="E122" s="267" t="s">
        <v>958</v>
      </c>
      <c r="F122" s="266" t="s">
        <v>186</v>
      </c>
      <c r="G122" s="266" t="s">
        <v>69</v>
      </c>
      <c r="H122" s="266" t="s">
        <v>55</v>
      </c>
      <c r="I122" s="266" t="s">
        <v>188</v>
      </c>
      <c r="J122" s="266" t="s">
        <v>384</v>
      </c>
      <c r="K122" s="266" t="s">
        <v>257</v>
      </c>
      <c r="L122" s="266" t="s">
        <v>73</v>
      </c>
      <c r="M122" s="270">
        <v>108</v>
      </c>
      <c r="N122" s="266" t="s">
        <v>959</v>
      </c>
      <c r="O122" s="259">
        <v>1</v>
      </c>
      <c r="P122" s="266" t="s">
        <v>30</v>
      </c>
      <c r="Q122" s="266" t="s">
        <v>960</v>
      </c>
      <c r="R122" s="266" t="s">
        <v>955</v>
      </c>
      <c r="S122" s="269">
        <v>44927</v>
      </c>
      <c r="T122" s="269" t="s">
        <v>490</v>
      </c>
      <c r="U122" s="266" t="s">
        <v>241</v>
      </c>
      <c r="V122" s="266" t="s">
        <v>961</v>
      </c>
      <c r="W122" s="259">
        <v>1</v>
      </c>
      <c r="X122" s="256">
        <f>20/20</f>
        <v>1</v>
      </c>
      <c r="Y122" s="260">
        <f>+(X122/W122)</f>
        <v>1</v>
      </c>
      <c r="Z122" s="295" t="s">
        <v>962</v>
      </c>
      <c r="AA122" s="254" t="s">
        <v>511</v>
      </c>
      <c r="AB122" s="266" t="s">
        <v>961</v>
      </c>
      <c r="AC122" s="259">
        <v>1</v>
      </c>
      <c r="AD122" s="266"/>
      <c r="AE122" s="266"/>
      <c r="AF122" s="266"/>
      <c r="AG122" s="266"/>
      <c r="AH122" s="266" t="s">
        <v>961</v>
      </c>
      <c r="AI122" s="259">
        <v>1</v>
      </c>
      <c r="AJ122" s="266"/>
      <c r="AK122" s="266"/>
      <c r="AL122" s="266"/>
      <c r="AM122" s="266"/>
      <c r="AN122" s="266" t="s">
        <v>961</v>
      </c>
      <c r="AO122" s="259">
        <v>1</v>
      </c>
      <c r="AP122" s="254"/>
      <c r="AQ122" s="254"/>
      <c r="AR122" s="254"/>
      <c r="AS122" s="254"/>
      <c r="AU122" s="254"/>
      <c r="AV122" s="254"/>
      <c r="AW122" s="254"/>
      <c r="AX122" s="254"/>
    </row>
    <row r="123" spans="1:51" s="264" customFormat="1" ht="12" x14ac:dyDescent="0.2">
      <c r="B123" s="266" t="s">
        <v>308</v>
      </c>
      <c r="C123" s="267" t="s">
        <v>48</v>
      </c>
      <c r="D123" s="267" t="s">
        <v>65</v>
      </c>
      <c r="E123" s="267" t="s">
        <v>837</v>
      </c>
      <c r="F123" s="266" t="s">
        <v>23</v>
      </c>
      <c r="G123" s="266" t="s">
        <v>137</v>
      </c>
      <c r="H123" s="266" t="s">
        <v>25</v>
      </c>
      <c r="I123" s="266" t="s">
        <v>138</v>
      </c>
      <c r="J123" s="266" t="s">
        <v>363</v>
      </c>
      <c r="K123" s="266" t="s">
        <v>85</v>
      </c>
      <c r="L123" s="266" t="s">
        <v>225</v>
      </c>
      <c r="M123" s="268">
        <v>87</v>
      </c>
      <c r="N123" s="266" t="s">
        <v>854</v>
      </c>
      <c r="O123" s="259">
        <v>1</v>
      </c>
      <c r="P123" s="266" t="s">
        <v>30</v>
      </c>
      <c r="Q123" s="266" t="s">
        <v>855</v>
      </c>
      <c r="R123" s="266" t="s">
        <v>856</v>
      </c>
      <c r="S123" s="269">
        <v>44927</v>
      </c>
      <c r="T123" s="269" t="s">
        <v>490</v>
      </c>
      <c r="U123" s="266" t="s">
        <v>152</v>
      </c>
      <c r="V123" s="266" t="s">
        <v>847</v>
      </c>
      <c r="W123" s="259">
        <v>1</v>
      </c>
      <c r="X123" s="291">
        <v>1</v>
      </c>
      <c r="Y123" s="260">
        <f>+(X123/W123)</f>
        <v>1</v>
      </c>
      <c r="Z123" s="254" t="s">
        <v>2295</v>
      </c>
      <c r="AA123" s="254" t="s">
        <v>2296</v>
      </c>
      <c r="AB123" s="266" t="s">
        <v>849</v>
      </c>
      <c r="AC123" s="259">
        <v>1</v>
      </c>
      <c r="AD123" s="266"/>
      <c r="AE123" s="266"/>
      <c r="AF123" s="266"/>
      <c r="AG123" s="266"/>
      <c r="AH123" s="266" t="s">
        <v>849</v>
      </c>
      <c r="AI123" s="259">
        <v>1</v>
      </c>
      <c r="AJ123" s="266"/>
      <c r="AK123" s="266"/>
      <c r="AL123" s="266"/>
      <c r="AM123" s="266"/>
      <c r="AN123" s="266" t="s">
        <v>849</v>
      </c>
      <c r="AO123" s="259">
        <v>1</v>
      </c>
      <c r="AP123" s="254"/>
      <c r="AQ123" s="254"/>
      <c r="AR123" s="254"/>
      <c r="AS123" s="254"/>
      <c r="AU123" s="254"/>
      <c r="AV123" s="254"/>
      <c r="AW123" s="254"/>
      <c r="AX123" s="254"/>
    </row>
    <row r="124" spans="1:51" s="265" customFormat="1" ht="12" x14ac:dyDescent="0.2">
      <c r="A124" s="264"/>
      <c r="B124" s="266" t="s">
        <v>248</v>
      </c>
      <c r="C124" s="267" t="s">
        <v>18</v>
      </c>
      <c r="D124" s="267" t="s">
        <v>20</v>
      </c>
      <c r="E124" s="267" t="s">
        <v>970</v>
      </c>
      <c r="F124" s="266" t="s">
        <v>53</v>
      </c>
      <c r="G124" s="266" t="s">
        <v>221</v>
      </c>
      <c r="H124" s="266" t="s">
        <v>25</v>
      </c>
      <c r="I124" s="266" t="s">
        <v>213</v>
      </c>
      <c r="J124" s="266" t="s">
        <v>399</v>
      </c>
      <c r="K124" s="266" t="s">
        <v>257</v>
      </c>
      <c r="L124" s="266" t="s">
        <v>225</v>
      </c>
      <c r="M124" s="270">
        <v>110</v>
      </c>
      <c r="N124" s="266" t="s">
        <v>971</v>
      </c>
      <c r="O124" s="268">
        <v>12</v>
      </c>
      <c r="P124" s="266" t="s">
        <v>45</v>
      </c>
      <c r="Q124" s="266" t="s">
        <v>972</v>
      </c>
      <c r="R124" s="266" t="s">
        <v>966</v>
      </c>
      <c r="S124" s="269">
        <v>44929</v>
      </c>
      <c r="T124" s="269" t="s">
        <v>490</v>
      </c>
      <c r="U124" s="266" t="s">
        <v>265</v>
      </c>
      <c r="V124" s="266" t="s">
        <v>967</v>
      </c>
      <c r="W124" s="268">
        <v>3</v>
      </c>
      <c r="X124" s="256">
        <v>3</v>
      </c>
      <c r="Y124" s="260">
        <f>+(X124/W124)</f>
        <v>1</v>
      </c>
      <c r="Z124" s="254" t="s">
        <v>973</v>
      </c>
      <c r="AA124" s="254" t="s">
        <v>511</v>
      </c>
      <c r="AB124" s="266" t="s">
        <v>967</v>
      </c>
      <c r="AC124" s="268">
        <v>3</v>
      </c>
      <c r="AD124" s="266"/>
      <c r="AE124" s="266"/>
      <c r="AF124" s="266"/>
      <c r="AG124" s="266"/>
      <c r="AH124" s="266" t="s">
        <v>967</v>
      </c>
      <c r="AI124" s="268">
        <v>3</v>
      </c>
      <c r="AJ124" s="266"/>
      <c r="AK124" s="266"/>
      <c r="AL124" s="266"/>
      <c r="AM124" s="266"/>
      <c r="AN124" s="266" t="s">
        <v>967</v>
      </c>
      <c r="AO124" s="268">
        <v>3</v>
      </c>
      <c r="AP124" s="254"/>
      <c r="AQ124" s="254"/>
      <c r="AR124" s="254"/>
      <c r="AS124" s="254"/>
      <c r="AT124" s="264"/>
      <c r="AU124" s="254"/>
      <c r="AV124" s="254"/>
      <c r="AW124" s="254"/>
      <c r="AX124" s="254"/>
      <c r="AY124" s="264"/>
    </row>
    <row r="125" spans="1:51" s="265" customFormat="1" ht="12" x14ac:dyDescent="0.2">
      <c r="A125" s="264"/>
      <c r="B125" s="266" t="s">
        <v>227</v>
      </c>
      <c r="C125" s="267" t="s">
        <v>63</v>
      </c>
      <c r="D125" s="267" t="s">
        <v>20</v>
      </c>
      <c r="E125" s="267" t="s">
        <v>974</v>
      </c>
      <c r="F125" s="266" t="s">
        <v>53</v>
      </c>
      <c r="G125" s="266" t="s">
        <v>221</v>
      </c>
      <c r="H125" s="266" t="s">
        <v>25</v>
      </c>
      <c r="I125" s="266" t="s">
        <v>158</v>
      </c>
      <c r="J125" s="266" t="s">
        <v>369</v>
      </c>
      <c r="K125" s="266" t="s">
        <v>257</v>
      </c>
      <c r="L125" s="266" t="s">
        <v>98</v>
      </c>
      <c r="M125" s="268">
        <v>111</v>
      </c>
      <c r="N125" s="266" t="s">
        <v>975</v>
      </c>
      <c r="O125" s="268">
        <v>2</v>
      </c>
      <c r="P125" s="266" t="s">
        <v>45</v>
      </c>
      <c r="Q125" s="266" t="s">
        <v>976</v>
      </c>
      <c r="R125" s="266" t="s">
        <v>977</v>
      </c>
      <c r="S125" s="269">
        <v>44927</v>
      </c>
      <c r="T125" s="269" t="s">
        <v>978</v>
      </c>
      <c r="U125" s="266" t="s">
        <v>258</v>
      </c>
      <c r="V125" s="266" t="s">
        <v>484</v>
      </c>
      <c r="W125" s="268">
        <v>0</v>
      </c>
      <c r="X125" s="257" t="s">
        <v>484</v>
      </c>
      <c r="Y125" s="257" t="s">
        <v>484</v>
      </c>
      <c r="Z125" s="255" t="s">
        <v>484</v>
      </c>
      <c r="AA125" s="255" t="s">
        <v>484</v>
      </c>
      <c r="AB125" s="266" t="s">
        <v>979</v>
      </c>
      <c r="AC125" s="268">
        <v>1</v>
      </c>
      <c r="AD125" s="266"/>
      <c r="AE125" s="266"/>
      <c r="AF125" s="266"/>
      <c r="AG125" s="266"/>
      <c r="AH125" s="266" t="s">
        <v>484</v>
      </c>
      <c r="AI125" s="268">
        <v>0</v>
      </c>
      <c r="AJ125" s="266"/>
      <c r="AK125" s="266"/>
      <c r="AL125" s="266"/>
      <c r="AM125" s="266"/>
      <c r="AN125" s="266" t="s">
        <v>979</v>
      </c>
      <c r="AO125" s="268">
        <v>1</v>
      </c>
      <c r="AP125" s="254"/>
      <c r="AQ125" s="254"/>
      <c r="AR125" s="254"/>
      <c r="AS125" s="254"/>
      <c r="AT125" s="264"/>
      <c r="AU125" s="254"/>
      <c r="AV125" s="254"/>
      <c r="AW125" s="254"/>
      <c r="AX125" s="254"/>
      <c r="AY125" s="264"/>
    </row>
    <row r="126" spans="1:51" s="265" customFormat="1" ht="12" x14ac:dyDescent="0.2">
      <c r="A126" s="264"/>
      <c r="B126" s="266" t="s">
        <v>227</v>
      </c>
      <c r="C126" s="267" t="s">
        <v>63</v>
      </c>
      <c r="D126" s="267" t="s">
        <v>20</v>
      </c>
      <c r="E126" s="267" t="s">
        <v>974</v>
      </c>
      <c r="F126" s="266" t="s">
        <v>53</v>
      </c>
      <c r="G126" s="266" t="s">
        <v>221</v>
      </c>
      <c r="H126" s="266" t="s">
        <v>25</v>
      </c>
      <c r="I126" s="266" t="s">
        <v>158</v>
      </c>
      <c r="J126" s="266" t="s">
        <v>370</v>
      </c>
      <c r="K126" s="266" t="s">
        <v>257</v>
      </c>
      <c r="L126" s="266" t="s">
        <v>98</v>
      </c>
      <c r="M126" s="270">
        <v>112</v>
      </c>
      <c r="N126" s="266" t="s">
        <v>980</v>
      </c>
      <c r="O126" s="268">
        <v>2</v>
      </c>
      <c r="P126" s="266" t="s">
        <v>45</v>
      </c>
      <c r="Q126" s="266" t="s">
        <v>981</v>
      </c>
      <c r="R126" s="266" t="s">
        <v>982</v>
      </c>
      <c r="S126" s="269">
        <v>44927</v>
      </c>
      <c r="T126" s="269" t="s">
        <v>983</v>
      </c>
      <c r="U126" s="266" t="s">
        <v>258</v>
      </c>
      <c r="V126" s="266" t="s">
        <v>484</v>
      </c>
      <c r="W126" s="268">
        <v>0</v>
      </c>
      <c r="X126" s="257" t="s">
        <v>484</v>
      </c>
      <c r="Y126" s="257" t="s">
        <v>484</v>
      </c>
      <c r="Z126" s="255" t="s">
        <v>484</v>
      </c>
      <c r="AA126" s="255" t="s">
        <v>484</v>
      </c>
      <c r="AB126" s="266" t="s">
        <v>984</v>
      </c>
      <c r="AC126" s="268">
        <v>1</v>
      </c>
      <c r="AD126" s="266"/>
      <c r="AE126" s="266"/>
      <c r="AF126" s="266"/>
      <c r="AG126" s="266"/>
      <c r="AH126" s="266" t="s">
        <v>484</v>
      </c>
      <c r="AI126" s="268">
        <v>0</v>
      </c>
      <c r="AJ126" s="266"/>
      <c r="AK126" s="266"/>
      <c r="AL126" s="266"/>
      <c r="AM126" s="266"/>
      <c r="AN126" s="266" t="s">
        <v>984</v>
      </c>
      <c r="AO126" s="268">
        <v>1</v>
      </c>
      <c r="AP126" s="254"/>
      <c r="AQ126" s="254"/>
      <c r="AR126" s="254"/>
      <c r="AS126" s="254"/>
      <c r="AT126" s="264"/>
      <c r="AU126" s="254"/>
      <c r="AV126" s="254"/>
      <c r="AW126" s="254"/>
      <c r="AX126" s="254"/>
      <c r="AY126" s="264"/>
    </row>
    <row r="127" spans="1:51" s="265" customFormat="1" ht="12" x14ac:dyDescent="0.2">
      <c r="A127" s="264"/>
      <c r="B127" s="266" t="s">
        <v>285</v>
      </c>
      <c r="C127" s="267" t="s">
        <v>48</v>
      </c>
      <c r="D127" s="267" t="s">
        <v>78</v>
      </c>
      <c r="E127" s="267" t="s">
        <v>985</v>
      </c>
      <c r="F127" s="266" t="s">
        <v>53</v>
      </c>
      <c r="G127" s="266" t="s">
        <v>221</v>
      </c>
      <c r="H127" s="266" t="s">
        <v>25</v>
      </c>
      <c r="I127" s="266" t="s">
        <v>26</v>
      </c>
      <c r="J127" s="266" t="s">
        <v>42</v>
      </c>
      <c r="K127" s="266" t="s">
        <v>257</v>
      </c>
      <c r="L127" s="266" t="s">
        <v>98</v>
      </c>
      <c r="M127" s="268">
        <v>113</v>
      </c>
      <c r="N127" s="266" t="s">
        <v>986</v>
      </c>
      <c r="O127" s="268">
        <v>2</v>
      </c>
      <c r="P127" s="266" t="s">
        <v>45</v>
      </c>
      <c r="Q127" s="266" t="s">
        <v>987</v>
      </c>
      <c r="R127" s="266" t="s">
        <v>988</v>
      </c>
      <c r="S127" s="269">
        <v>44927</v>
      </c>
      <c r="T127" s="269" t="s">
        <v>989</v>
      </c>
      <c r="U127" s="266" t="s">
        <v>258</v>
      </c>
      <c r="V127" s="266" t="s">
        <v>484</v>
      </c>
      <c r="W127" s="268">
        <v>0</v>
      </c>
      <c r="X127" s="257" t="s">
        <v>484</v>
      </c>
      <c r="Y127" s="257" t="s">
        <v>484</v>
      </c>
      <c r="Z127" s="255" t="s">
        <v>484</v>
      </c>
      <c r="AA127" s="255" t="s">
        <v>484</v>
      </c>
      <c r="AB127" s="266" t="s">
        <v>990</v>
      </c>
      <c r="AC127" s="268">
        <v>1</v>
      </c>
      <c r="AD127" s="266"/>
      <c r="AE127" s="266"/>
      <c r="AF127" s="266"/>
      <c r="AG127" s="266"/>
      <c r="AH127" s="266" t="s">
        <v>484</v>
      </c>
      <c r="AI127" s="268">
        <v>0</v>
      </c>
      <c r="AJ127" s="266"/>
      <c r="AK127" s="266"/>
      <c r="AL127" s="266"/>
      <c r="AM127" s="266"/>
      <c r="AN127" s="266" t="s">
        <v>990</v>
      </c>
      <c r="AO127" s="268">
        <v>1</v>
      </c>
      <c r="AP127" s="254"/>
      <c r="AQ127" s="254"/>
      <c r="AR127" s="254"/>
      <c r="AS127" s="254"/>
      <c r="AT127" s="264"/>
      <c r="AU127" s="254"/>
      <c r="AV127" s="254"/>
      <c r="AW127" s="254"/>
      <c r="AX127" s="254"/>
      <c r="AY127" s="264"/>
    </row>
    <row r="128" spans="1:51" s="265" customFormat="1" ht="12" x14ac:dyDescent="0.2">
      <c r="A128" s="264"/>
      <c r="B128" s="266" t="s">
        <v>32</v>
      </c>
      <c r="C128" s="267" t="s">
        <v>33</v>
      </c>
      <c r="D128" s="267" t="s">
        <v>50</v>
      </c>
      <c r="E128" s="267" t="s">
        <v>991</v>
      </c>
      <c r="F128" s="266" t="s">
        <v>104</v>
      </c>
      <c r="G128" s="266" t="s">
        <v>221</v>
      </c>
      <c r="H128" s="266" t="s">
        <v>25</v>
      </c>
      <c r="I128" s="266" t="s">
        <v>196</v>
      </c>
      <c r="J128" s="266" t="s">
        <v>389</v>
      </c>
      <c r="K128" s="266" t="s">
        <v>257</v>
      </c>
      <c r="L128" s="266" t="s">
        <v>86</v>
      </c>
      <c r="M128" s="270">
        <v>114</v>
      </c>
      <c r="N128" s="266" t="s">
        <v>992</v>
      </c>
      <c r="O128" s="268">
        <v>2</v>
      </c>
      <c r="P128" s="266" t="s">
        <v>45</v>
      </c>
      <c r="Q128" s="266" t="s">
        <v>993</v>
      </c>
      <c r="R128" s="266" t="s">
        <v>994</v>
      </c>
      <c r="S128" s="269">
        <v>44927</v>
      </c>
      <c r="T128" s="269" t="s">
        <v>490</v>
      </c>
      <c r="U128" s="266" t="s">
        <v>199</v>
      </c>
      <c r="V128" s="266" t="s">
        <v>484</v>
      </c>
      <c r="W128" s="268">
        <v>0</v>
      </c>
      <c r="X128" s="257" t="s">
        <v>484</v>
      </c>
      <c r="Y128" s="257" t="s">
        <v>484</v>
      </c>
      <c r="Z128" s="255" t="s">
        <v>484</v>
      </c>
      <c r="AA128" s="255" t="s">
        <v>484</v>
      </c>
      <c r="AB128" s="266" t="s">
        <v>484</v>
      </c>
      <c r="AC128" s="268">
        <v>0</v>
      </c>
      <c r="AD128" s="266"/>
      <c r="AE128" s="266"/>
      <c r="AF128" s="266"/>
      <c r="AG128" s="266"/>
      <c r="AH128" s="266" t="s">
        <v>995</v>
      </c>
      <c r="AI128" s="268">
        <v>1</v>
      </c>
      <c r="AJ128" s="266"/>
      <c r="AK128" s="266"/>
      <c r="AL128" s="266"/>
      <c r="AM128" s="266"/>
      <c r="AN128" s="266" t="s">
        <v>995</v>
      </c>
      <c r="AO128" s="268">
        <v>1</v>
      </c>
      <c r="AP128" s="254"/>
      <c r="AQ128" s="254"/>
      <c r="AR128" s="254"/>
      <c r="AS128" s="254"/>
      <c r="AT128" s="264"/>
      <c r="AU128" s="254"/>
      <c r="AV128" s="254"/>
      <c r="AW128" s="254"/>
      <c r="AX128" s="254"/>
      <c r="AY128" s="264"/>
    </row>
    <row r="129" spans="1:51" s="265" customFormat="1" ht="12" x14ac:dyDescent="0.2">
      <c r="A129" s="264"/>
      <c r="B129" s="266" t="s">
        <v>47</v>
      </c>
      <c r="C129" s="267" t="s">
        <v>33</v>
      </c>
      <c r="D129" s="267" t="s">
        <v>20</v>
      </c>
      <c r="E129" s="267" t="s">
        <v>946</v>
      </c>
      <c r="F129" s="266" t="s">
        <v>104</v>
      </c>
      <c r="G129" s="266" t="s">
        <v>221</v>
      </c>
      <c r="H129" s="266" t="s">
        <v>25</v>
      </c>
      <c r="I129" s="266" t="s">
        <v>196</v>
      </c>
      <c r="J129" s="266" t="s">
        <v>387</v>
      </c>
      <c r="K129" s="266" t="s">
        <v>257</v>
      </c>
      <c r="L129" s="266" t="s">
        <v>996</v>
      </c>
      <c r="M129" s="268">
        <v>115</v>
      </c>
      <c r="N129" s="266" t="s">
        <v>997</v>
      </c>
      <c r="O129" s="268">
        <v>2</v>
      </c>
      <c r="P129" s="266" t="s">
        <v>45</v>
      </c>
      <c r="Q129" s="266" t="s">
        <v>998</v>
      </c>
      <c r="R129" s="266" t="s">
        <v>999</v>
      </c>
      <c r="S129" s="269">
        <v>44927</v>
      </c>
      <c r="T129" s="269" t="s">
        <v>490</v>
      </c>
      <c r="U129" s="266" t="s">
        <v>199</v>
      </c>
      <c r="V129" s="266" t="s">
        <v>484</v>
      </c>
      <c r="W129" s="268">
        <v>0</v>
      </c>
      <c r="X129" s="257" t="s">
        <v>484</v>
      </c>
      <c r="Y129" s="257" t="s">
        <v>484</v>
      </c>
      <c r="Z129" s="255" t="s">
        <v>484</v>
      </c>
      <c r="AA129" s="255" t="s">
        <v>484</v>
      </c>
      <c r="AB129" s="266" t="s">
        <v>1000</v>
      </c>
      <c r="AC129" s="268">
        <v>1</v>
      </c>
      <c r="AD129" s="266"/>
      <c r="AE129" s="266"/>
      <c r="AF129" s="266"/>
      <c r="AG129" s="266"/>
      <c r="AH129" s="266" t="s">
        <v>484</v>
      </c>
      <c r="AI129" s="268">
        <v>0</v>
      </c>
      <c r="AJ129" s="266"/>
      <c r="AK129" s="266"/>
      <c r="AL129" s="266"/>
      <c r="AM129" s="266"/>
      <c r="AN129" s="266" t="s">
        <v>1000</v>
      </c>
      <c r="AO129" s="268">
        <v>1</v>
      </c>
      <c r="AP129" s="254"/>
      <c r="AQ129" s="254"/>
      <c r="AR129" s="254"/>
      <c r="AS129" s="254"/>
      <c r="AT129" s="264"/>
      <c r="AU129" s="254"/>
      <c r="AV129" s="254"/>
      <c r="AW129" s="254"/>
      <c r="AX129" s="254"/>
      <c r="AY129" s="264"/>
    </row>
    <row r="130" spans="1:51" s="265" customFormat="1" ht="12" x14ac:dyDescent="0.2">
      <c r="A130" s="264"/>
      <c r="B130" s="266" t="s">
        <v>312</v>
      </c>
      <c r="C130" s="267" t="s">
        <v>33</v>
      </c>
      <c r="D130" s="267" t="s">
        <v>20</v>
      </c>
      <c r="E130" s="267" t="s">
        <v>623</v>
      </c>
      <c r="F130" s="266" t="s">
        <v>146</v>
      </c>
      <c r="G130" s="266" t="s">
        <v>221</v>
      </c>
      <c r="H130" s="266" t="s">
        <v>55</v>
      </c>
      <c r="I130" s="266" t="s">
        <v>83</v>
      </c>
      <c r="J130" s="266" t="s">
        <v>268</v>
      </c>
      <c r="K130" s="266" t="s">
        <v>240</v>
      </c>
      <c r="L130" s="266" t="s">
        <v>1001</v>
      </c>
      <c r="M130" s="270">
        <v>116</v>
      </c>
      <c r="N130" s="266" t="s">
        <v>1002</v>
      </c>
      <c r="O130" s="268">
        <v>2</v>
      </c>
      <c r="P130" s="266" t="s">
        <v>45</v>
      </c>
      <c r="Q130" s="266" t="s">
        <v>1003</v>
      </c>
      <c r="R130" s="266" t="s">
        <v>1004</v>
      </c>
      <c r="S130" s="269">
        <v>44927</v>
      </c>
      <c r="T130" s="269" t="s">
        <v>490</v>
      </c>
      <c r="U130" s="266" t="s">
        <v>199</v>
      </c>
      <c r="V130" s="266" t="s">
        <v>484</v>
      </c>
      <c r="W130" s="268">
        <v>0</v>
      </c>
      <c r="X130" s="257" t="s">
        <v>484</v>
      </c>
      <c r="Y130" s="257" t="s">
        <v>484</v>
      </c>
      <c r="Z130" s="255" t="s">
        <v>484</v>
      </c>
      <c r="AA130" s="255" t="s">
        <v>484</v>
      </c>
      <c r="AB130" s="266" t="s">
        <v>1005</v>
      </c>
      <c r="AC130" s="268">
        <v>1</v>
      </c>
      <c r="AD130" s="266"/>
      <c r="AE130" s="266"/>
      <c r="AF130" s="266"/>
      <c r="AG130" s="266"/>
      <c r="AH130" s="266" t="s">
        <v>484</v>
      </c>
      <c r="AI130" s="268">
        <v>0</v>
      </c>
      <c r="AJ130" s="266"/>
      <c r="AK130" s="266"/>
      <c r="AL130" s="266"/>
      <c r="AM130" s="266"/>
      <c r="AN130" s="266" t="s">
        <v>1005</v>
      </c>
      <c r="AO130" s="268">
        <v>1</v>
      </c>
      <c r="AP130" s="254"/>
      <c r="AQ130" s="254"/>
      <c r="AR130" s="254"/>
      <c r="AS130" s="254"/>
      <c r="AT130" s="264"/>
      <c r="AU130" s="254"/>
      <c r="AV130" s="254"/>
      <c r="AW130" s="254"/>
      <c r="AX130" s="254"/>
      <c r="AY130" s="264"/>
    </row>
    <row r="131" spans="1:51" s="265" customFormat="1" ht="12" x14ac:dyDescent="0.2">
      <c r="A131" s="264"/>
      <c r="B131" s="266" t="s">
        <v>312</v>
      </c>
      <c r="C131" s="267" t="s">
        <v>33</v>
      </c>
      <c r="D131" s="267" t="s">
        <v>20</v>
      </c>
      <c r="E131" s="267" t="s">
        <v>336</v>
      </c>
      <c r="F131" s="266" t="s">
        <v>104</v>
      </c>
      <c r="G131" s="266" t="s">
        <v>221</v>
      </c>
      <c r="H131" s="266" t="s">
        <v>55</v>
      </c>
      <c r="I131" s="266" t="s">
        <v>83</v>
      </c>
      <c r="J131" s="266" t="s">
        <v>276</v>
      </c>
      <c r="K131" s="266" t="s">
        <v>257</v>
      </c>
      <c r="L131" s="266" t="s">
        <v>1006</v>
      </c>
      <c r="M131" s="268">
        <v>117</v>
      </c>
      <c r="N131" s="266" t="s">
        <v>1007</v>
      </c>
      <c r="O131" s="268">
        <v>1</v>
      </c>
      <c r="P131" s="266" t="s">
        <v>45</v>
      </c>
      <c r="Q131" s="266" t="s">
        <v>1008</v>
      </c>
      <c r="R131" s="266" t="s">
        <v>1009</v>
      </c>
      <c r="S131" s="269">
        <v>44927</v>
      </c>
      <c r="T131" s="269" t="s">
        <v>490</v>
      </c>
      <c r="U131" s="266" t="s">
        <v>199</v>
      </c>
      <c r="V131" s="266" t="s">
        <v>484</v>
      </c>
      <c r="W131" s="268">
        <v>0</v>
      </c>
      <c r="X131" s="257" t="s">
        <v>484</v>
      </c>
      <c r="Y131" s="257" t="s">
        <v>484</v>
      </c>
      <c r="Z131" s="255" t="s">
        <v>484</v>
      </c>
      <c r="AA131" s="255" t="s">
        <v>484</v>
      </c>
      <c r="AB131" s="266" t="s">
        <v>484</v>
      </c>
      <c r="AC131" s="268">
        <v>0</v>
      </c>
      <c r="AD131" s="266"/>
      <c r="AE131" s="266"/>
      <c r="AF131" s="266"/>
      <c r="AG131" s="266"/>
      <c r="AH131" s="266" t="s">
        <v>484</v>
      </c>
      <c r="AI131" s="268">
        <v>0</v>
      </c>
      <c r="AJ131" s="266"/>
      <c r="AK131" s="266"/>
      <c r="AL131" s="266"/>
      <c r="AM131" s="266"/>
      <c r="AN131" s="266" t="s">
        <v>1010</v>
      </c>
      <c r="AO131" s="268">
        <v>1</v>
      </c>
      <c r="AP131" s="254"/>
      <c r="AQ131" s="254"/>
      <c r="AR131" s="254"/>
      <c r="AS131" s="254"/>
      <c r="AT131" s="264"/>
      <c r="AU131" s="254"/>
      <c r="AV131" s="254"/>
      <c r="AW131" s="254"/>
      <c r="AX131" s="254"/>
      <c r="AY131" s="264"/>
    </row>
    <row r="132" spans="1:51" s="265" customFormat="1" ht="12" x14ac:dyDescent="0.2">
      <c r="A132" s="264"/>
      <c r="B132" s="266" t="s">
        <v>312</v>
      </c>
      <c r="C132" s="267" t="s">
        <v>33</v>
      </c>
      <c r="D132" s="267" t="s">
        <v>20</v>
      </c>
      <c r="E132" s="267" t="s">
        <v>623</v>
      </c>
      <c r="F132" s="266" t="s">
        <v>146</v>
      </c>
      <c r="G132" s="266" t="s">
        <v>221</v>
      </c>
      <c r="H132" s="266" t="s">
        <v>55</v>
      </c>
      <c r="I132" s="266" t="s">
        <v>83</v>
      </c>
      <c r="J132" s="266" t="s">
        <v>280</v>
      </c>
      <c r="K132" s="266" t="s">
        <v>257</v>
      </c>
      <c r="L132" s="266" t="s">
        <v>225</v>
      </c>
      <c r="M132" s="270">
        <v>118</v>
      </c>
      <c r="N132" s="266" t="s">
        <v>1011</v>
      </c>
      <c r="O132" s="268">
        <v>1</v>
      </c>
      <c r="P132" s="266" t="s">
        <v>45</v>
      </c>
      <c r="Q132" s="266" t="s">
        <v>1012</v>
      </c>
      <c r="R132" s="266" t="s">
        <v>1013</v>
      </c>
      <c r="S132" s="269">
        <v>44927</v>
      </c>
      <c r="T132" s="269" t="s">
        <v>490</v>
      </c>
      <c r="U132" s="266" t="s">
        <v>199</v>
      </c>
      <c r="V132" s="266" t="s">
        <v>484</v>
      </c>
      <c r="W132" s="268">
        <v>0</v>
      </c>
      <c r="X132" s="257" t="s">
        <v>484</v>
      </c>
      <c r="Y132" s="257" t="s">
        <v>484</v>
      </c>
      <c r="Z132" s="255" t="s">
        <v>484</v>
      </c>
      <c r="AA132" s="255" t="s">
        <v>484</v>
      </c>
      <c r="AB132" s="266" t="s">
        <v>1014</v>
      </c>
      <c r="AC132" s="268">
        <v>1</v>
      </c>
      <c r="AD132" s="266"/>
      <c r="AE132" s="266"/>
      <c r="AF132" s="266"/>
      <c r="AG132" s="266"/>
      <c r="AH132" s="266" t="s">
        <v>484</v>
      </c>
      <c r="AI132" s="268">
        <v>0</v>
      </c>
      <c r="AJ132" s="266"/>
      <c r="AK132" s="266"/>
      <c r="AL132" s="266"/>
      <c r="AM132" s="266"/>
      <c r="AN132" s="266" t="s">
        <v>484</v>
      </c>
      <c r="AO132" s="268">
        <v>0</v>
      </c>
      <c r="AP132" s="254"/>
      <c r="AQ132" s="254"/>
      <c r="AR132" s="254"/>
      <c r="AS132" s="254"/>
      <c r="AT132" s="264"/>
      <c r="AU132" s="254"/>
      <c r="AV132" s="254"/>
      <c r="AW132" s="254"/>
      <c r="AX132" s="254"/>
      <c r="AY132" s="264"/>
    </row>
    <row r="133" spans="1:51" s="265" customFormat="1" ht="12" x14ac:dyDescent="0.2">
      <c r="A133" s="264"/>
      <c r="B133" s="266" t="s">
        <v>316</v>
      </c>
      <c r="C133" s="267" t="s">
        <v>33</v>
      </c>
      <c r="D133" s="267" t="s">
        <v>20</v>
      </c>
      <c r="E133" s="267" t="s">
        <v>1015</v>
      </c>
      <c r="F133" s="266" t="s">
        <v>104</v>
      </c>
      <c r="G133" s="266" t="s">
        <v>221</v>
      </c>
      <c r="H133" s="266" t="s">
        <v>25</v>
      </c>
      <c r="I133" s="266" t="s">
        <v>83</v>
      </c>
      <c r="J133" s="266" t="s">
        <v>272</v>
      </c>
      <c r="K133" s="266" t="s">
        <v>257</v>
      </c>
      <c r="L133" s="266" t="s">
        <v>225</v>
      </c>
      <c r="M133" s="268">
        <v>119</v>
      </c>
      <c r="N133" s="266" t="s">
        <v>1016</v>
      </c>
      <c r="O133" s="268">
        <v>2</v>
      </c>
      <c r="P133" s="266" t="s">
        <v>45</v>
      </c>
      <c r="Q133" s="266" t="s">
        <v>1017</v>
      </c>
      <c r="R133" s="266" t="s">
        <v>1018</v>
      </c>
      <c r="S133" s="269">
        <v>44927</v>
      </c>
      <c r="T133" s="269" t="s">
        <v>490</v>
      </c>
      <c r="U133" s="266" t="s">
        <v>199</v>
      </c>
      <c r="V133" s="266" t="s">
        <v>484</v>
      </c>
      <c r="W133" s="268">
        <v>0</v>
      </c>
      <c r="X133" s="257" t="s">
        <v>484</v>
      </c>
      <c r="Y133" s="257" t="s">
        <v>484</v>
      </c>
      <c r="Z133" s="255" t="s">
        <v>484</v>
      </c>
      <c r="AA133" s="255" t="s">
        <v>484</v>
      </c>
      <c r="AB133" s="266" t="s">
        <v>484</v>
      </c>
      <c r="AC133" s="268">
        <v>0</v>
      </c>
      <c r="AD133" s="266"/>
      <c r="AE133" s="266"/>
      <c r="AF133" s="266"/>
      <c r="AG133" s="266"/>
      <c r="AH133" s="266" t="s">
        <v>1019</v>
      </c>
      <c r="AI133" s="268">
        <v>1</v>
      </c>
      <c r="AJ133" s="266"/>
      <c r="AK133" s="266"/>
      <c r="AL133" s="266"/>
      <c r="AM133" s="266"/>
      <c r="AN133" s="266" t="s">
        <v>1019</v>
      </c>
      <c r="AO133" s="268">
        <v>1</v>
      </c>
      <c r="AP133" s="254"/>
      <c r="AQ133" s="254"/>
      <c r="AR133" s="254"/>
      <c r="AS133" s="254"/>
      <c r="AT133" s="264"/>
      <c r="AU133" s="254"/>
      <c r="AV133" s="254"/>
      <c r="AW133" s="254"/>
      <c r="AX133" s="254"/>
      <c r="AY133" s="264"/>
    </row>
    <row r="134" spans="1:51" s="265" customFormat="1" ht="12" x14ac:dyDescent="0.2">
      <c r="A134" s="264"/>
      <c r="B134" s="266" t="s">
        <v>320</v>
      </c>
      <c r="C134" s="267" t="s">
        <v>48</v>
      </c>
      <c r="D134" s="267" t="s">
        <v>65</v>
      </c>
      <c r="E134" s="267" t="s">
        <v>336</v>
      </c>
      <c r="F134" s="266" t="s">
        <v>93</v>
      </c>
      <c r="G134" s="266" t="s">
        <v>1020</v>
      </c>
      <c r="H134" s="266" t="s">
        <v>25</v>
      </c>
      <c r="I134" s="266" t="s">
        <v>222</v>
      </c>
      <c r="J134" s="266" t="s">
        <v>403</v>
      </c>
      <c r="K134" s="266" t="s">
        <v>257</v>
      </c>
      <c r="L134" s="266" t="s">
        <v>225</v>
      </c>
      <c r="M134" s="270">
        <v>120</v>
      </c>
      <c r="N134" s="266" t="s">
        <v>1021</v>
      </c>
      <c r="O134" s="268">
        <v>2</v>
      </c>
      <c r="P134" s="266" t="s">
        <v>45</v>
      </c>
      <c r="Q134" s="266" t="s">
        <v>1022</v>
      </c>
      <c r="R134" s="266" t="s">
        <v>1023</v>
      </c>
      <c r="S134" s="269">
        <v>44927</v>
      </c>
      <c r="T134" s="269" t="s">
        <v>490</v>
      </c>
      <c r="U134" s="266" t="s">
        <v>199</v>
      </c>
      <c r="V134" s="266" t="s">
        <v>484</v>
      </c>
      <c r="W134" s="268">
        <v>0</v>
      </c>
      <c r="X134" s="257" t="s">
        <v>484</v>
      </c>
      <c r="Y134" s="257" t="s">
        <v>484</v>
      </c>
      <c r="Z134" s="255" t="s">
        <v>484</v>
      </c>
      <c r="AA134" s="255" t="s">
        <v>484</v>
      </c>
      <c r="AB134" s="266" t="s">
        <v>1024</v>
      </c>
      <c r="AC134" s="268">
        <v>1</v>
      </c>
      <c r="AD134" s="266"/>
      <c r="AE134" s="266"/>
      <c r="AF134" s="266"/>
      <c r="AG134" s="266"/>
      <c r="AH134" s="266" t="s">
        <v>484</v>
      </c>
      <c r="AI134" s="268">
        <v>0</v>
      </c>
      <c r="AJ134" s="266"/>
      <c r="AK134" s="266"/>
      <c r="AL134" s="266"/>
      <c r="AM134" s="266"/>
      <c r="AN134" s="266" t="s">
        <v>1024</v>
      </c>
      <c r="AO134" s="268">
        <v>1</v>
      </c>
      <c r="AP134" s="254"/>
      <c r="AQ134" s="254"/>
      <c r="AR134" s="254"/>
      <c r="AS134" s="254"/>
      <c r="AT134" s="264"/>
      <c r="AU134" s="254"/>
      <c r="AV134" s="254"/>
      <c r="AW134" s="254"/>
      <c r="AX134" s="254"/>
      <c r="AY134" s="264"/>
    </row>
    <row r="135" spans="1:51" s="265" customFormat="1" ht="12" x14ac:dyDescent="0.2">
      <c r="A135" s="264"/>
      <c r="B135" s="266" t="s">
        <v>259</v>
      </c>
      <c r="C135" s="267" t="s">
        <v>18</v>
      </c>
      <c r="D135" s="267" t="s">
        <v>20</v>
      </c>
      <c r="E135" s="267" t="s">
        <v>1025</v>
      </c>
      <c r="F135" s="266" t="s">
        <v>104</v>
      </c>
      <c r="G135" s="266" t="s">
        <v>1026</v>
      </c>
      <c r="H135" s="266" t="s">
        <v>25</v>
      </c>
      <c r="I135" s="266" t="s">
        <v>1027</v>
      </c>
      <c r="J135" s="266" t="s">
        <v>1028</v>
      </c>
      <c r="K135" s="266" t="s">
        <v>257</v>
      </c>
      <c r="L135" s="266" t="s">
        <v>225</v>
      </c>
      <c r="M135" s="268">
        <v>121</v>
      </c>
      <c r="N135" s="266" t="s">
        <v>1029</v>
      </c>
      <c r="O135" s="268">
        <v>4</v>
      </c>
      <c r="P135" s="266" t="s">
        <v>45</v>
      </c>
      <c r="Q135" s="266" t="s">
        <v>1030</v>
      </c>
      <c r="R135" s="266" t="s">
        <v>1031</v>
      </c>
      <c r="S135" s="269" t="s">
        <v>1032</v>
      </c>
      <c r="T135" s="269" t="s">
        <v>490</v>
      </c>
      <c r="U135" s="266" t="s">
        <v>1033</v>
      </c>
      <c r="V135" s="266" t="s">
        <v>1034</v>
      </c>
      <c r="W135" s="268">
        <v>1</v>
      </c>
      <c r="X135" s="256">
        <v>1</v>
      </c>
      <c r="Y135" s="260">
        <f>+(X135/W135)</f>
        <v>1</v>
      </c>
      <c r="Z135" s="254" t="s">
        <v>1035</v>
      </c>
      <c r="AA135" s="254" t="s">
        <v>511</v>
      </c>
      <c r="AB135" s="266" t="s">
        <v>1034</v>
      </c>
      <c r="AC135" s="268">
        <v>1</v>
      </c>
      <c r="AD135" s="266"/>
      <c r="AE135" s="266"/>
      <c r="AF135" s="266"/>
      <c r="AG135" s="266"/>
      <c r="AH135" s="266" t="s">
        <v>1034</v>
      </c>
      <c r="AI135" s="268">
        <v>1</v>
      </c>
      <c r="AJ135" s="266"/>
      <c r="AK135" s="266"/>
      <c r="AL135" s="266"/>
      <c r="AM135" s="266"/>
      <c r="AN135" s="266" t="s">
        <v>1034</v>
      </c>
      <c r="AO135" s="268">
        <v>1</v>
      </c>
      <c r="AP135" s="254"/>
      <c r="AQ135" s="254"/>
      <c r="AR135" s="254"/>
      <c r="AS135" s="254"/>
      <c r="AT135" s="264"/>
      <c r="AU135" s="254"/>
      <c r="AV135" s="254"/>
      <c r="AW135" s="254"/>
      <c r="AX135" s="254"/>
      <c r="AY135" s="264"/>
    </row>
    <row r="136" spans="1:51" s="265" customFormat="1" ht="12" x14ac:dyDescent="0.2">
      <c r="A136" s="264"/>
      <c r="B136" s="266" t="s">
        <v>100</v>
      </c>
      <c r="C136" s="267" t="s">
        <v>18</v>
      </c>
      <c r="D136" s="267" t="s">
        <v>20</v>
      </c>
      <c r="E136" s="267" t="s">
        <v>1036</v>
      </c>
      <c r="F136" s="266" t="s">
        <v>104</v>
      </c>
      <c r="G136" s="266" t="s">
        <v>1026</v>
      </c>
      <c r="H136" s="266" t="s">
        <v>25</v>
      </c>
      <c r="I136" s="266" t="s">
        <v>56</v>
      </c>
      <c r="J136" s="266" t="s">
        <v>1037</v>
      </c>
      <c r="K136" s="266" t="s">
        <v>257</v>
      </c>
      <c r="L136" s="266" t="s">
        <v>225</v>
      </c>
      <c r="M136" s="270">
        <v>122</v>
      </c>
      <c r="N136" s="266" t="s">
        <v>1038</v>
      </c>
      <c r="O136" s="268">
        <v>4</v>
      </c>
      <c r="P136" s="266" t="s">
        <v>45</v>
      </c>
      <c r="Q136" s="266" t="s">
        <v>1039</v>
      </c>
      <c r="R136" s="266" t="s">
        <v>1040</v>
      </c>
      <c r="S136" s="269" t="s">
        <v>1032</v>
      </c>
      <c r="T136" s="269" t="s">
        <v>490</v>
      </c>
      <c r="U136" s="266" t="s">
        <v>1033</v>
      </c>
      <c r="V136" s="266" t="s">
        <v>1041</v>
      </c>
      <c r="W136" s="268">
        <v>1</v>
      </c>
      <c r="X136" s="256">
        <v>1</v>
      </c>
      <c r="Y136" s="260">
        <f>+(X136/W136)</f>
        <v>1</v>
      </c>
      <c r="Z136" s="254" t="s">
        <v>1042</v>
      </c>
      <c r="AA136" s="254" t="s">
        <v>511</v>
      </c>
      <c r="AB136" s="266" t="s">
        <v>1041</v>
      </c>
      <c r="AC136" s="268">
        <v>1</v>
      </c>
      <c r="AD136" s="266"/>
      <c r="AE136" s="266"/>
      <c r="AF136" s="266"/>
      <c r="AG136" s="266"/>
      <c r="AH136" s="266" t="s">
        <v>1041</v>
      </c>
      <c r="AI136" s="268">
        <v>1</v>
      </c>
      <c r="AJ136" s="266"/>
      <c r="AK136" s="266"/>
      <c r="AL136" s="266"/>
      <c r="AM136" s="266"/>
      <c r="AN136" s="266" t="s">
        <v>1041</v>
      </c>
      <c r="AO136" s="268">
        <v>1</v>
      </c>
      <c r="AP136" s="254"/>
      <c r="AQ136" s="254"/>
      <c r="AR136" s="254"/>
      <c r="AS136" s="254"/>
      <c r="AT136" s="264"/>
      <c r="AU136" s="254"/>
      <c r="AV136" s="254"/>
      <c r="AW136" s="254"/>
      <c r="AX136" s="254"/>
      <c r="AY136" s="264"/>
    </row>
    <row r="137" spans="1:51" s="265" customFormat="1" ht="12" x14ac:dyDescent="0.2">
      <c r="A137" s="264"/>
      <c r="B137" s="266" t="s">
        <v>133</v>
      </c>
      <c r="C137" s="267" t="s">
        <v>63</v>
      </c>
      <c r="D137" s="267" t="s">
        <v>20</v>
      </c>
      <c r="E137" s="267" t="s">
        <v>78</v>
      </c>
      <c r="F137" s="266" t="s">
        <v>1043</v>
      </c>
      <c r="G137" s="266" t="s">
        <v>560</v>
      </c>
      <c r="H137" s="266" t="s">
        <v>25</v>
      </c>
      <c r="I137" s="266" t="s">
        <v>337</v>
      </c>
      <c r="J137" s="266" t="s">
        <v>339</v>
      </c>
      <c r="K137" s="266" t="s">
        <v>257</v>
      </c>
      <c r="L137" s="266" t="s">
        <v>1044</v>
      </c>
      <c r="M137" s="268">
        <v>123</v>
      </c>
      <c r="N137" s="266" t="s">
        <v>1045</v>
      </c>
      <c r="O137" s="259">
        <v>1</v>
      </c>
      <c r="P137" s="266" t="s">
        <v>30</v>
      </c>
      <c r="Q137" s="266" t="s">
        <v>1046</v>
      </c>
      <c r="R137" s="266" t="s">
        <v>1047</v>
      </c>
      <c r="S137" s="269">
        <v>44927</v>
      </c>
      <c r="T137" s="269" t="s">
        <v>490</v>
      </c>
      <c r="U137" s="266" t="s">
        <v>226</v>
      </c>
      <c r="V137" s="266" t="s">
        <v>1048</v>
      </c>
      <c r="W137" s="259">
        <v>1</v>
      </c>
      <c r="X137" s="258">
        <v>0.34</v>
      </c>
      <c r="Y137" s="260">
        <f>+(X137/W137)</f>
        <v>0.34</v>
      </c>
      <c r="Z137" s="295" t="s">
        <v>1049</v>
      </c>
      <c r="AA137" s="254" t="s">
        <v>1050</v>
      </c>
      <c r="AB137" s="266" t="s">
        <v>1048</v>
      </c>
      <c r="AC137" s="259">
        <v>1</v>
      </c>
      <c r="AD137" s="266"/>
      <c r="AE137" s="266"/>
      <c r="AF137" s="266"/>
      <c r="AG137" s="266"/>
      <c r="AH137" s="266" t="s">
        <v>1048</v>
      </c>
      <c r="AI137" s="259">
        <v>1</v>
      </c>
      <c r="AJ137" s="266"/>
      <c r="AK137" s="266"/>
      <c r="AL137" s="266"/>
      <c r="AM137" s="266"/>
      <c r="AN137" s="266" t="s">
        <v>1048</v>
      </c>
      <c r="AO137" s="259">
        <v>1</v>
      </c>
      <c r="AP137" s="254"/>
      <c r="AQ137" s="254"/>
      <c r="AR137" s="254"/>
      <c r="AS137" s="254"/>
      <c r="AT137" s="264"/>
      <c r="AU137" s="254"/>
      <c r="AV137" s="254"/>
      <c r="AW137" s="254"/>
      <c r="AX137" s="254"/>
    </row>
    <row r="138" spans="1:51" s="264" customFormat="1" ht="12" x14ac:dyDescent="0.2">
      <c r="B138" s="262" t="s">
        <v>133</v>
      </c>
      <c r="C138" s="263" t="s">
        <v>63</v>
      </c>
      <c r="D138" s="263" t="s">
        <v>20</v>
      </c>
      <c r="E138" s="263" t="s">
        <v>78</v>
      </c>
      <c r="F138" s="263" t="s">
        <v>1043</v>
      </c>
      <c r="G138" s="266" t="s">
        <v>560</v>
      </c>
      <c r="H138" s="263" t="s">
        <v>25</v>
      </c>
      <c r="I138" s="266" t="s">
        <v>337</v>
      </c>
      <c r="J138" s="263" t="s">
        <v>339</v>
      </c>
      <c r="K138" s="263" t="s">
        <v>257</v>
      </c>
      <c r="L138" s="263" t="s">
        <v>1044</v>
      </c>
      <c r="M138" s="270">
        <v>124</v>
      </c>
      <c r="N138" s="263" t="s">
        <v>1051</v>
      </c>
      <c r="O138" s="261">
        <v>1</v>
      </c>
      <c r="P138" s="263" t="s">
        <v>30</v>
      </c>
      <c r="Q138" s="263" t="s">
        <v>1052</v>
      </c>
      <c r="R138" s="263" t="s">
        <v>1053</v>
      </c>
      <c r="S138" s="275">
        <v>44927</v>
      </c>
      <c r="T138" s="263" t="s">
        <v>490</v>
      </c>
      <c r="U138" s="263" t="s">
        <v>226</v>
      </c>
      <c r="V138" s="263" t="s">
        <v>1054</v>
      </c>
      <c r="W138" s="261">
        <v>1</v>
      </c>
      <c r="X138" s="256">
        <v>0</v>
      </c>
      <c r="Y138" s="260">
        <f>+(X138/W138)</f>
        <v>0</v>
      </c>
      <c r="Z138" s="295" t="s">
        <v>1055</v>
      </c>
      <c r="AA138" s="254" t="s">
        <v>1056</v>
      </c>
      <c r="AB138" s="263" t="s">
        <v>1054</v>
      </c>
      <c r="AC138" s="261">
        <v>1</v>
      </c>
      <c r="AD138" s="266"/>
      <c r="AE138" s="266"/>
      <c r="AF138" s="266"/>
      <c r="AG138" s="266"/>
      <c r="AH138" s="263" t="s">
        <v>1057</v>
      </c>
      <c r="AI138" s="261">
        <v>1</v>
      </c>
      <c r="AJ138" s="266"/>
      <c r="AK138" s="266"/>
      <c r="AL138" s="266"/>
      <c r="AM138" s="266"/>
      <c r="AN138" s="263" t="s">
        <v>1057</v>
      </c>
      <c r="AO138" s="261">
        <v>1</v>
      </c>
      <c r="AP138" s="254"/>
      <c r="AQ138" s="254"/>
      <c r="AR138" s="254"/>
      <c r="AS138" s="254"/>
      <c r="AU138" s="254"/>
      <c r="AV138" s="254"/>
      <c r="AW138" s="254"/>
      <c r="AX138" s="254"/>
    </row>
    <row r="139" spans="1:51" s="265" customFormat="1" ht="12" x14ac:dyDescent="0.2">
      <c r="A139" s="264"/>
      <c r="B139" s="266" t="s">
        <v>133</v>
      </c>
      <c r="C139" s="267" t="s">
        <v>63</v>
      </c>
      <c r="D139" s="267" t="s">
        <v>20</v>
      </c>
      <c r="E139" s="267" t="s">
        <v>1058</v>
      </c>
      <c r="F139" s="266" t="s">
        <v>1043</v>
      </c>
      <c r="G139" s="266" t="s">
        <v>560</v>
      </c>
      <c r="H139" s="266" t="s">
        <v>25</v>
      </c>
      <c r="I139" s="266" t="s">
        <v>337</v>
      </c>
      <c r="J139" s="266" t="s">
        <v>339</v>
      </c>
      <c r="K139" s="266" t="s">
        <v>257</v>
      </c>
      <c r="L139" s="266" t="s">
        <v>1044</v>
      </c>
      <c r="M139" s="268">
        <v>125</v>
      </c>
      <c r="N139" s="266" t="s">
        <v>1059</v>
      </c>
      <c r="O139" s="268">
        <v>20</v>
      </c>
      <c r="P139" s="266" t="s">
        <v>45</v>
      </c>
      <c r="Q139" s="266" t="s">
        <v>1060</v>
      </c>
      <c r="R139" s="266" t="s">
        <v>1061</v>
      </c>
      <c r="S139" s="269">
        <v>44927</v>
      </c>
      <c r="T139" s="269" t="s">
        <v>490</v>
      </c>
      <c r="U139" s="266" t="s">
        <v>226</v>
      </c>
      <c r="V139" s="266" t="s">
        <v>484</v>
      </c>
      <c r="W139" s="268">
        <v>0</v>
      </c>
      <c r="X139" s="257" t="s">
        <v>484</v>
      </c>
      <c r="Y139" s="257" t="s">
        <v>484</v>
      </c>
      <c r="Z139" s="255" t="s">
        <v>484</v>
      </c>
      <c r="AA139" s="255" t="s">
        <v>484</v>
      </c>
      <c r="AB139" s="266" t="s">
        <v>484</v>
      </c>
      <c r="AC139" s="268">
        <v>0</v>
      </c>
      <c r="AD139" s="266"/>
      <c r="AE139" s="266"/>
      <c r="AF139" s="266"/>
      <c r="AG139" s="266"/>
      <c r="AH139" s="266" t="s">
        <v>1062</v>
      </c>
      <c r="AI139" s="268">
        <v>20</v>
      </c>
      <c r="AJ139" s="266"/>
      <c r="AK139" s="266"/>
      <c r="AL139" s="266"/>
      <c r="AM139" s="266"/>
      <c r="AN139" s="266" t="s">
        <v>484</v>
      </c>
      <c r="AO139" s="268">
        <v>0</v>
      </c>
      <c r="AP139" s="254"/>
      <c r="AQ139" s="254"/>
      <c r="AR139" s="254"/>
      <c r="AS139" s="254"/>
      <c r="AT139" s="264"/>
      <c r="AU139" s="254"/>
      <c r="AV139" s="254"/>
      <c r="AW139" s="254"/>
      <c r="AX139" s="254"/>
      <c r="AY139" s="264"/>
    </row>
    <row r="140" spans="1:51" s="265" customFormat="1" ht="12" x14ac:dyDescent="0.2">
      <c r="A140" s="264"/>
      <c r="B140" s="266" t="s">
        <v>143</v>
      </c>
      <c r="C140" s="267" t="s">
        <v>48</v>
      </c>
      <c r="D140" s="267" t="s">
        <v>78</v>
      </c>
      <c r="E140" s="267" t="s">
        <v>1063</v>
      </c>
      <c r="F140" s="266" t="s">
        <v>53</v>
      </c>
      <c r="G140" s="266" t="s">
        <v>221</v>
      </c>
      <c r="H140" s="266" t="s">
        <v>25</v>
      </c>
      <c r="I140" s="266" t="s">
        <v>337</v>
      </c>
      <c r="J140" s="266" t="s">
        <v>340</v>
      </c>
      <c r="K140" s="266" t="s">
        <v>257</v>
      </c>
      <c r="L140" s="266" t="s">
        <v>1044</v>
      </c>
      <c r="M140" s="270">
        <v>126</v>
      </c>
      <c r="N140" s="266" t="s">
        <v>1064</v>
      </c>
      <c r="O140" s="268">
        <v>2</v>
      </c>
      <c r="P140" s="266" t="s">
        <v>45</v>
      </c>
      <c r="Q140" s="266" t="s">
        <v>1065</v>
      </c>
      <c r="R140" s="266" t="s">
        <v>1066</v>
      </c>
      <c r="S140" s="269">
        <v>44927</v>
      </c>
      <c r="T140" s="269" t="s">
        <v>490</v>
      </c>
      <c r="U140" s="266" t="s">
        <v>226</v>
      </c>
      <c r="V140" s="266" t="s">
        <v>484</v>
      </c>
      <c r="W140" s="268">
        <v>0</v>
      </c>
      <c r="X140" s="257" t="s">
        <v>484</v>
      </c>
      <c r="Y140" s="257" t="s">
        <v>484</v>
      </c>
      <c r="Z140" s="255" t="s">
        <v>484</v>
      </c>
      <c r="AA140" s="255" t="s">
        <v>484</v>
      </c>
      <c r="AB140" s="266" t="s">
        <v>1067</v>
      </c>
      <c r="AC140" s="268">
        <v>1</v>
      </c>
      <c r="AD140" s="266"/>
      <c r="AE140" s="266"/>
      <c r="AF140" s="266"/>
      <c r="AG140" s="266"/>
      <c r="AH140" s="266" t="s">
        <v>484</v>
      </c>
      <c r="AI140" s="268">
        <v>0</v>
      </c>
      <c r="AJ140" s="266"/>
      <c r="AK140" s="266"/>
      <c r="AL140" s="266"/>
      <c r="AM140" s="266"/>
      <c r="AN140" s="266" t="s">
        <v>1067</v>
      </c>
      <c r="AO140" s="268">
        <v>1</v>
      </c>
      <c r="AP140" s="254"/>
      <c r="AQ140" s="254"/>
      <c r="AR140" s="254"/>
      <c r="AS140" s="254"/>
      <c r="AT140" s="264"/>
      <c r="AU140" s="254"/>
      <c r="AV140" s="254"/>
      <c r="AW140" s="254"/>
      <c r="AX140" s="254"/>
      <c r="AY140" s="264"/>
    </row>
    <row r="141" spans="1:51" s="265" customFormat="1" ht="12" x14ac:dyDescent="0.2">
      <c r="A141" s="264"/>
      <c r="B141" s="266" t="s">
        <v>143</v>
      </c>
      <c r="C141" s="267" t="s">
        <v>48</v>
      </c>
      <c r="D141" s="267" t="s">
        <v>78</v>
      </c>
      <c r="E141" s="267" t="s">
        <v>1063</v>
      </c>
      <c r="F141" s="266" t="s">
        <v>53</v>
      </c>
      <c r="G141" s="266" t="s">
        <v>221</v>
      </c>
      <c r="H141" s="266" t="s">
        <v>25</v>
      </c>
      <c r="I141" s="266" t="s">
        <v>337</v>
      </c>
      <c r="J141" s="266" t="s">
        <v>340</v>
      </c>
      <c r="K141" s="266" t="s">
        <v>257</v>
      </c>
      <c r="L141" s="266" t="s">
        <v>1044</v>
      </c>
      <c r="M141" s="268">
        <v>127</v>
      </c>
      <c r="N141" s="266" t="s">
        <v>1068</v>
      </c>
      <c r="O141" s="268">
        <v>4</v>
      </c>
      <c r="P141" s="266" t="s">
        <v>45</v>
      </c>
      <c r="Q141" s="266" t="s">
        <v>1069</v>
      </c>
      <c r="R141" s="266" t="s">
        <v>1066</v>
      </c>
      <c r="S141" s="269">
        <v>44927</v>
      </c>
      <c r="T141" s="269" t="s">
        <v>490</v>
      </c>
      <c r="U141" s="266" t="s">
        <v>226</v>
      </c>
      <c r="V141" s="266" t="s">
        <v>1070</v>
      </c>
      <c r="W141" s="268">
        <v>1</v>
      </c>
      <c r="X141" s="256">
        <v>1</v>
      </c>
      <c r="Y141" s="260">
        <f>+(X141/W141)</f>
        <v>1</v>
      </c>
      <c r="Z141" s="295" t="s">
        <v>1071</v>
      </c>
      <c r="AA141" s="254" t="s">
        <v>1072</v>
      </c>
      <c r="AB141" s="266" t="s">
        <v>1070</v>
      </c>
      <c r="AC141" s="268">
        <v>1</v>
      </c>
      <c r="AD141" s="266"/>
      <c r="AE141" s="266"/>
      <c r="AF141" s="266"/>
      <c r="AG141" s="266"/>
      <c r="AH141" s="266" t="s">
        <v>1068</v>
      </c>
      <c r="AI141" s="268">
        <v>1</v>
      </c>
      <c r="AJ141" s="266"/>
      <c r="AK141" s="266"/>
      <c r="AL141" s="266"/>
      <c r="AM141" s="266"/>
      <c r="AN141" s="266" t="s">
        <v>1070</v>
      </c>
      <c r="AO141" s="268">
        <v>1</v>
      </c>
      <c r="AP141" s="254"/>
      <c r="AQ141" s="254"/>
      <c r="AR141" s="254"/>
      <c r="AS141" s="254"/>
      <c r="AT141" s="264"/>
      <c r="AU141" s="254"/>
      <c r="AV141" s="254"/>
      <c r="AW141" s="254"/>
      <c r="AX141" s="254"/>
      <c r="AY141" s="264"/>
    </row>
    <row r="142" spans="1:51" s="265" customFormat="1" ht="12" x14ac:dyDescent="0.2">
      <c r="A142" s="264"/>
      <c r="B142" s="266" t="s">
        <v>1073</v>
      </c>
      <c r="C142" s="267" t="s">
        <v>1074</v>
      </c>
      <c r="D142" s="267" t="s">
        <v>1075</v>
      </c>
      <c r="E142" s="267" t="s">
        <v>1076</v>
      </c>
      <c r="F142" s="266" t="s">
        <v>53</v>
      </c>
      <c r="G142" s="266" t="s">
        <v>221</v>
      </c>
      <c r="H142" s="266" t="s">
        <v>55</v>
      </c>
      <c r="I142" s="266" t="s">
        <v>95</v>
      </c>
      <c r="J142" s="266" t="s">
        <v>287</v>
      </c>
      <c r="K142" s="266" t="s">
        <v>257</v>
      </c>
      <c r="L142" s="266" t="s">
        <v>1077</v>
      </c>
      <c r="M142" s="270">
        <v>128</v>
      </c>
      <c r="N142" s="266" t="s">
        <v>1078</v>
      </c>
      <c r="O142" s="259">
        <v>1</v>
      </c>
      <c r="P142" s="266" t="s">
        <v>30</v>
      </c>
      <c r="Q142" s="266" t="s">
        <v>1079</v>
      </c>
      <c r="R142" s="266" t="s">
        <v>1080</v>
      </c>
      <c r="S142" s="269">
        <v>44958</v>
      </c>
      <c r="T142" s="269">
        <v>45291</v>
      </c>
      <c r="U142" s="266" t="s">
        <v>234</v>
      </c>
      <c r="V142" s="266" t="s">
        <v>1081</v>
      </c>
      <c r="W142" s="259">
        <v>1</v>
      </c>
      <c r="X142" s="258">
        <v>1</v>
      </c>
      <c r="Y142" s="260">
        <f>+(X142/W142)</f>
        <v>1</v>
      </c>
      <c r="Z142" s="254" t="s">
        <v>1082</v>
      </c>
      <c r="AA142" s="254" t="s">
        <v>1083</v>
      </c>
      <c r="AB142" s="266" t="s">
        <v>1081</v>
      </c>
      <c r="AC142" s="259">
        <v>1</v>
      </c>
      <c r="AD142" s="266"/>
      <c r="AE142" s="266"/>
      <c r="AF142" s="266"/>
      <c r="AG142" s="266"/>
      <c r="AH142" s="266" t="s">
        <v>1081</v>
      </c>
      <c r="AI142" s="259">
        <v>1</v>
      </c>
      <c r="AJ142" s="266"/>
      <c r="AK142" s="266"/>
      <c r="AL142" s="266"/>
      <c r="AM142" s="266"/>
      <c r="AN142" s="266" t="s">
        <v>1081</v>
      </c>
      <c r="AO142" s="259">
        <v>1</v>
      </c>
      <c r="AP142" s="254"/>
      <c r="AQ142" s="254"/>
      <c r="AR142" s="254"/>
      <c r="AS142" s="254"/>
      <c r="AT142" s="264"/>
      <c r="AU142" s="254"/>
      <c r="AV142" s="254"/>
      <c r="AW142" s="254"/>
      <c r="AX142" s="254"/>
    </row>
    <row r="143" spans="1:51" s="265" customFormat="1" ht="12" x14ac:dyDescent="0.2">
      <c r="A143" s="264"/>
      <c r="B143" s="266" t="s">
        <v>1084</v>
      </c>
      <c r="C143" s="267" t="s">
        <v>63</v>
      </c>
      <c r="D143" s="267" t="s">
        <v>65</v>
      </c>
      <c r="E143" s="267" t="s">
        <v>336</v>
      </c>
      <c r="F143" s="266" t="s">
        <v>93</v>
      </c>
      <c r="G143" s="266" t="s">
        <v>560</v>
      </c>
      <c r="H143" s="266" t="s">
        <v>25</v>
      </c>
      <c r="I143" s="266" t="s">
        <v>204</v>
      </c>
      <c r="J143" s="266" t="s">
        <v>395</v>
      </c>
      <c r="K143" s="266" t="s">
        <v>257</v>
      </c>
      <c r="L143" s="266" t="s">
        <v>109</v>
      </c>
      <c r="M143" s="268">
        <v>129</v>
      </c>
      <c r="N143" s="266" t="s">
        <v>1085</v>
      </c>
      <c r="O143" s="268">
        <v>2</v>
      </c>
      <c r="P143" s="266" t="s">
        <v>45</v>
      </c>
      <c r="Q143" s="266" t="s">
        <v>1086</v>
      </c>
      <c r="R143" s="266" t="s">
        <v>590</v>
      </c>
      <c r="S143" s="269">
        <v>44927</v>
      </c>
      <c r="T143" s="269" t="s">
        <v>490</v>
      </c>
      <c r="U143" s="266" t="s">
        <v>247</v>
      </c>
      <c r="V143" s="266" t="s">
        <v>484</v>
      </c>
      <c r="W143" s="268">
        <v>0</v>
      </c>
      <c r="X143" s="257" t="s">
        <v>484</v>
      </c>
      <c r="Y143" s="257" t="s">
        <v>484</v>
      </c>
      <c r="Z143" s="255" t="s">
        <v>484</v>
      </c>
      <c r="AA143" s="255" t="s">
        <v>484</v>
      </c>
      <c r="AB143" s="266" t="s">
        <v>1087</v>
      </c>
      <c r="AC143" s="268">
        <v>1</v>
      </c>
      <c r="AD143" s="266"/>
      <c r="AE143" s="266"/>
      <c r="AF143" s="266"/>
      <c r="AG143" s="266"/>
      <c r="AH143" s="266" t="s">
        <v>484</v>
      </c>
      <c r="AI143" s="268">
        <v>0</v>
      </c>
      <c r="AJ143" s="266"/>
      <c r="AK143" s="266"/>
      <c r="AL143" s="266"/>
      <c r="AM143" s="266"/>
      <c r="AN143" s="266" t="s">
        <v>1087</v>
      </c>
      <c r="AO143" s="268">
        <v>1</v>
      </c>
      <c r="AP143" s="254"/>
      <c r="AQ143" s="254"/>
      <c r="AR143" s="254"/>
      <c r="AS143" s="254"/>
      <c r="AT143" s="264"/>
      <c r="AU143" s="254"/>
      <c r="AV143" s="254"/>
      <c r="AW143" s="254"/>
      <c r="AX143" s="254"/>
      <c r="AY143" s="264"/>
    </row>
    <row r="144" spans="1:51" s="265" customFormat="1" ht="12" x14ac:dyDescent="0.2">
      <c r="A144" s="264"/>
      <c r="B144" s="266" t="s">
        <v>301</v>
      </c>
      <c r="C144" s="267" t="s">
        <v>48</v>
      </c>
      <c r="D144" s="267" t="s">
        <v>91</v>
      </c>
      <c r="E144" s="267" t="s">
        <v>794</v>
      </c>
      <c r="F144" s="266" t="s">
        <v>53</v>
      </c>
      <c r="G144" s="266" t="s">
        <v>203</v>
      </c>
      <c r="H144" s="266" t="s">
        <v>25</v>
      </c>
      <c r="I144" s="266" t="s">
        <v>70</v>
      </c>
      <c r="J144" s="266" t="s">
        <v>1088</v>
      </c>
      <c r="K144" s="266" t="s">
        <v>257</v>
      </c>
      <c r="L144" s="266" t="s">
        <v>225</v>
      </c>
      <c r="M144" s="270">
        <v>130</v>
      </c>
      <c r="N144" s="266" t="s">
        <v>1089</v>
      </c>
      <c r="O144" s="259">
        <v>1</v>
      </c>
      <c r="P144" s="266" t="s">
        <v>30</v>
      </c>
      <c r="Q144" s="266" t="s">
        <v>1090</v>
      </c>
      <c r="R144" s="266" t="s">
        <v>1091</v>
      </c>
      <c r="S144" s="269">
        <v>44927</v>
      </c>
      <c r="T144" s="269">
        <v>45291</v>
      </c>
      <c r="U144" s="266" t="s">
        <v>46</v>
      </c>
      <c r="V144" s="266" t="s">
        <v>1092</v>
      </c>
      <c r="W144" s="259">
        <v>1</v>
      </c>
      <c r="X144" s="258">
        <v>1</v>
      </c>
      <c r="Y144" s="260">
        <f>+(X144/W144)</f>
        <v>1</v>
      </c>
      <c r="Z144" s="254" t="s">
        <v>1093</v>
      </c>
      <c r="AA144" s="254" t="s">
        <v>1094</v>
      </c>
      <c r="AB144" s="266" t="s">
        <v>1095</v>
      </c>
      <c r="AC144" s="259">
        <v>1</v>
      </c>
      <c r="AD144" s="266"/>
      <c r="AE144" s="266"/>
      <c r="AF144" s="266"/>
      <c r="AG144" s="266"/>
      <c r="AH144" s="266" t="s">
        <v>1096</v>
      </c>
      <c r="AI144" s="259">
        <v>1</v>
      </c>
      <c r="AJ144" s="266"/>
      <c r="AK144" s="266"/>
      <c r="AL144" s="266"/>
      <c r="AM144" s="266"/>
      <c r="AN144" s="266" t="s">
        <v>1097</v>
      </c>
      <c r="AO144" s="259">
        <v>1</v>
      </c>
      <c r="AP144" s="254"/>
      <c r="AQ144" s="254"/>
      <c r="AR144" s="254"/>
      <c r="AS144" s="254"/>
      <c r="AT144" s="264"/>
      <c r="AU144" s="254"/>
      <c r="AV144" s="254"/>
      <c r="AW144" s="254"/>
      <c r="AX144" s="254"/>
    </row>
    <row r="145" spans="1:51" s="265" customFormat="1" ht="12" x14ac:dyDescent="0.2">
      <c r="A145" s="264"/>
      <c r="B145" s="266" t="s">
        <v>297</v>
      </c>
      <c r="C145" s="267" t="s">
        <v>48</v>
      </c>
      <c r="D145" s="267" t="s">
        <v>91</v>
      </c>
      <c r="E145" s="267" t="s">
        <v>963</v>
      </c>
      <c r="F145" s="266" t="s">
        <v>104</v>
      </c>
      <c r="G145" s="266" t="s">
        <v>24</v>
      </c>
      <c r="H145" s="266" t="s">
        <v>25</v>
      </c>
      <c r="I145" s="266" t="s">
        <v>70</v>
      </c>
      <c r="J145" s="266" t="s">
        <v>245</v>
      </c>
      <c r="K145" s="266" t="s">
        <v>224</v>
      </c>
      <c r="L145" s="266" t="s">
        <v>225</v>
      </c>
      <c r="M145" s="268">
        <v>131</v>
      </c>
      <c r="N145" s="266" t="s">
        <v>1098</v>
      </c>
      <c r="O145" s="268">
        <v>4</v>
      </c>
      <c r="P145" s="266" t="s">
        <v>45</v>
      </c>
      <c r="Q145" s="266" t="s">
        <v>1099</v>
      </c>
      <c r="R145" s="266" t="s">
        <v>1100</v>
      </c>
      <c r="S145" s="269">
        <v>44958</v>
      </c>
      <c r="T145" s="269">
        <v>45291</v>
      </c>
      <c r="U145" s="266" t="s">
        <v>46</v>
      </c>
      <c r="V145" s="266" t="s">
        <v>1101</v>
      </c>
      <c r="W145" s="268">
        <v>1</v>
      </c>
      <c r="X145" s="256">
        <v>1</v>
      </c>
      <c r="Y145" s="260">
        <f>+(X145/W145)</f>
        <v>1</v>
      </c>
      <c r="Z145" s="254" t="s">
        <v>1102</v>
      </c>
      <c r="AA145" s="254" t="s">
        <v>511</v>
      </c>
      <c r="AB145" s="266" t="s">
        <v>1103</v>
      </c>
      <c r="AC145" s="268">
        <v>1</v>
      </c>
      <c r="AD145" s="266"/>
      <c r="AE145" s="266"/>
      <c r="AF145" s="266"/>
      <c r="AG145" s="266"/>
      <c r="AH145" s="266" t="s">
        <v>1104</v>
      </c>
      <c r="AI145" s="268">
        <v>1</v>
      </c>
      <c r="AJ145" s="266"/>
      <c r="AK145" s="266"/>
      <c r="AL145" s="266"/>
      <c r="AM145" s="266"/>
      <c r="AN145" s="266" t="s">
        <v>1105</v>
      </c>
      <c r="AO145" s="268">
        <v>1</v>
      </c>
      <c r="AP145" s="254"/>
      <c r="AQ145" s="254"/>
      <c r="AR145" s="254"/>
      <c r="AS145" s="254"/>
      <c r="AT145" s="264"/>
      <c r="AU145" s="254"/>
      <c r="AV145" s="254"/>
      <c r="AW145" s="254"/>
      <c r="AX145" s="254"/>
      <c r="AY145" s="264"/>
    </row>
    <row r="146" spans="1:51" s="265" customFormat="1" ht="12" x14ac:dyDescent="0.2">
      <c r="A146" s="264"/>
      <c r="B146" s="266" t="s">
        <v>297</v>
      </c>
      <c r="C146" s="267" t="s">
        <v>48</v>
      </c>
      <c r="D146" s="267" t="s">
        <v>91</v>
      </c>
      <c r="E146" s="267" t="s">
        <v>963</v>
      </c>
      <c r="F146" s="266" t="s">
        <v>104</v>
      </c>
      <c r="G146" s="266" t="s">
        <v>24</v>
      </c>
      <c r="H146" s="266" t="s">
        <v>25</v>
      </c>
      <c r="I146" s="266" t="s">
        <v>70</v>
      </c>
      <c r="J146" s="266" t="s">
        <v>245</v>
      </c>
      <c r="K146" s="266" t="s">
        <v>224</v>
      </c>
      <c r="L146" s="266" t="s">
        <v>225</v>
      </c>
      <c r="M146" s="270">
        <v>132</v>
      </c>
      <c r="N146" s="266" t="s">
        <v>1106</v>
      </c>
      <c r="O146" s="268">
        <v>3</v>
      </c>
      <c r="P146" s="266" t="s">
        <v>45</v>
      </c>
      <c r="Q146" s="266" t="s">
        <v>1107</v>
      </c>
      <c r="R146" s="266" t="s">
        <v>1108</v>
      </c>
      <c r="S146" s="269">
        <v>44958</v>
      </c>
      <c r="T146" s="269">
        <v>45291</v>
      </c>
      <c r="U146" s="266" t="s">
        <v>46</v>
      </c>
      <c r="V146" s="266" t="s">
        <v>1109</v>
      </c>
      <c r="W146" s="268">
        <v>1</v>
      </c>
      <c r="X146" s="256">
        <v>1</v>
      </c>
      <c r="Y146" s="260">
        <f>+(X146/W146)</f>
        <v>1</v>
      </c>
      <c r="Z146" s="254" t="s">
        <v>1110</v>
      </c>
      <c r="AA146" s="254" t="s">
        <v>511</v>
      </c>
      <c r="AB146" s="266" t="s">
        <v>1111</v>
      </c>
      <c r="AC146" s="268">
        <v>1</v>
      </c>
      <c r="AD146" s="266"/>
      <c r="AE146" s="266"/>
      <c r="AF146" s="266"/>
      <c r="AG146" s="266"/>
      <c r="AH146" s="266" t="s">
        <v>1109</v>
      </c>
      <c r="AI146" s="268">
        <v>1</v>
      </c>
      <c r="AJ146" s="266"/>
      <c r="AK146" s="266"/>
      <c r="AL146" s="266"/>
      <c r="AM146" s="266"/>
      <c r="AN146" s="266" t="s">
        <v>484</v>
      </c>
      <c r="AO146" s="268">
        <v>0</v>
      </c>
      <c r="AP146" s="254"/>
      <c r="AQ146" s="254"/>
      <c r="AR146" s="254"/>
      <c r="AS146" s="254"/>
      <c r="AT146" s="264"/>
      <c r="AU146" s="254"/>
      <c r="AV146" s="254"/>
      <c r="AW146" s="254"/>
      <c r="AX146" s="254"/>
      <c r="AY146" s="264"/>
    </row>
    <row r="147" spans="1:51" s="265" customFormat="1" ht="12" x14ac:dyDescent="0.2">
      <c r="A147" s="264"/>
      <c r="B147" s="266" t="s">
        <v>297</v>
      </c>
      <c r="C147" s="267" t="s">
        <v>48</v>
      </c>
      <c r="D147" s="267" t="s">
        <v>91</v>
      </c>
      <c r="E147" s="267" t="s">
        <v>963</v>
      </c>
      <c r="F147" s="266" t="s">
        <v>104</v>
      </c>
      <c r="G147" s="266" t="s">
        <v>24</v>
      </c>
      <c r="H147" s="266" t="s">
        <v>25</v>
      </c>
      <c r="I147" s="266" t="s">
        <v>70</v>
      </c>
      <c r="J147" s="266" t="s">
        <v>245</v>
      </c>
      <c r="K147" s="266" t="s">
        <v>257</v>
      </c>
      <c r="L147" s="266" t="s">
        <v>225</v>
      </c>
      <c r="M147" s="268">
        <v>133</v>
      </c>
      <c r="N147" s="266" t="s">
        <v>1112</v>
      </c>
      <c r="O147" s="268">
        <v>1</v>
      </c>
      <c r="P147" s="266" t="s">
        <v>60</v>
      </c>
      <c r="Q147" s="266" t="s">
        <v>1113</v>
      </c>
      <c r="R147" s="266" t="s">
        <v>1114</v>
      </c>
      <c r="S147" s="269">
        <v>44927</v>
      </c>
      <c r="T147" s="269">
        <v>45291</v>
      </c>
      <c r="U147" s="266" t="s">
        <v>46</v>
      </c>
      <c r="V147" s="266" t="s">
        <v>1115</v>
      </c>
      <c r="W147" s="466">
        <v>0.25</v>
      </c>
      <c r="X147" s="257">
        <v>0</v>
      </c>
      <c r="Y147" s="260">
        <f>+(X147/W147)</f>
        <v>0</v>
      </c>
      <c r="Z147" s="255" t="s">
        <v>1116</v>
      </c>
      <c r="AA147" s="254" t="s">
        <v>1117</v>
      </c>
      <c r="AB147" s="266" t="s">
        <v>1118</v>
      </c>
      <c r="AC147" s="274">
        <v>0.5</v>
      </c>
      <c r="AD147" s="266"/>
      <c r="AE147" s="266"/>
      <c r="AF147" s="266"/>
      <c r="AG147" s="266"/>
      <c r="AH147" s="266" t="s">
        <v>1119</v>
      </c>
      <c r="AI147" s="268">
        <v>0.75</v>
      </c>
      <c r="AJ147" s="266"/>
      <c r="AK147" s="266"/>
      <c r="AL147" s="266"/>
      <c r="AM147" s="266"/>
      <c r="AN147" s="266" t="s">
        <v>1120</v>
      </c>
      <c r="AO147" s="268">
        <v>1</v>
      </c>
      <c r="AP147" s="254"/>
      <c r="AQ147" s="254"/>
      <c r="AR147" s="254"/>
      <c r="AS147" s="254"/>
      <c r="AT147" s="264"/>
      <c r="AU147" s="254"/>
      <c r="AV147" s="254"/>
      <c r="AW147" s="254"/>
      <c r="AX147" s="254"/>
    </row>
    <row r="148" spans="1:51" s="265" customFormat="1" ht="12" x14ac:dyDescent="0.2">
      <c r="A148" s="264"/>
      <c r="B148" s="266" t="s">
        <v>320</v>
      </c>
      <c r="C148" s="267" t="s">
        <v>48</v>
      </c>
      <c r="D148" s="267" t="s">
        <v>20</v>
      </c>
      <c r="E148" s="267" t="s">
        <v>336</v>
      </c>
      <c r="F148" s="266" t="s">
        <v>146</v>
      </c>
      <c r="G148" s="266" t="s">
        <v>560</v>
      </c>
      <c r="H148" s="266" t="s">
        <v>25</v>
      </c>
      <c r="I148" s="266" t="s">
        <v>70</v>
      </c>
      <c r="J148" s="266" t="s">
        <v>256</v>
      </c>
      <c r="K148" s="266" t="s">
        <v>257</v>
      </c>
      <c r="L148" s="266" t="s">
        <v>225</v>
      </c>
      <c r="M148" s="270">
        <v>134</v>
      </c>
      <c r="N148" s="266" t="s">
        <v>1121</v>
      </c>
      <c r="O148" s="259">
        <v>1</v>
      </c>
      <c r="P148" s="266" t="s">
        <v>30</v>
      </c>
      <c r="Q148" s="266" t="s">
        <v>1122</v>
      </c>
      <c r="R148" s="266" t="s">
        <v>1123</v>
      </c>
      <c r="S148" s="269">
        <v>44927</v>
      </c>
      <c r="T148" s="269">
        <v>45291</v>
      </c>
      <c r="U148" s="266" t="s">
        <v>46</v>
      </c>
      <c r="V148" s="266" t="s">
        <v>1124</v>
      </c>
      <c r="W148" s="259">
        <v>1</v>
      </c>
      <c r="X148" s="256">
        <v>1</v>
      </c>
      <c r="Y148" s="260">
        <f>+(X148/W148)</f>
        <v>1</v>
      </c>
      <c r="Z148" s="254" t="s">
        <v>1125</v>
      </c>
      <c r="AA148" s="254" t="s">
        <v>511</v>
      </c>
      <c r="AB148" s="266" t="s">
        <v>1126</v>
      </c>
      <c r="AC148" s="259">
        <v>1</v>
      </c>
      <c r="AD148" s="266"/>
      <c r="AE148" s="266"/>
      <c r="AF148" s="266"/>
      <c r="AG148" s="266"/>
      <c r="AH148" s="266" t="s">
        <v>1126</v>
      </c>
      <c r="AI148" s="259">
        <v>1</v>
      </c>
      <c r="AJ148" s="266"/>
      <c r="AK148" s="266"/>
      <c r="AL148" s="266"/>
      <c r="AM148" s="266"/>
      <c r="AN148" s="266" t="s">
        <v>1127</v>
      </c>
      <c r="AO148" s="259">
        <v>1</v>
      </c>
      <c r="AP148" s="254"/>
      <c r="AQ148" s="254"/>
      <c r="AR148" s="254"/>
      <c r="AS148" s="254"/>
      <c r="AT148" s="264"/>
      <c r="AU148" s="254"/>
      <c r="AV148" s="254"/>
      <c r="AW148" s="254"/>
      <c r="AX148" s="254"/>
    </row>
    <row r="149" spans="1:51" s="265" customFormat="1" ht="12" x14ac:dyDescent="0.2">
      <c r="A149" s="264"/>
      <c r="B149" s="266" t="s">
        <v>297</v>
      </c>
      <c r="C149" s="267" t="s">
        <v>48</v>
      </c>
      <c r="D149" s="267" t="s">
        <v>65</v>
      </c>
      <c r="E149" s="267" t="s">
        <v>963</v>
      </c>
      <c r="F149" s="266" t="s">
        <v>202</v>
      </c>
      <c r="G149" s="266" t="s">
        <v>560</v>
      </c>
      <c r="H149" s="266" t="s">
        <v>25</v>
      </c>
      <c r="I149" s="266" t="s">
        <v>70</v>
      </c>
      <c r="J149" s="266" t="s">
        <v>251</v>
      </c>
      <c r="K149" s="266" t="s">
        <v>224</v>
      </c>
      <c r="L149" s="266" t="s">
        <v>225</v>
      </c>
      <c r="M149" s="268">
        <v>135</v>
      </c>
      <c r="N149" s="266" t="s">
        <v>1128</v>
      </c>
      <c r="O149" s="268">
        <v>2</v>
      </c>
      <c r="P149" s="266" t="s">
        <v>45</v>
      </c>
      <c r="Q149" s="266" t="s">
        <v>1129</v>
      </c>
      <c r="R149" s="266" t="s">
        <v>1130</v>
      </c>
      <c r="S149" s="269">
        <v>45017</v>
      </c>
      <c r="T149" s="269">
        <v>45291</v>
      </c>
      <c r="U149" s="266" t="s">
        <v>46</v>
      </c>
      <c r="V149" s="266" t="s">
        <v>484</v>
      </c>
      <c r="W149" s="268">
        <v>0</v>
      </c>
      <c r="X149" s="257" t="s">
        <v>484</v>
      </c>
      <c r="Y149" s="257" t="s">
        <v>484</v>
      </c>
      <c r="Z149" s="255" t="s">
        <v>484</v>
      </c>
      <c r="AA149" s="255" t="s">
        <v>484</v>
      </c>
      <c r="AB149" s="266" t="s">
        <v>1131</v>
      </c>
      <c r="AC149" s="268">
        <v>1</v>
      </c>
      <c r="AD149" s="266"/>
      <c r="AE149" s="266"/>
      <c r="AF149" s="266"/>
      <c r="AG149" s="266"/>
      <c r="AH149" s="266" t="s">
        <v>484</v>
      </c>
      <c r="AI149" s="268">
        <v>0</v>
      </c>
      <c r="AJ149" s="266"/>
      <c r="AK149" s="266"/>
      <c r="AL149" s="266"/>
      <c r="AM149" s="266"/>
      <c r="AN149" s="266" t="s">
        <v>1132</v>
      </c>
      <c r="AO149" s="268">
        <v>1</v>
      </c>
      <c r="AP149" s="254"/>
      <c r="AQ149" s="254"/>
      <c r="AR149" s="254"/>
      <c r="AS149" s="254"/>
      <c r="AT149" s="264"/>
      <c r="AU149" s="254"/>
      <c r="AV149" s="254"/>
      <c r="AW149" s="254"/>
      <c r="AX149" s="254"/>
      <c r="AY149" s="264"/>
    </row>
    <row r="150" spans="1:51" s="265" customFormat="1" ht="12" x14ac:dyDescent="0.2">
      <c r="A150" s="264"/>
      <c r="B150" s="266" t="s">
        <v>320</v>
      </c>
      <c r="C150" s="267" t="s">
        <v>48</v>
      </c>
      <c r="D150" s="267" t="s">
        <v>65</v>
      </c>
      <c r="E150" s="267" t="s">
        <v>1133</v>
      </c>
      <c r="F150" s="266" t="s">
        <v>104</v>
      </c>
      <c r="G150" s="266" t="s">
        <v>212</v>
      </c>
      <c r="H150" s="266" t="s">
        <v>55</v>
      </c>
      <c r="I150" s="266" t="s">
        <v>106</v>
      </c>
      <c r="J150" s="266" t="s">
        <v>328</v>
      </c>
      <c r="K150" s="266" t="s">
        <v>224</v>
      </c>
      <c r="L150" s="266" t="s">
        <v>225</v>
      </c>
      <c r="M150" s="268">
        <v>136</v>
      </c>
      <c r="N150" s="266" t="s">
        <v>1134</v>
      </c>
      <c r="O150" s="268">
        <v>3</v>
      </c>
      <c r="P150" s="266" t="s">
        <v>45</v>
      </c>
      <c r="Q150" s="266" t="s">
        <v>1135</v>
      </c>
      <c r="R150" s="266" t="s">
        <v>1136</v>
      </c>
      <c r="S150" s="269">
        <v>44927</v>
      </c>
      <c r="T150" s="269">
        <v>45291</v>
      </c>
      <c r="U150" s="266" t="s">
        <v>172</v>
      </c>
      <c r="V150" s="266" t="s">
        <v>1137</v>
      </c>
      <c r="W150" s="268">
        <v>1</v>
      </c>
      <c r="X150" s="292">
        <v>1</v>
      </c>
      <c r="Y150" s="260">
        <f>+(X150/W150)</f>
        <v>1</v>
      </c>
      <c r="Z150" s="254" t="s">
        <v>1138</v>
      </c>
      <c r="AA150" s="254" t="s">
        <v>2297</v>
      </c>
      <c r="AB150" s="266" t="s">
        <v>1139</v>
      </c>
      <c r="AC150" s="268">
        <v>1</v>
      </c>
      <c r="AD150" s="266"/>
      <c r="AE150" s="266"/>
      <c r="AF150" s="266"/>
      <c r="AG150" s="266"/>
      <c r="AH150" s="266" t="s">
        <v>1140</v>
      </c>
      <c r="AI150" s="268">
        <v>1</v>
      </c>
      <c r="AJ150" s="266"/>
      <c r="AK150" s="266"/>
      <c r="AL150" s="266"/>
      <c r="AM150" s="266"/>
      <c r="AN150" s="266" t="s">
        <v>484</v>
      </c>
      <c r="AO150" s="268">
        <v>0</v>
      </c>
      <c r="AP150" s="254"/>
      <c r="AQ150" s="254"/>
      <c r="AR150" s="254"/>
      <c r="AS150" s="254"/>
      <c r="AT150" s="264"/>
      <c r="AU150" s="254"/>
      <c r="AV150" s="254"/>
      <c r="AW150" s="254"/>
      <c r="AX150" s="254"/>
      <c r="AY150" s="264"/>
    </row>
    <row r="152" spans="1:51" x14ac:dyDescent="0.2">
      <c r="X152" s="276" t="s">
        <v>1141</v>
      </c>
    </row>
  </sheetData>
  <sheetProtection formatCells="0" formatColumns="0" sort="0" autoFilter="0" pivotTables="0"/>
  <mergeCells count="23">
    <mergeCell ref="AU13:AX13"/>
    <mergeCell ref="AB12:AC13"/>
    <mergeCell ref="AD12:AG13"/>
    <mergeCell ref="AH12:AI13"/>
    <mergeCell ref="AJ12:AM13"/>
    <mergeCell ref="AN12:AO13"/>
    <mergeCell ref="AP12:AS13"/>
    <mergeCell ref="C7:AS7"/>
    <mergeCell ref="C8:AS8"/>
    <mergeCell ref="C9:AS9"/>
    <mergeCell ref="B11:C13"/>
    <mergeCell ref="D11:E13"/>
    <mergeCell ref="F11:AS11"/>
    <mergeCell ref="F12:L13"/>
    <mergeCell ref="M12:U13"/>
    <mergeCell ref="V12:W13"/>
    <mergeCell ref="X12:AA13"/>
    <mergeCell ref="B2:C5"/>
    <mergeCell ref="D2:AO5"/>
    <mergeCell ref="AP2:AS2"/>
    <mergeCell ref="AP3:AS3"/>
    <mergeCell ref="AP4:AS4"/>
    <mergeCell ref="AP5:AS5"/>
  </mergeCells>
  <dataValidations count="1">
    <dataValidation type="list" allowBlank="1" showInputMessage="1" showErrorMessage="1" sqref="E103:E108 E44 E70 E46:E54 E56 E58:E62 E64 E66 E68 E72 E74 E76 E78 E80 E82 E84 E86 E88 E90 E92 E97 E100 J22:K27 E35:E40 E42 E111:E118 E122 E124 E126:E127 E130:E131 E133:E136 E31:E33 U15 E16:E28 U52:U54 I27 P10 S15:T27 S52:S54 S103:U107 P15 P17:P27 P47:P48 P52:P55 P103:P107 L17:L27 L103:L106 K15:L15 K17:K20 J15:J20 H15:I15 H17:H27 G22 F15:F22 F25:G27 F47:L48 F52:L54 F103:K107 D103:D104 D106:D107 C107 C52 U25:U27 B15 B17:B19 G15:G20 B22 B25:B26 B47:B48 B52:B54 B96:B98 B62:B63 B58 B65 B67 B69 B71 B73 B75 B77 B79 B81 B83 B85 B87 B89 B91 B93 B103:B107 P151:P1048576 S151:U1048576 S10:U10 U18:U23 C10:L10 B1:C1 B6:B10 C6:C7 D1:L7 P1:P7 S1:U7 E139:E149 B151:L1048576" xr:uid="{C9B9DB70-953D-449F-A40C-55E08BEDC722}">
      <formula1>#REF!</formula1>
    </dataValidation>
  </dataValidations>
  <pageMargins left="0.7" right="0.7" top="0.75" bottom="0.75" header="0.3" footer="0.3"/>
  <pageSetup paperSize="9" orientation="portrait" horizontalDpi="300" verticalDpi="30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B3CB-B52B-4ABD-879E-4AD0F89DEAF0}">
  <sheetPr>
    <tabColor theme="0" tint="-0.14999847407452621"/>
  </sheetPr>
  <dimension ref="A1:K120"/>
  <sheetViews>
    <sheetView showGridLines="0" topLeftCell="C5" zoomScale="60" zoomScaleNormal="60" workbookViewId="0">
      <pane xSplit="3" ySplit="3" topLeftCell="F8" activePane="bottomRight" state="frozen"/>
      <selection pane="topRight"/>
      <selection pane="bottomLeft"/>
      <selection pane="bottomRight" activeCell="K11" sqref="K11"/>
    </sheetView>
  </sheetViews>
  <sheetFormatPr baseColWidth="10" defaultColWidth="11.42578125" defaultRowHeight="18.75" x14ac:dyDescent="0.3"/>
  <cols>
    <col min="1" max="1" width="3.140625" style="43" customWidth="1"/>
    <col min="2" max="2" width="17.140625" style="44" customWidth="1"/>
    <col min="3" max="3" width="50.85546875" style="45" customWidth="1"/>
    <col min="4" max="4" width="66" style="45" customWidth="1"/>
    <col min="5" max="5" width="14.42578125" style="44" bestFit="1" customWidth="1"/>
    <col min="6" max="6" width="53.7109375" style="45" customWidth="1"/>
    <col min="7" max="7" width="25.42578125" style="44" customWidth="1"/>
    <col min="8" max="8" width="16.42578125" style="44" bestFit="1" customWidth="1"/>
    <col min="9" max="9" width="26.28515625" style="44" customWidth="1"/>
    <col min="10" max="11" width="22.42578125" style="85" bestFit="1" customWidth="1"/>
    <col min="12" max="16384" width="11.42578125" style="44"/>
  </cols>
  <sheetData>
    <row r="1" spans="1:11" ht="39.75" customHeight="1" x14ac:dyDescent="0.3">
      <c r="J1"/>
      <c r="K1"/>
    </row>
    <row r="2" spans="1:11" customFormat="1" ht="27" customHeight="1" x14ac:dyDescent="0.3">
      <c r="A2" s="43"/>
      <c r="B2" s="359"/>
      <c r="C2" s="360" t="s">
        <v>1142</v>
      </c>
      <c r="D2" s="361"/>
      <c r="E2" s="361"/>
      <c r="F2" s="361"/>
      <c r="G2" s="361"/>
      <c r="H2" s="361"/>
      <c r="I2" s="361"/>
      <c r="J2" s="361"/>
    </row>
    <row r="3" spans="1:11" customFormat="1" ht="27" customHeight="1" x14ac:dyDescent="0.3">
      <c r="A3" s="43"/>
      <c r="B3" s="359"/>
      <c r="C3" s="360"/>
      <c r="D3" s="361"/>
      <c r="E3" s="361"/>
      <c r="F3" s="361"/>
      <c r="G3" s="361"/>
      <c r="H3" s="361"/>
      <c r="I3" s="361"/>
      <c r="J3" s="361"/>
    </row>
    <row r="4" spans="1:11" customFormat="1" ht="27" customHeight="1" x14ac:dyDescent="0.3">
      <c r="A4" s="43"/>
      <c r="B4" s="359"/>
      <c r="C4" s="360"/>
      <c r="D4" s="361"/>
      <c r="E4" s="361"/>
      <c r="F4" s="361"/>
      <c r="G4" s="361"/>
      <c r="H4" s="361"/>
      <c r="I4" s="361"/>
      <c r="J4" s="361"/>
    </row>
    <row r="5" spans="1:11" customFormat="1" ht="27" customHeight="1" x14ac:dyDescent="0.3">
      <c r="A5" s="43"/>
      <c r="B5" s="359"/>
      <c r="C5" s="360"/>
      <c r="D5" s="361"/>
      <c r="E5" s="361"/>
      <c r="F5" s="361"/>
      <c r="G5" s="361"/>
      <c r="H5" s="361"/>
      <c r="I5" s="361"/>
      <c r="J5" s="361"/>
    </row>
    <row r="6" spans="1:11" x14ac:dyDescent="0.3">
      <c r="J6"/>
      <c r="K6"/>
    </row>
    <row r="7" spans="1:11" ht="52.5" customHeight="1" x14ac:dyDescent="0.3">
      <c r="B7" s="46" t="s">
        <v>1143</v>
      </c>
      <c r="C7" s="46" t="s">
        <v>1144</v>
      </c>
      <c r="D7" s="46" t="s">
        <v>1145</v>
      </c>
      <c r="E7" s="46" t="s">
        <v>1146</v>
      </c>
      <c r="F7" s="46" t="s">
        <v>1147</v>
      </c>
      <c r="G7" s="46" t="s">
        <v>1148</v>
      </c>
      <c r="H7" s="46" t="s">
        <v>1149</v>
      </c>
      <c r="I7" s="46" t="s">
        <v>1150</v>
      </c>
      <c r="J7" s="46" t="s">
        <v>1151</v>
      </c>
      <c r="K7" s="301" t="s">
        <v>1152</v>
      </c>
    </row>
    <row r="8" spans="1:11" ht="58.5" x14ac:dyDescent="0.3">
      <c r="A8" s="47"/>
      <c r="B8" s="48">
        <v>7564</v>
      </c>
      <c r="C8" s="49" t="s">
        <v>27</v>
      </c>
      <c r="D8" s="49" t="s">
        <v>1153</v>
      </c>
      <c r="E8" s="50">
        <v>1</v>
      </c>
      <c r="F8" s="49" t="s">
        <v>1154</v>
      </c>
      <c r="G8" s="48" t="s">
        <v>1155</v>
      </c>
      <c r="H8" s="48" t="s">
        <v>60</v>
      </c>
      <c r="I8" s="51">
        <v>1</v>
      </c>
      <c r="J8" s="309">
        <v>0.53</v>
      </c>
      <c r="K8" s="52">
        <v>0.34</v>
      </c>
    </row>
    <row r="9" spans="1:11" ht="44.25" x14ac:dyDescent="0.3">
      <c r="B9" s="53">
        <v>7564</v>
      </c>
      <c r="C9" s="54" t="s">
        <v>27</v>
      </c>
      <c r="D9" s="54" t="s">
        <v>1153</v>
      </c>
      <c r="E9" s="55">
        <v>2</v>
      </c>
      <c r="F9" s="54" t="s">
        <v>1156</v>
      </c>
      <c r="G9" s="53" t="s">
        <v>1155</v>
      </c>
      <c r="H9" s="53" t="s">
        <v>60</v>
      </c>
      <c r="I9" s="56">
        <v>1</v>
      </c>
      <c r="J9" s="57">
        <v>0.95</v>
      </c>
      <c r="K9" s="57">
        <v>0.87</v>
      </c>
    </row>
    <row r="10" spans="1:11" ht="50.1" customHeight="1" x14ac:dyDescent="0.3">
      <c r="B10" s="48">
        <v>7565</v>
      </c>
      <c r="C10" s="49" t="s">
        <v>71</v>
      </c>
      <c r="D10" s="49" t="s">
        <v>1157</v>
      </c>
      <c r="E10" s="50">
        <v>1</v>
      </c>
      <c r="F10" s="49" t="s">
        <v>1158</v>
      </c>
      <c r="G10" s="48" t="s">
        <v>1159</v>
      </c>
      <c r="H10" s="48" t="s">
        <v>45</v>
      </c>
      <c r="I10" s="51">
        <v>3</v>
      </c>
      <c r="J10" s="52" t="s">
        <v>1160</v>
      </c>
      <c r="K10" s="52" t="s">
        <v>1161</v>
      </c>
    </row>
    <row r="11" spans="1:11" ht="50.1" customHeight="1" x14ac:dyDescent="0.3">
      <c r="B11" s="53">
        <v>7565</v>
      </c>
      <c r="C11" s="54" t="s">
        <v>71</v>
      </c>
      <c r="D11" s="54" t="s">
        <v>1157</v>
      </c>
      <c r="E11" s="55">
        <v>2</v>
      </c>
      <c r="F11" s="54" t="s">
        <v>1162</v>
      </c>
      <c r="G11" s="53" t="s">
        <v>1159</v>
      </c>
      <c r="H11" s="53" t="s">
        <v>45</v>
      </c>
      <c r="I11" s="58">
        <v>1</v>
      </c>
      <c r="J11" s="52">
        <v>1</v>
      </c>
      <c r="K11" s="52">
        <v>0</v>
      </c>
    </row>
    <row r="12" spans="1:11" ht="50.1" customHeight="1" x14ac:dyDescent="0.3">
      <c r="B12" s="48">
        <v>7565</v>
      </c>
      <c r="C12" s="49" t="s">
        <v>71</v>
      </c>
      <c r="D12" s="49" t="s">
        <v>1157</v>
      </c>
      <c r="E12" s="50">
        <v>3</v>
      </c>
      <c r="F12" s="49" t="s">
        <v>1163</v>
      </c>
      <c r="G12" s="48" t="s">
        <v>1159</v>
      </c>
      <c r="H12" s="48" t="s">
        <v>45</v>
      </c>
      <c r="I12" s="51">
        <v>6</v>
      </c>
      <c r="J12" s="52" t="s">
        <v>1160</v>
      </c>
      <c r="K12" s="52" t="s">
        <v>1161</v>
      </c>
    </row>
    <row r="13" spans="1:11" ht="50.1" customHeight="1" x14ac:dyDescent="0.3">
      <c r="B13" s="53">
        <v>7565</v>
      </c>
      <c r="C13" s="54" t="s">
        <v>71</v>
      </c>
      <c r="D13" s="54" t="s">
        <v>1157</v>
      </c>
      <c r="E13" s="55">
        <v>4</v>
      </c>
      <c r="F13" s="54" t="s">
        <v>1164</v>
      </c>
      <c r="G13" s="53" t="s">
        <v>1159</v>
      </c>
      <c r="H13" s="53" t="s">
        <v>45</v>
      </c>
      <c r="I13" s="58">
        <v>1</v>
      </c>
      <c r="J13" s="52">
        <v>1</v>
      </c>
      <c r="K13" s="52">
        <v>0</v>
      </c>
    </row>
    <row r="14" spans="1:11" ht="50.1" customHeight="1" x14ac:dyDescent="0.3">
      <c r="B14" s="48">
        <v>7565</v>
      </c>
      <c r="C14" s="49" t="s">
        <v>71</v>
      </c>
      <c r="D14" s="49" t="s">
        <v>1157</v>
      </c>
      <c r="E14" s="50">
        <v>5</v>
      </c>
      <c r="F14" s="49" t="s">
        <v>1165</v>
      </c>
      <c r="G14" s="48" t="s">
        <v>1159</v>
      </c>
      <c r="H14" s="48" t="s">
        <v>45</v>
      </c>
      <c r="I14" s="51">
        <v>6</v>
      </c>
      <c r="J14" s="52">
        <v>2</v>
      </c>
      <c r="K14" s="52">
        <v>0</v>
      </c>
    </row>
    <row r="15" spans="1:11" ht="96" customHeight="1" x14ac:dyDescent="0.3">
      <c r="B15" s="53">
        <v>7565</v>
      </c>
      <c r="C15" s="54" t="s">
        <v>71</v>
      </c>
      <c r="D15" s="54" t="s">
        <v>1157</v>
      </c>
      <c r="E15" s="55">
        <v>6</v>
      </c>
      <c r="F15" s="54" t="s">
        <v>1166</v>
      </c>
      <c r="G15" s="53" t="s">
        <v>1159</v>
      </c>
      <c r="H15" s="59" t="s">
        <v>30</v>
      </c>
      <c r="I15" s="56">
        <v>1</v>
      </c>
      <c r="J15" s="57">
        <v>1</v>
      </c>
      <c r="K15" s="57">
        <v>0</v>
      </c>
    </row>
    <row r="16" spans="1:11" ht="50.1" customHeight="1" x14ac:dyDescent="0.3">
      <c r="B16" s="48">
        <v>7565</v>
      </c>
      <c r="C16" s="49" t="s">
        <v>71</v>
      </c>
      <c r="D16" s="49" t="s">
        <v>1157</v>
      </c>
      <c r="E16" s="50">
        <v>7</v>
      </c>
      <c r="F16" s="49" t="s">
        <v>1167</v>
      </c>
      <c r="G16" s="48" t="s">
        <v>1159</v>
      </c>
      <c r="H16" s="48" t="s">
        <v>30</v>
      </c>
      <c r="I16" s="60">
        <v>0.6</v>
      </c>
      <c r="J16" s="57">
        <v>0.6</v>
      </c>
      <c r="K16" s="310">
        <v>0.14199999999999999</v>
      </c>
    </row>
    <row r="17" spans="2:11" ht="50.1" customHeight="1" x14ac:dyDescent="0.3">
      <c r="B17" s="53">
        <v>7565</v>
      </c>
      <c r="C17" s="54" t="s">
        <v>71</v>
      </c>
      <c r="D17" s="54" t="s">
        <v>1157</v>
      </c>
      <c r="E17" s="55">
        <v>8</v>
      </c>
      <c r="F17" s="54" t="s">
        <v>1168</v>
      </c>
      <c r="G17" s="53" t="s">
        <v>1159</v>
      </c>
      <c r="H17" s="53" t="s">
        <v>45</v>
      </c>
      <c r="I17" s="56">
        <v>1</v>
      </c>
      <c r="J17" s="57">
        <v>0.25</v>
      </c>
      <c r="K17" s="57">
        <v>0</v>
      </c>
    </row>
    <row r="18" spans="2:11" ht="50.1" customHeight="1" x14ac:dyDescent="0.3">
      <c r="B18" s="48">
        <v>7565</v>
      </c>
      <c r="C18" s="49" t="s">
        <v>71</v>
      </c>
      <c r="D18" s="49" t="s">
        <v>1157</v>
      </c>
      <c r="E18" s="50">
        <v>9</v>
      </c>
      <c r="F18" s="49" t="s">
        <v>1169</v>
      </c>
      <c r="G18" s="48" t="s">
        <v>1159</v>
      </c>
      <c r="H18" s="48" t="s">
        <v>45</v>
      </c>
      <c r="I18" s="51">
        <v>10</v>
      </c>
      <c r="J18" s="52">
        <v>2</v>
      </c>
      <c r="K18" s="52">
        <v>0</v>
      </c>
    </row>
    <row r="19" spans="2:11" ht="69.75" customHeight="1" x14ac:dyDescent="0.3">
      <c r="B19" s="53">
        <v>7565</v>
      </c>
      <c r="C19" s="54" t="s">
        <v>71</v>
      </c>
      <c r="D19" s="54" t="s">
        <v>1157</v>
      </c>
      <c r="E19" s="55">
        <v>11</v>
      </c>
      <c r="F19" s="54" t="s">
        <v>1170</v>
      </c>
      <c r="G19" s="53" t="s">
        <v>1159</v>
      </c>
      <c r="H19" s="53" t="s">
        <v>45</v>
      </c>
      <c r="I19" s="56">
        <v>1</v>
      </c>
      <c r="J19" s="57">
        <v>0.25</v>
      </c>
      <c r="K19" s="310">
        <v>2.5000000000000001E-2</v>
      </c>
    </row>
    <row r="20" spans="2:11" ht="50.1" customHeight="1" x14ac:dyDescent="0.3">
      <c r="B20" s="48">
        <v>7565</v>
      </c>
      <c r="C20" s="49" t="s">
        <v>71</v>
      </c>
      <c r="D20" s="49" t="s">
        <v>1157</v>
      </c>
      <c r="E20" s="50">
        <v>12</v>
      </c>
      <c r="F20" s="49" t="s">
        <v>1171</v>
      </c>
      <c r="G20" s="48" t="s">
        <v>1159</v>
      </c>
      <c r="H20" s="48" t="s">
        <v>45</v>
      </c>
      <c r="I20" s="60">
        <v>1</v>
      </c>
      <c r="J20" s="57">
        <v>0.11</v>
      </c>
      <c r="K20" s="311">
        <v>2.75E-2</v>
      </c>
    </row>
    <row r="21" spans="2:11" ht="50.1" customHeight="1" x14ac:dyDescent="0.3">
      <c r="B21" s="53">
        <v>7730</v>
      </c>
      <c r="C21" s="54" t="s">
        <v>56</v>
      </c>
      <c r="D21" s="54" t="s">
        <v>1172</v>
      </c>
      <c r="E21" s="55">
        <v>1</v>
      </c>
      <c r="F21" s="54" t="s">
        <v>1173</v>
      </c>
      <c r="G21" s="53" t="s">
        <v>1155</v>
      </c>
      <c r="H21" s="53" t="s">
        <v>45</v>
      </c>
      <c r="I21" s="58">
        <v>1</v>
      </c>
      <c r="J21" s="309">
        <v>0.2</v>
      </c>
      <c r="K21" s="309">
        <v>0.05</v>
      </c>
    </row>
    <row r="22" spans="2:11" ht="50.1" customHeight="1" x14ac:dyDescent="0.3">
      <c r="B22" s="48">
        <v>7730</v>
      </c>
      <c r="C22" s="49" t="s">
        <v>56</v>
      </c>
      <c r="D22" s="49" t="s">
        <v>1172</v>
      </c>
      <c r="E22" s="50">
        <v>2</v>
      </c>
      <c r="F22" s="49" t="s">
        <v>1174</v>
      </c>
      <c r="G22" s="48" t="s">
        <v>1175</v>
      </c>
      <c r="H22" s="48" t="s">
        <v>45</v>
      </c>
      <c r="I22" s="51">
        <v>16</v>
      </c>
      <c r="J22" s="312">
        <v>3</v>
      </c>
      <c r="K22" s="312">
        <v>0</v>
      </c>
    </row>
    <row r="23" spans="2:11" ht="50.1" customHeight="1" x14ac:dyDescent="0.3">
      <c r="B23" s="53">
        <v>7730</v>
      </c>
      <c r="C23" s="54" t="s">
        <v>56</v>
      </c>
      <c r="D23" s="54" t="s">
        <v>1172</v>
      </c>
      <c r="E23" s="55">
        <v>3</v>
      </c>
      <c r="F23" s="54" t="s">
        <v>1176</v>
      </c>
      <c r="G23" s="53" t="s">
        <v>1155</v>
      </c>
      <c r="H23" s="53" t="s">
        <v>45</v>
      </c>
      <c r="I23" s="61">
        <v>65.150999999999996</v>
      </c>
      <c r="J23" s="312">
        <v>13952</v>
      </c>
      <c r="K23" s="312">
        <v>3354</v>
      </c>
    </row>
    <row r="24" spans="2:11" ht="50.1" customHeight="1" x14ac:dyDescent="0.3">
      <c r="B24" s="48">
        <v>7733</v>
      </c>
      <c r="C24" s="49" t="s">
        <v>70</v>
      </c>
      <c r="D24" s="49" t="s">
        <v>1177</v>
      </c>
      <c r="E24" s="50">
        <v>1</v>
      </c>
      <c r="F24" s="49" t="s">
        <v>1178</v>
      </c>
      <c r="G24" s="48" t="s">
        <v>1155</v>
      </c>
      <c r="H24" s="48" t="s">
        <v>60</v>
      </c>
      <c r="I24" s="62">
        <v>0.43</v>
      </c>
      <c r="J24" s="57">
        <v>0.36</v>
      </c>
      <c r="K24" s="57">
        <v>0.27</v>
      </c>
    </row>
    <row r="25" spans="2:11" ht="50.1" customHeight="1" x14ac:dyDescent="0.3">
      <c r="B25" s="53">
        <v>7733</v>
      </c>
      <c r="C25" s="54" t="s">
        <v>70</v>
      </c>
      <c r="D25" s="54" t="s">
        <v>1177</v>
      </c>
      <c r="E25" s="55">
        <v>2</v>
      </c>
      <c r="F25" s="54" t="s">
        <v>1179</v>
      </c>
      <c r="G25" s="53" t="s">
        <v>1155</v>
      </c>
      <c r="H25" s="53" t="s">
        <v>30</v>
      </c>
      <c r="I25" s="63">
        <v>1</v>
      </c>
      <c r="J25" s="57">
        <v>1</v>
      </c>
      <c r="K25" s="57">
        <v>0.25</v>
      </c>
    </row>
    <row r="26" spans="2:11" ht="50.1" customHeight="1" x14ac:dyDescent="0.3">
      <c r="B26" s="48">
        <v>7733</v>
      </c>
      <c r="C26" s="49" t="s">
        <v>70</v>
      </c>
      <c r="D26" s="49" t="s">
        <v>1177</v>
      </c>
      <c r="E26" s="50">
        <v>3</v>
      </c>
      <c r="F26" s="49" t="s">
        <v>1180</v>
      </c>
      <c r="G26" s="48" t="s">
        <v>1155</v>
      </c>
      <c r="H26" s="48" t="s">
        <v>30</v>
      </c>
      <c r="I26" s="63">
        <v>1</v>
      </c>
      <c r="J26" s="57">
        <v>1</v>
      </c>
      <c r="K26" s="57">
        <v>0.17</v>
      </c>
    </row>
    <row r="27" spans="2:11" ht="50.1" customHeight="1" x14ac:dyDescent="0.3">
      <c r="B27" s="53">
        <v>7733</v>
      </c>
      <c r="C27" s="54" t="s">
        <v>70</v>
      </c>
      <c r="D27" s="54" t="s">
        <v>1177</v>
      </c>
      <c r="E27" s="55">
        <v>4</v>
      </c>
      <c r="F27" s="54" t="s">
        <v>1181</v>
      </c>
      <c r="G27" s="53" t="s">
        <v>1155</v>
      </c>
      <c r="H27" s="53" t="s">
        <v>30</v>
      </c>
      <c r="I27" s="63">
        <v>1</v>
      </c>
      <c r="J27" s="57">
        <v>1</v>
      </c>
      <c r="K27" s="57">
        <v>0.45</v>
      </c>
    </row>
    <row r="28" spans="2:11" ht="50.1" customHeight="1" x14ac:dyDescent="0.3">
      <c r="B28" s="48">
        <v>7735</v>
      </c>
      <c r="C28" s="49" t="s">
        <v>83</v>
      </c>
      <c r="D28" s="49" t="s">
        <v>1182</v>
      </c>
      <c r="E28" s="50">
        <v>1</v>
      </c>
      <c r="F28" s="49" t="s">
        <v>1183</v>
      </c>
      <c r="G28" s="48" t="s">
        <v>1155</v>
      </c>
      <c r="H28" s="48" t="s">
        <v>45</v>
      </c>
      <c r="I28" s="51">
        <v>1</v>
      </c>
      <c r="J28" s="52">
        <v>0.25</v>
      </c>
      <c r="K28" s="52">
        <v>0.06</v>
      </c>
    </row>
    <row r="29" spans="2:11" ht="50.1" customHeight="1" x14ac:dyDescent="0.3">
      <c r="B29" s="53">
        <v>7735</v>
      </c>
      <c r="C29" s="54" t="s">
        <v>83</v>
      </c>
      <c r="D29" s="54" t="s">
        <v>1182</v>
      </c>
      <c r="E29" s="55">
        <v>2</v>
      </c>
      <c r="F29" s="54" t="s">
        <v>1184</v>
      </c>
      <c r="G29" s="53" t="s">
        <v>1185</v>
      </c>
      <c r="H29" s="53" t="s">
        <v>60</v>
      </c>
      <c r="I29" s="58">
        <v>100</v>
      </c>
      <c r="J29" s="52">
        <v>100</v>
      </c>
      <c r="K29" s="52">
        <v>35</v>
      </c>
    </row>
    <row r="30" spans="2:11" ht="50.1" customHeight="1" x14ac:dyDescent="0.3">
      <c r="B30" s="48">
        <v>7735</v>
      </c>
      <c r="C30" s="49" t="s">
        <v>83</v>
      </c>
      <c r="D30" s="49" t="s">
        <v>1182</v>
      </c>
      <c r="E30" s="50">
        <v>3</v>
      </c>
      <c r="F30" s="49" t="s">
        <v>1186</v>
      </c>
      <c r="G30" s="48" t="s">
        <v>1155</v>
      </c>
      <c r="H30" s="48" t="s">
        <v>45</v>
      </c>
      <c r="I30" s="51">
        <v>1</v>
      </c>
      <c r="J30" s="52">
        <v>0.25</v>
      </c>
      <c r="K30" s="52">
        <v>0.06</v>
      </c>
    </row>
    <row r="31" spans="2:11" ht="50.1" customHeight="1" x14ac:dyDescent="0.3">
      <c r="B31" s="53">
        <v>7735</v>
      </c>
      <c r="C31" s="54" t="s">
        <v>83</v>
      </c>
      <c r="D31" s="54" t="s">
        <v>1182</v>
      </c>
      <c r="E31" s="55">
        <v>4</v>
      </c>
      <c r="F31" s="64" t="s">
        <v>1187</v>
      </c>
      <c r="G31" s="53" t="s">
        <v>1155</v>
      </c>
      <c r="H31" s="53" t="s">
        <v>45</v>
      </c>
      <c r="I31" s="58">
        <v>280000</v>
      </c>
      <c r="J31" s="65">
        <v>66790</v>
      </c>
      <c r="K31" s="65">
        <v>12573</v>
      </c>
    </row>
    <row r="32" spans="2:11" ht="70.5" customHeight="1" x14ac:dyDescent="0.3">
      <c r="B32" s="48">
        <v>7735</v>
      </c>
      <c r="C32" s="49" t="s">
        <v>83</v>
      </c>
      <c r="D32" s="49" t="s">
        <v>1182</v>
      </c>
      <c r="E32" s="50">
        <v>5</v>
      </c>
      <c r="F32" s="49" t="s">
        <v>1188</v>
      </c>
      <c r="G32" s="48" t="s">
        <v>1155</v>
      </c>
      <c r="H32" s="48" t="s">
        <v>30</v>
      </c>
      <c r="I32" s="51">
        <v>20</v>
      </c>
      <c r="J32" s="52">
        <v>20</v>
      </c>
      <c r="K32" s="52">
        <v>20</v>
      </c>
    </row>
    <row r="33" spans="2:11" ht="50.1" customHeight="1" x14ac:dyDescent="0.3">
      <c r="B33" s="53">
        <v>7740</v>
      </c>
      <c r="C33" s="54" t="s">
        <v>95</v>
      </c>
      <c r="D33" s="54" t="s">
        <v>1189</v>
      </c>
      <c r="E33" s="55">
        <v>1</v>
      </c>
      <c r="F33" s="54" t="s">
        <v>1190</v>
      </c>
      <c r="G33" s="53" t="s">
        <v>1155</v>
      </c>
      <c r="H33" s="53" t="s">
        <v>45</v>
      </c>
      <c r="I33" s="58">
        <v>1</v>
      </c>
      <c r="J33" s="52">
        <v>0.25</v>
      </c>
      <c r="K33" s="52">
        <v>5.0999999999999997E-2</v>
      </c>
    </row>
    <row r="34" spans="2:11" ht="50.1" customHeight="1" x14ac:dyDescent="0.3">
      <c r="B34" s="48">
        <v>7740</v>
      </c>
      <c r="C34" s="49" t="s">
        <v>95</v>
      </c>
      <c r="D34" s="49" t="s">
        <v>1189</v>
      </c>
      <c r="E34" s="50">
        <v>2</v>
      </c>
      <c r="F34" s="49" t="s">
        <v>1191</v>
      </c>
      <c r="G34" s="48" t="s">
        <v>1155</v>
      </c>
      <c r="H34" s="48" t="s">
        <v>45</v>
      </c>
      <c r="I34" s="51">
        <v>1</v>
      </c>
      <c r="J34" s="52">
        <v>0.25</v>
      </c>
      <c r="K34" s="52">
        <v>4.5999999999999999E-2</v>
      </c>
    </row>
    <row r="35" spans="2:11" ht="50.1" customHeight="1" x14ac:dyDescent="0.3">
      <c r="B35" s="53">
        <v>7740</v>
      </c>
      <c r="C35" s="54" t="s">
        <v>95</v>
      </c>
      <c r="D35" s="54" t="s">
        <v>1189</v>
      </c>
      <c r="E35" s="55">
        <v>3</v>
      </c>
      <c r="F35" s="66" t="s">
        <v>1192</v>
      </c>
      <c r="G35" s="53" t="s">
        <v>1155</v>
      </c>
      <c r="H35" s="53" t="s">
        <v>45</v>
      </c>
      <c r="I35" s="58">
        <v>19720</v>
      </c>
      <c r="J35" s="52">
        <v>1600</v>
      </c>
      <c r="K35" s="52">
        <v>13</v>
      </c>
    </row>
    <row r="36" spans="2:11" ht="50.1" customHeight="1" x14ac:dyDescent="0.3">
      <c r="B36" s="48">
        <v>7740</v>
      </c>
      <c r="C36" s="49" t="s">
        <v>95</v>
      </c>
      <c r="D36" s="49" t="s">
        <v>1189</v>
      </c>
      <c r="E36" s="50">
        <v>4</v>
      </c>
      <c r="F36" s="49" t="s">
        <v>1193</v>
      </c>
      <c r="G36" s="48" t="s">
        <v>1155</v>
      </c>
      <c r="H36" s="48" t="s">
        <v>45</v>
      </c>
      <c r="I36" s="60">
        <v>1</v>
      </c>
      <c r="J36" s="311">
        <v>0.26</v>
      </c>
      <c r="K36" s="311">
        <v>3.95E-2</v>
      </c>
    </row>
    <row r="37" spans="2:11" ht="50.1" customHeight="1" x14ac:dyDescent="0.3">
      <c r="B37" s="53">
        <v>7740</v>
      </c>
      <c r="C37" s="54" t="s">
        <v>95</v>
      </c>
      <c r="D37" s="54" t="s">
        <v>1189</v>
      </c>
      <c r="E37" s="55">
        <v>5</v>
      </c>
      <c r="F37" s="54" t="s">
        <v>1194</v>
      </c>
      <c r="G37" s="53" t="s">
        <v>1155</v>
      </c>
      <c r="H37" s="53" t="s">
        <v>30</v>
      </c>
      <c r="I37" s="67">
        <v>1</v>
      </c>
      <c r="J37" s="57">
        <v>1</v>
      </c>
      <c r="K37" s="57">
        <v>1</v>
      </c>
    </row>
    <row r="38" spans="2:11" ht="50.1" customHeight="1" x14ac:dyDescent="0.3">
      <c r="B38" s="48">
        <v>7741</v>
      </c>
      <c r="C38" s="49" t="s">
        <v>106</v>
      </c>
      <c r="D38" s="49" t="s">
        <v>1195</v>
      </c>
      <c r="E38" s="50">
        <v>1</v>
      </c>
      <c r="F38" s="49" t="s">
        <v>1196</v>
      </c>
      <c r="G38" s="48" t="s">
        <v>1155</v>
      </c>
      <c r="H38" s="48" t="s">
        <v>30</v>
      </c>
      <c r="I38" s="68">
        <v>1</v>
      </c>
      <c r="J38" s="57">
        <v>1</v>
      </c>
      <c r="K38" s="57">
        <v>0.25</v>
      </c>
    </row>
    <row r="39" spans="2:11" ht="50.1" customHeight="1" x14ac:dyDescent="0.3">
      <c r="B39" s="53">
        <v>7741</v>
      </c>
      <c r="C39" s="54" t="s">
        <v>106</v>
      </c>
      <c r="D39" s="54" t="s">
        <v>1195</v>
      </c>
      <c r="E39" s="55">
        <v>2</v>
      </c>
      <c r="F39" s="54" t="s">
        <v>1197</v>
      </c>
      <c r="G39" s="53" t="s">
        <v>1155</v>
      </c>
      <c r="H39" s="53" t="s">
        <v>30</v>
      </c>
      <c r="I39" s="67">
        <v>1</v>
      </c>
      <c r="J39" s="57">
        <v>1</v>
      </c>
      <c r="K39" s="57">
        <v>0.25</v>
      </c>
    </row>
    <row r="40" spans="2:11" ht="50.1" customHeight="1" x14ac:dyDescent="0.3">
      <c r="B40" s="48">
        <v>7741</v>
      </c>
      <c r="C40" s="49" t="s">
        <v>106</v>
      </c>
      <c r="D40" s="49" t="s">
        <v>1195</v>
      </c>
      <c r="E40" s="50">
        <v>3</v>
      </c>
      <c r="F40" s="49" t="s">
        <v>1198</v>
      </c>
      <c r="G40" s="48" t="s">
        <v>1155</v>
      </c>
      <c r="H40" s="48" t="s">
        <v>60</v>
      </c>
      <c r="I40" s="51">
        <v>1</v>
      </c>
      <c r="J40" s="52">
        <v>0.9</v>
      </c>
      <c r="K40" s="52">
        <v>0.74</v>
      </c>
    </row>
    <row r="41" spans="2:11" ht="50.1" customHeight="1" x14ac:dyDescent="0.3">
      <c r="B41" s="53">
        <v>7741</v>
      </c>
      <c r="C41" s="54" t="s">
        <v>106</v>
      </c>
      <c r="D41" s="54" t="s">
        <v>1195</v>
      </c>
      <c r="E41" s="55">
        <v>4</v>
      </c>
      <c r="F41" s="54" t="s">
        <v>1199</v>
      </c>
      <c r="G41" s="53" t="s">
        <v>1155</v>
      </c>
      <c r="H41" s="53" t="s">
        <v>60</v>
      </c>
      <c r="I41" s="58">
        <v>1</v>
      </c>
      <c r="J41" s="52">
        <v>0.9</v>
      </c>
      <c r="K41" s="52">
        <v>0.79</v>
      </c>
    </row>
    <row r="42" spans="2:11" ht="50.1" customHeight="1" x14ac:dyDescent="0.3">
      <c r="B42" s="48">
        <v>7741</v>
      </c>
      <c r="C42" s="49" t="s">
        <v>106</v>
      </c>
      <c r="D42" s="49" t="s">
        <v>1195</v>
      </c>
      <c r="E42" s="50">
        <v>5</v>
      </c>
      <c r="F42" s="49" t="s">
        <v>1200</v>
      </c>
      <c r="G42" s="48" t="s">
        <v>1155</v>
      </c>
      <c r="H42" s="48" t="s">
        <v>30</v>
      </c>
      <c r="I42" s="68">
        <v>1</v>
      </c>
      <c r="J42" s="57">
        <v>1</v>
      </c>
      <c r="K42" s="57">
        <v>0.18329999999999999</v>
      </c>
    </row>
    <row r="43" spans="2:11" ht="50.1" customHeight="1" x14ac:dyDescent="0.3">
      <c r="B43" s="53">
        <v>7741</v>
      </c>
      <c r="C43" s="54" t="s">
        <v>106</v>
      </c>
      <c r="D43" s="54" t="s">
        <v>1195</v>
      </c>
      <c r="E43" s="55">
        <v>6</v>
      </c>
      <c r="F43" s="54" t="s">
        <v>1201</v>
      </c>
      <c r="G43" s="53" t="s">
        <v>1175</v>
      </c>
      <c r="H43" s="53" t="s">
        <v>30</v>
      </c>
      <c r="I43" s="67">
        <v>1</v>
      </c>
      <c r="J43" s="57">
        <v>1</v>
      </c>
      <c r="K43" s="57">
        <v>0.25</v>
      </c>
    </row>
    <row r="44" spans="2:11" ht="50.1" customHeight="1" x14ac:dyDescent="0.3">
      <c r="B44" s="48">
        <v>7741</v>
      </c>
      <c r="C44" s="49" t="s">
        <v>106</v>
      </c>
      <c r="D44" s="49" t="s">
        <v>1195</v>
      </c>
      <c r="E44" s="50">
        <v>7</v>
      </c>
      <c r="F44" s="49" t="s">
        <v>1202</v>
      </c>
      <c r="G44" s="48" t="s">
        <v>1155</v>
      </c>
      <c r="H44" s="48" t="s">
        <v>45</v>
      </c>
      <c r="I44" s="51">
        <v>9</v>
      </c>
      <c r="J44" s="52">
        <v>2</v>
      </c>
      <c r="K44" s="52">
        <v>0</v>
      </c>
    </row>
    <row r="45" spans="2:11" ht="50.1" customHeight="1" x14ac:dyDescent="0.3">
      <c r="B45" s="53">
        <v>7741</v>
      </c>
      <c r="C45" s="54" t="s">
        <v>106</v>
      </c>
      <c r="D45" s="54" t="s">
        <v>1195</v>
      </c>
      <c r="E45" s="55">
        <v>8</v>
      </c>
      <c r="F45" s="54" t="s">
        <v>1203</v>
      </c>
      <c r="G45" s="53" t="s">
        <v>1155</v>
      </c>
      <c r="H45" s="53" t="s">
        <v>30</v>
      </c>
      <c r="I45" s="67">
        <v>1</v>
      </c>
      <c r="J45" s="57">
        <v>1</v>
      </c>
      <c r="K45" s="57">
        <v>0.4</v>
      </c>
    </row>
    <row r="46" spans="2:11" ht="117.75" customHeight="1" x14ac:dyDescent="0.3">
      <c r="B46" s="69">
        <v>7744</v>
      </c>
      <c r="C46" s="70" t="s">
        <v>337</v>
      </c>
      <c r="D46" s="70" t="s">
        <v>1204</v>
      </c>
      <c r="E46" s="71">
        <v>1</v>
      </c>
      <c r="F46" s="70" t="s">
        <v>1205</v>
      </c>
      <c r="G46" s="69" t="s">
        <v>1155</v>
      </c>
      <c r="H46" s="69" t="s">
        <v>60</v>
      </c>
      <c r="I46" s="72">
        <v>1</v>
      </c>
      <c r="J46" s="52">
        <v>0.85</v>
      </c>
      <c r="K46" s="52">
        <v>0.65</v>
      </c>
    </row>
    <row r="47" spans="2:11" ht="117.75" customHeight="1" x14ac:dyDescent="0.3">
      <c r="B47" s="69">
        <v>7744</v>
      </c>
      <c r="C47" s="70" t="s">
        <v>337</v>
      </c>
      <c r="D47" s="70" t="s">
        <v>1204</v>
      </c>
      <c r="E47" s="71">
        <v>2</v>
      </c>
      <c r="F47" s="70" t="s">
        <v>1206</v>
      </c>
      <c r="G47" s="69" t="s">
        <v>1155</v>
      </c>
      <c r="H47" s="69" t="s">
        <v>30</v>
      </c>
      <c r="I47" s="72">
        <v>71000</v>
      </c>
      <c r="J47" s="52">
        <v>71000</v>
      </c>
      <c r="K47" s="52">
        <v>7934</v>
      </c>
    </row>
    <row r="48" spans="2:11" ht="83.25" customHeight="1" x14ac:dyDescent="0.3">
      <c r="B48" s="69">
        <v>7744</v>
      </c>
      <c r="C48" s="70" t="s">
        <v>337</v>
      </c>
      <c r="D48" s="70" t="s">
        <v>1204</v>
      </c>
      <c r="E48" s="71">
        <v>3</v>
      </c>
      <c r="F48" s="70" t="s">
        <v>1207</v>
      </c>
      <c r="G48" s="69" t="s">
        <v>1155</v>
      </c>
      <c r="H48" s="69" t="s">
        <v>60</v>
      </c>
      <c r="I48" s="72">
        <v>18500</v>
      </c>
      <c r="J48" s="52">
        <v>17500</v>
      </c>
      <c r="K48" s="52">
        <v>16376</v>
      </c>
    </row>
    <row r="49" spans="2:11" ht="80.25" customHeight="1" x14ac:dyDescent="0.3">
      <c r="B49" s="53">
        <v>7744</v>
      </c>
      <c r="C49" s="70" t="s">
        <v>337</v>
      </c>
      <c r="D49" s="70" t="s">
        <v>1204</v>
      </c>
      <c r="E49" s="71">
        <v>4</v>
      </c>
      <c r="F49" s="70" t="s">
        <v>1208</v>
      </c>
      <c r="G49" s="53" t="s">
        <v>1155</v>
      </c>
      <c r="H49" s="53" t="s">
        <v>60</v>
      </c>
      <c r="I49" s="58">
        <v>1</v>
      </c>
      <c r="J49" s="52">
        <v>0.8</v>
      </c>
      <c r="K49" s="52">
        <v>0.4</v>
      </c>
    </row>
    <row r="50" spans="2:11" ht="75.75" customHeight="1" x14ac:dyDescent="0.3">
      <c r="B50" s="53">
        <v>7744</v>
      </c>
      <c r="C50" s="70" t="s">
        <v>337</v>
      </c>
      <c r="D50" s="70" t="s">
        <v>1204</v>
      </c>
      <c r="E50" s="55">
        <v>5</v>
      </c>
      <c r="F50" s="70" t="s">
        <v>1209</v>
      </c>
      <c r="G50" s="53" t="s">
        <v>1155</v>
      </c>
      <c r="H50" s="53" t="s">
        <v>60</v>
      </c>
      <c r="I50" s="58">
        <v>15000</v>
      </c>
      <c r="J50" s="52">
        <v>16800</v>
      </c>
      <c r="K50" s="52">
        <v>14993</v>
      </c>
    </row>
    <row r="51" spans="2:11" ht="72" customHeight="1" x14ac:dyDescent="0.3">
      <c r="B51" s="53">
        <v>7744</v>
      </c>
      <c r="C51" s="70" t="s">
        <v>337</v>
      </c>
      <c r="D51" s="70" t="s">
        <v>1204</v>
      </c>
      <c r="E51" s="71">
        <v>6</v>
      </c>
      <c r="F51" s="70" t="s">
        <v>1210</v>
      </c>
      <c r="G51" s="53" t="s">
        <v>1155</v>
      </c>
      <c r="H51" s="53" t="s">
        <v>60</v>
      </c>
      <c r="I51" s="58">
        <v>8300</v>
      </c>
      <c r="J51" s="52">
        <v>7000</v>
      </c>
      <c r="K51" s="52">
        <v>4839</v>
      </c>
    </row>
    <row r="52" spans="2:11" ht="50.1" customHeight="1" x14ac:dyDescent="0.3">
      <c r="B52" s="53">
        <v>7745</v>
      </c>
      <c r="C52" s="54" t="s">
        <v>128</v>
      </c>
      <c r="D52" s="54" t="s">
        <v>1211</v>
      </c>
      <c r="E52" s="55">
        <v>1</v>
      </c>
      <c r="F52" s="54" t="s">
        <v>1212</v>
      </c>
      <c r="G52" s="54" t="s">
        <v>1213</v>
      </c>
      <c r="H52" s="53" t="s">
        <v>45</v>
      </c>
      <c r="I52" s="58">
        <v>4500</v>
      </c>
      <c r="J52" s="52">
        <v>0</v>
      </c>
      <c r="K52" s="52">
        <v>0</v>
      </c>
    </row>
    <row r="53" spans="2:11" ht="50.1" customHeight="1" x14ac:dyDescent="0.3">
      <c r="B53" s="53">
        <v>7745</v>
      </c>
      <c r="C53" s="54" t="s">
        <v>128</v>
      </c>
      <c r="D53" s="54" t="s">
        <v>1211</v>
      </c>
      <c r="E53" s="55">
        <v>2</v>
      </c>
      <c r="F53" s="54" t="s">
        <v>1214</v>
      </c>
      <c r="G53" s="53" t="s">
        <v>1155</v>
      </c>
      <c r="H53" s="53" t="s">
        <v>30</v>
      </c>
      <c r="I53" s="56">
        <v>1</v>
      </c>
      <c r="J53" s="57">
        <v>1</v>
      </c>
      <c r="K53" s="57" t="s">
        <v>1215</v>
      </c>
    </row>
    <row r="54" spans="2:11" ht="50.1" customHeight="1" x14ac:dyDescent="0.3">
      <c r="B54" s="53">
        <v>7745</v>
      </c>
      <c r="C54" s="54" t="s">
        <v>128</v>
      </c>
      <c r="D54" s="54" t="s">
        <v>1211</v>
      </c>
      <c r="E54" s="55">
        <v>3</v>
      </c>
      <c r="F54" s="54" t="s">
        <v>1216</v>
      </c>
      <c r="G54" s="53" t="s">
        <v>1155</v>
      </c>
      <c r="H54" s="53" t="s">
        <v>60</v>
      </c>
      <c r="I54" s="58">
        <v>2</v>
      </c>
      <c r="J54" s="57" t="s">
        <v>1160</v>
      </c>
      <c r="K54" s="57" t="s">
        <v>1161</v>
      </c>
    </row>
    <row r="55" spans="2:11" ht="58.5" x14ac:dyDescent="0.3">
      <c r="B55" s="53">
        <v>7745</v>
      </c>
      <c r="C55" s="54" t="s">
        <v>128</v>
      </c>
      <c r="D55" s="54" t="s">
        <v>1211</v>
      </c>
      <c r="E55" s="55">
        <v>4</v>
      </c>
      <c r="F55" s="54" t="s">
        <v>1217</v>
      </c>
      <c r="G55" s="53" t="s">
        <v>1155</v>
      </c>
      <c r="H55" s="53" t="s">
        <v>30</v>
      </c>
      <c r="I55" s="67">
        <v>1</v>
      </c>
      <c r="J55" s="57">
        <v>1</v>
      </c>
      <c r="K55" s="57" t="s">
        <v>1218</v>
      </c>
    </row>
    <row r="56" spans="2:11" ht="50.1" customHeight="1" x14ac:dyDescent="0.3">
      <c r="B56" s="53">
        <v>7745</v>
      </c>
      <c r="C56" s="54" t="s">
        <v>128</v>
      </c>
      <c r="D56" s="54" t="s">
        <v>1211</v>
      </c>
      <c r="E56" s="55">
        <v>5</v>
      </c>
      <c r="F56" s="54" t="s">
        <v>1219</v>
      </c>
      <c r="G56" s="54" t="s">
        <v>1213</v>
      </c>
      <c r="H56" s="53" t="s">
        <v>30</v>
      </c>
      <c r="I56" s="67">
        <v>1</v>
      </c>
      <c r="J56" s="57" t="s">
        <v>1160</v>
      </c>
      <c r="K56" s="57" t="s">
        <v>1161</v>
      </c>
    </row>
    <row r="57" spans="2:11" ht="89.25" customHeight="1" x14ac:dyDescent="0.3">
      <c r="B57" s="53">
        <v>7745</v>
      </c>
      <c r="C57" s="54" t="s">
        <v>128</v>
      </c>
      <c r="D57" s="54" t="s">
        <v>1211</v>
      </c>
      <c r="E57" s="55">
        <v>6</v>
      </c>
      <c r="F57" s="54" t="s">
        <v>1220</v>
      </c>
      <c r="G57" s="53" t="s">
        <v>1155</v>
      </c>
      <c r="H57" s="53" t="s">
        <v>30</v>
      </c>
      <c r="I57" s="67">
        <v>1</v>
      </c>
      <c r="J57" s="57">
        <v>1</v>
      </c>
      <c r="K57" s="57">
        <v>1</v>
      </c>
    </row>
    <row r="58" spans="2:11" ht="50.1" customHeight="1" x14ac:dyDescent="0.3">
      <c r="B58" s="53">
        <v>7745</v>
      </c>
      <c r="C58" s="54" t="s">
        <v>128</v>
      </c>
      <c r="D58" s="54" t="s">
        <v>1211</v>
      </c>
      <c r="E58" s="55">
        <v>7</v>
      </c>
      <c r="F58" s="54" t="s">
        <v>1221</v>
      </c>
      <c r="G58" s="53" t="s">
        <v>1155</v>
      </c>
      <c r="H58" s="53" t="s">
        <v>45</v>
      </c>
      <c r="I58" s="58">
        <v>1200</v>
      </c>
      <c r="J58" s="52">
        <v>300</v>
      </c>
      <c r="K58" s="52">
        <v>107</v>
      </c>
    </row>
    <row r="59" spans="2:11" ht="50.1" customHeight="1" x14ac:dyDescent="0.3">
      <c r="B59" s="53">
        <v>7745</v>
      </c>
      <c r="C59" s="54" t="s">
        <v>128</v>
      </c>
      <c r="D59" s="54" t="s">
        <v>1211</v>
      </c>
      <c r="E59" s="55">
        <v>8</v>
      </c>
      <c r="F59" s="54" t="s">
        <v>1222</v>
      </c>
      <c r="G59" s="53" t="s">
        <v>1155</v>
      </c>
      <c r="H59" s="53" t="s">
        <v>45</v>
      </c>
      <c r="I59" s="58">
        <v>36000</v>
      </c>
      <c r="J59" s="52">
        <v>10078</v>
      </c>
      <c r="K59" s="52">
        <v>7668</v>
      </c>
    </row>
    <row r="60" spans="2:11" ht="50.1" customHeight="1" x14ac:dyDescent="0.3">
      <c r="B60" s="48">
        <v>7745</v>
      </c>
      <c r="C60" s="49" t="s">
        <v>128</v>
      </c>
      <c r="D60" s="49" t="s">
        <v>1211</v>
      </c>
      <c r="E60" s="50">
        <v>9</v>
      </c>
      <c r="F60" s="49" t="s">
        <v>1223</v>
      </c>
      <c r="G60" s="48" t="s">
        <v>1155</v>
      </c>
      <c r="H60" s="48" t="s">
        <v>60</v>
      </c>
      <c r="I60" s="51">
        <v>1</v>
      </c>
      <c r="J60" s="52">
        <v>0.9</v>
      </c>
      <c r="K60" s="52">
        <v>0.7</v>
      </c>
    </row>
    <row r="61" spans="2:11" ht="50.1" customHeight="1" x14ac:dyDescent="0.3">
      <c r="B61" s="53">
        <v>7745</v>
      </c>
      <c r="C61" s="54" t="s">
        <v>128</v>
      </c>
      <c r="D61" s="54" t="s">
        <v>1211</v>
      </c>
      <c r="E61" s="55">
        <v>10</v>
      </c>
      <c r="F61" s="54" t="s">
        <v>1224</v>
      </c>
      <c r="G61" s="53" t="s">
        <v>1155</v>
      </c>
      <c r="H61" s="53" t="s">
        <v>60</v>
      </c>
      <c r="I61" s="58">
        <v>1</v>
      </c>
      <c r="J61" s="52">
        <v>0.9</v>
      </c>
      <c r="K61" s="52">
        <v>0.63</v>
      </c>
    </row>
    <row r="62" spans="2:11" ht="50.1" customHeight="1" x14ac:dyDescent="0.3">
      <c r="B62" s="48">
        <v>7745</v>
      </c>
      <c r="C62" s="49" t="s">
        <v>128</v>
      </c>
      <c r="D62" s="49" t="s">
        <v>1211</v>
      </c>
      <c r="E62" s="50">
        <v>11</v>
      </c>
      <c r="F62" s="49" t="s">
        <v>1225</v>
      </c>
      <c r="G62" s="48" t="s">
        <v>1155</v>
      </c>
      <c r="H62" s="48" t="s">
        <v>30</v>
      </c>
      <c r="I62" s="51">
        <v>15000</v>
      </c>
      <c r="J62" s="52">
        <v>15000</v>
      </c>
      <c r="K62" s="52">
        <v>9580</v>
      </c>
    </row>
    <row r="63" spans="2:11" ht="50.1" customHeight="1" x14ac:dyDescent="0.3">
      <c r="B63" s="53">
        <v>7748</v>
      </c>
      <c r="C63" s="54" t="s">
        <v>1226</v>
      </c>
      <c r="D63" s="54" t="s">
        <v>1227</v>
      </c>
      <c r="E63" s="55">
        <v>1</v>
      </c>
      <c r="F63" s="54" t="s">
        <v>1228</v>
      </c>
      <c r="G63" s="53" t="s">
        <v>1155</v>
      </c>
      <c r="H63" s="53" t="s">
        <v>30</v>
      </c>
      <c r="I63" s="67">
        <v>1</v>
      </c>
      <c r="J63" s="57">
        <v>1</v>
      </c>
      <c r="K63" s="57">
        <v>0.18</v>
      </c>
    </row>
    <row r="64" spans="2:11" ht="50.1" customHeight="1" x14ac:dyDescent="0.3">
      <c r="B64" s="48">
        <v>7748</v>
      </c>
      <c r="C64" s="49" t="s">
        <v>1226</v>
      </c>
      <c r="D64" s="49" t="s">
        <v>1227</v>
      </c>
      <c r="E64" s="50">
        <v>2</v>
      </c>
      <c r="F64" s="49" t="s">
        <v>1229</v>
      </c>
      <c r="G64" s="48" t="s">
        <v>1155</v>
      </c>
      <c r="H64" s="48" t="s">
        <v>60</v>
      </c>
      <c r="I64" s="60">
        <v>0.48</v>
      </c>
      <c r="J64" s="310">
        <v>0.47599999999999998</v>
      </c>
      <c r="K64" s="310">
        <v>0.47299999999999998</v>
      </c>
    </row>
    <row r="65" spans="2:11" ht="50.1" customHeight="1" x14ac:dyDescent="0.3">
      <c r="B65" s="53">
        <v>7748</v>
      </c>
      <c r="C65" s="54" t="s">
        <v>1226</v>
      </c>
      <c r="D65" s="54" t="s">
        <v>1227</v>
      </c>
      <c r="E65" s="55">
        <v>3</v>
      </c>
      <c r="F65" s="54" t="s">
        <v>1230</v>
      </c>
      <c r="G65" s="53" t="s">
        <v>1155</v>
      </c>
      <c r="H65" s="53" t="s">
        <v>60</v>
      </c>
      <c r="I65" s="67">
        <v>1</v>
      </c>
      <c r="J65" s="57">
        <v>0.9</v>
      </c>
      <c r="K65" s="57">
        <v>0.67500000000000004</v>
      </c>
    </row>
    <row r="66" spans="2:11" ht="50.1" customHeight="1" x14ac:dyDescent="0.3">
      <c r="B66" s="48">
        <v>7748</v>
      </c>
      <c r="C66" s="49" t="s">
        <v>1226</v>
      </c>
      <c r="D66" s="49" t="s">
        <v>1227</v>
      </c>
      <c r="E66" s="50">
        <v>4</v>
      </c>
      <c r="F66" s="49" t="s">
        <v>1231</v>
      </c>
      <c r="G66" s="48" t="s">
        <v>1155</v>
      </c>
      <c r="H66" s="48" t="s">
        <v>30</v>
      </c>
      <c r="I66" s="68">
        <v>1</v>
      </c>
      <c r="J66" s="57">
        <v>1</v>
      </c>
      <c r="K66" s="57">
        <v>0.24</v>
      </c>
    </row>
    <row r="67" spans="2:11" ht="50.1" customHeight="1" x14ac:dyDescent="0.3">
      <c r="B67" s="53">
        <v>7748</v>
      </c>
      <c r="C67" s="54" t="s">
        <v>1226</v>
      </c>
      <c r="D67" s="54" t="s">
        <v>1227</v>
      </c>
      <c r="E67" s="55">
        <v>5</v>
      </c>
      <c r="F67" s="54" t="s">
        <v>1232</v>
      </c>
      <c r="G67" s="53" t="s">
        <v>1155</v>
      </c>
      <c r="H67" s="53" t="s">
        <v>60</v>
      </c>
      <c r="I67" s="58">
        <v>1</v>
      </c>
      <c r="J67" s="52">
        <v>0.9</v>
      </c>
      <c r="K67" s="52">
        <v>0.75</v>
      </c>
    </row>
    <row r="68" spans="2:11" ht="50.1" customHeight="1" x14ac:dyDescent="0.3">
      <c r="B68" s="48">
        <v>7748</v>
      </c>
      <c r="C68" s="49" t="s">
        <v>1226</v>
      </c>
      <c r="D68" s="49" t="s">
        <v>1227</v>
      </c>
      <c r="E68" s="50">
        <v>6</v>
      </c>
      <c r="F68" s="49" t="s">
        <v>1233</v>
      </c>
      <c r="G68" s="48" t="s">
        <v>1155</v>
      </c>
      <c r="H68" s="48" t="s">
        <v>60</v>
      </c>
      <c r="I68" s="68">
        <v>1</v>
      </c>
      <c r="J68" s="57">
        <v>0.9</v>
      </c>
      <c r="K68" s="310">
        <v>0.748</v>
      </c>
    </row>
    <row r="69" spans="2:11" ht="50.1" customHeight="1" x14ac:dyDescent="0.3">
      <c r="B69" s="53">
        <v>7748</v>
      </c>
      <c r="C69" s="54" t="s">
        <v>1226</v>
      </c>
      <c r="D69" s="54" t="s">
        <v>1227</v>
      </c>
      <c r="E69" s="55">
        <v>7</v>
      </c>
      <c r="F69" s="54" t="s">
        <v>1234</v>
      </c>
      <c r="G69" s="53" t="s">
        <v>1155</v>
      </c>
      <c r="H69" s="53" t="s">
        <v>60</v>
      </c>
      <c r="I69" s="67">
        <v>1</v>
      </c>
      <c r="J69" s="57">
        <v>0.9</v>
      </c>
      <c r="K69" s="57">
        <v>0.73</v>
      </c>
    </row>
    <row r="70" spans="2:11" ht="50.1" customHeight="1" x14ac:dyDescent="0.3">
      <c r="B70" s="48">
        <v>7749</v>
      </c>
      <c r="C70" s="49" t="s">
        <v>148</v>
      </c>
      <c r="D70" s="49" t="s">
        <v>1235</v>
      </c>
      <c r="E70" s="50">
        <v>1</v>
      </c>
      <c r="F70" s="49" t="s">
        <v>1236</v>
      </c>
      <c r="G70" s="48" t="s">
        <v>1155</v>
      </c>
      <c r="H70" s="48" t="s">
        <v>45</v>
      </c>
      <c r="I70" s="51">
        <v>1</v>
      </c>
      <c r="J70" s="52">
        <v>0.2</v>
      </c>
      <c r="K70" s="52">
        <v>0.05</v>
      </c>
    </row>
    <row r="71" spans="2:11" ht="50.1" customHeight="1" x14ac:dyDescent="0.3">
      <c r="B71" s="53">
        <v>7749</v>
      </c>
      <c r="C71" s="54" t="s">
        <v>148</v>
      </c>
      <c r="D71" s="54" t="s">
        <v>1235</v>
      </c>
      <c r="E71" s="55">
        <v>2</v>
      </c>
      <c r="F71" s="54" t="s">
        <v>1237</v>
      </c>
      <c r="G71" s="53" t="s">
        <v>1155</v>
      </c>
      <c r="H71" s="53" t="s">
        <v>45</v>
      </c>
      <c r="I71" s="58">
        <v>412</v>
      </c>
      <c r="J71" s="52">
        <v>150</v>
      </c>
      <c r="K71" s="52">
        <v>30</v>
      </c>
    </row>
    <row r="72" spans="2:11" ht="50.1" customHeight="1" x14ac:dyDescent="0.3">
      <c r="B72" s="48">
        <v>7749</v>
      </c>
      <c r="C72" s="49" t="s">
        <v>148</v>
      </c>
      <c r="D72" s="49" t="s">
        <v>1235</v>
      </c>
      <c r="E72" s="50">
        <v>3</v>
      </c>
      <c r="F72" s="73" t="s">
        <v>1238</v>
      </c>
      <c r="G72" s="48" t="s">
        <v>1155</v>
      </c>
      <c r="H72" s="48" t="s">
        <v>45</v>
      </c>
      <c r="I72" s="74">
        <v>151.41800000000001</v>
      </c>
      <c r="J72" s="52">
        <v>14273</v>
      </c>
      <c r="K72" s="52">
        <v>4205</v>
      </c>
    </row>
    <row r="73" spans="2:11" ht="50.1" customHeight="1" x14ac:dyDescent="0.3">
      <c r="B73" s="53">
        <v>7749</v>
      </c>
      <c r="C73" s="54" t="s">
        <v>148</v>
      </c>
      <c r="D73" s="54" t="s">
        <v>1235</v>
      </c>
      <c r="E73" s="55">
        <v>4</v>
      </c>
      <c r="F73" s="54" t="s">
        <v>1239</v>
      </c>
      <c r="G73" s="53" t="s">
        <v>1185</v>
      </c>
      <c r="H73" s="53" t="s">
        <v>45</v>
      </c>
      <c r="I73" s="75">
        <v>20</v>
      </c>
      <c r="J73" s="52">
        <v>7</v>
      </c>
      <c r="K73" s="52">
        <v>0</v>
      </c>
    </row>
    <row r="74" spans="2:11" ht="50.1" customHeight="1" x14ac:dyDescent="0.3">
      <c r="B74" s="48">
        <v>7752</v>
      </c>
      <c r="C74" s="49" t="s">
        <v>158</v>
      </c>
      <c r="D74" s="49" t="s">
        <v>1240</v>
      </c>
      <c r="E74" s="50">
        <v>1</v>
      </c>
      <c r="F74" s="49" t="s">
        <v>1241</v>
      </c>
      <c r="G74" s="48" t="s">
        <v>1175</v>
      </c>
      <c r="H74" s="48" t="s">
        <v>30</v>
      </c>
      <c r="I74" s="68">
        <v>1</v>
      </c>
      <c r="J74" s="57">
        <v>1</v>
      </c>
      <c r="K74" s="57">
        <v>1</v>
      </c>
    </row>
    <row r="75" spans="2:11" ht="50.1" customHeight="1" x14ac:dyDescent="0.3">
      <c r="B75" s="53">
        <v>7752</v>
      </c>
      <c r="C75" s="54" t="s">
        <v>158</v>
      </c>
      <c r="D75" s="54" t="s">
        <v>1240</v>
      </c>
      <c r="E75" s="55">
        <v>2</v>
      </c>
      <c r="F75" s="54" t="s">
        <v>1242</v>
      </c>
      <c r="G75" s="53" t="s">
        <v>1155</v>
      </c>
      <c r="H75" s="53" t="s">
        <v>60</v>
      </c>
      <c r="I75" s="76">
        <v>1</v>
      </c>
      <c r="J75" s="52">
        <v>0.8</v>
      </c>
      <c r="K75" s="52">
        <v>0.53100000000000003</v>
      </c>
    </row>
    <row r="76" spans="2:11" ht="50.1" customHeight="1" x14ac:dyDescent="0.3">
      <c r="B76" s="48">
        <v>7752</v>
      </c>
      <c r="C76" s="49" t="s">
        <v>158</v>
      </c>
      <c r="D76" s="49" t="s">
        <v>1240</v>
      </c>
      <c r="E76" s="50">
        <v>3</v>
      </c>
      <c r="F76" s="49" t="s">
        <v>1243</v>
      </c>
      <c r="G76" s="48" t="s">
        <v>1155</v>
      </c>
      <c r="H76" s="48" t="s">
        <v>60</v>
      </c>
      <c r="I76" s="74">
        <v>1</v>
      </c>
      <c r="J76" s="52">
        <v>0.8</v>
      </c>
      <c r="K76" s="52">
        <v>0.56999999999999995</v>
      </c>
    </row>
    <row r="77" spans="2:11" ht="50.1" customHeight="1" x14ac:dyDescent="0.3">
      <c r="B77" s="53">
        <v>7753</v>
      </c>
      <c r="C77" s="54" t="s">
        <v>371</v>
      </c>
      <c r="D77" s="54" t="s">
        <v>1244</v>
      </c>
      <c r="E77" s="55">
        <v>1</v>
      </c>
      <c r="F77" s="54" t="s">
        <v>1245</v>
      </c>
      <c r="G77" s="53" t="s">
        <v>1155</v>
      </c>
      <c r="H77" s="53" t="s">
        <v>45</v>
      </c>
      <c r="I77" s="75">
        <v>70000</v>
      </c>
      <c r="J77" s="65">
        <v>20417</v>
      </c>
      <c r="K77" s="65">
        <v>0</v>
      </c>
    </row>
    <row r="78" spans="2:11" ht="50.1" customHeight="1" x14ac:dyDescent="0.3">
      <c r="B78" s="48">
        <v>7753</v>
      </c>
      <c r="C78" s="49" t="s">
        <v>371</v>
      </c>
      <c r="D78" s="49" t="s">
        <v>1244</v>
      </c>
      <c r="E78" s="50">
        <v>2</v>
      </c>
      <c r="F78" s="49" t="s">
        <v>1246</v>
      </c>
      <c r="G78" s="48" t="s">
        <v>1155</v>
      </c>
      <c r="H78" s="48" t="s">
        <v>45</v>
      </c>
      <c r="I78" s="74">
        <v>10000</v>
      </c>
      <c r="J78" s="65">
        <v>2000</v>
      </c>
      <c r="K78" s="65">
        <v>50</v>
      </c>
    </row>
    <row r="79" spans="2:11" ht="50.1" customHeight="1" x14ac:dyDescent="0.3">
      <c r="B79" s="53">
        <v>7753</v>
      </c>
      <c r="C79" s="54" t="s">
        <v>371</v>
      </c>
      <c r="D79" s="54" t="s">
        <v>1244</v>
      </c>
      <c r="E79" s="55">
        <v>3</v>
      </c>
      <c r="F79" s="54" t="s">
        <v>1247</v>
      </c>
      <c r="G79" s="53" t="s">
        <v>1175</v>
      </c>
      <c r="H79" s="53" t="s">
        <v>30</v>
      </c>
      <c r="I79" s="75">
        <v>1</v>
      </c>
      <c r="J79" s="52">
        <v>1</v>
      </c>
      <c r="K79" s="52">
        <v>0</v>
      </c>
    </row>
    <row r="80" spans="2:11" ht="50.1" customHeight="1" x14ac:dyDescent="0.3">
      <c r="B80" s="48">
        <v>7753</v>
      </c>
      <c r="C80" s="49" t="s">
        <v>371</v>
      </c>
      <c r="D80" s="49" t="s">
        <v>1244</v>
      </c>
      <c r="E80" s="50">
        <v>4</v>
      </c>
      <c r="F80" s="49" t="s">
        <v>1248</v>
      </c>
      <c r="G80" s="48" t="s">
        <v>1175</v>
      </c>
      <c r="H80" s="48" t="s">
        <v>1249</v>
      </c>
      <c r="I80" s="74">
        <v>1</v>
      </c>
      <c r="J80" s="52">
        <v>0.1</v>
      </c>
      <c r="K80" s="52">
        <v>0</v>
      </c>
    </row>
    <row r="81" spans="2:11" ht="50.1" customHeight="1" x14ac:dyDescent="0.3">
      <c r="B81" s="53">
        <v>7756</v>
      </c>
      <c r="C81" s="54" t="s">
        <v>178</v>
      </c>
      <c r="D81" s="54" t="s">
        <v>1250</v>
      </c>
      <c r="E81" s="55">
        <v>1</v>
      </c>
      <c r="F81" s="54" t="s">
        <v>1251</v>
      </c>
      <c r="G81" s="53" t="s">
        <v>1155</v>
      </c>
      <c r="H81" s="53" t="s">
        <v>45</v>
      </c>
      <c r="I81" s="58">
        <v>1</v>
      </c>
      <c r="J81" s="52">
        <v>0.25</v>
      </c>
      <c r="K81" s="52">
        <v>3.9300000000000002E-2</v>
      </c>
    </row>
    <row r="82" spans="2:11" ht="44.25" x14ac:dyDescent="0.3">
      <c r="B82" s="48">
        <v>7756</v>
      </c>
      <c r="C82" s="49" t="s">
        <v>178</v>
      </c>
      <c r="D82" s="49" t="s">
        <v>1250</v>
      </c>
      <c r="E82" s="50">
        <v>2</v>
      </c>
      <c r="F82" s="49" t="s">
        <v>1252</v>
      </c>
      <c r="G82" s="48" t="s">
        <v>1155</v>
      </c>
      <c r="H82" s="48" t="s">
        <v>45</v>
      </c>
      <c r="I82" s="51">
        <v>7.5439999999999996</v>
      </c>
      <c r="J82" s="65">
        <v>540</v>
      </c>
      <c r="K82" s="65">
        <v>299</v>
      </c>
    </row>
    <row r="83" spans="2:11" ht="50.1" customHeight="1" x14ac:dyDescent="0.3">
      <c r="B83" s="53">
        <v>7756</v>
      </c>
      <c r="C83" s="54" t="s">
        <v>178</v>
      </c>
      <c r="D83" s="54" t="s">
        <v>1250</v>
      </c>
      <c r="E83" s="55">
        <v>3</v>
      </c>
      <c r="F83" s="54" t="s">
        <v>1253</v>
      </c>
      <c r="G83" s="53" t="s">
        <v>1155</v>
      </c>
      <c r="H83" s="53" t="s">
        <v>30</v>
      </c>
      <c r="I83" s="58">
        <v>1</v>
      </c>
      <c r="J83" s="52">
        <v>1</v>
      </c>
      <c r="K83" s="52" t="s">
        <v>1254</v>
      </c>
    </row>
    <row r="84" spans="2:11" ht="50.1" customHeight="1" x14ac:dyDescent="0.3">
      <c r="B84" s="48">
        <v>7756</v>
      </c>
      <c r="C84" s="49" t="s">
        <v>178</v>
      </c>
      <c r="D84" s="49" t="s">
        <v>1250</v>
      </c>
      <c r="E84" s="50">
        <v>4</v>
      </c>
      <c r="F84" s="49" t="s">
        <v>1255</v>
      </c>
      <c r="G84" s="48" t="s">
        <v>1155</v>
      </c>
      <c r="H84" s="48" t="s">
        <v>45</v>
      </c>
      <c r="I84" s="51">
        <v>2</v>
      </c>
      <c r="J84" s="52">
        <v>0.99</v>
      </c>
      <c r="K84" s="52">
        <v>0.21290000000000001</v>
      </c>
    </row>
    <row r="85" spans="2:11" ht="66.75" customHeight="1" x14ac:dyDescent="0.3">
      <c r="B85" s="53">
        <v>7756</v>
      </c>
      <c r="C85" s="54" t="s">
        <v>178</v>
      </c>
      <c r="D85" s="54" t="s">
        <v>1250</v>
      </c>
      <c r="E85" s="55">
        <v>5</v>
      </c>
      <c r="F85" s="54" t="s">
        <v>1256</v>
      </c>
      <c r="G85" s="53" t="s">
        <v>1155</v>
      </c>
      <c r="H85" s="53" t="s">
        <v>45</v>
      </c>
      <c r="I85" s="58">
        <v>16000</v>
      </c>
      <c r="J85" s="65">
        <v>4433</v>
      </c>
      <c r="K85" s="65">
        <v>1502</v>
      </c>
    </row>
    <row r="86" spans="2:11" ht="44.25" x14ac:dyDescent="0.3">
      <c r="B86" s="48">
        <v>7757</v>
      </c>
      <c r="C86" s="49" t="s">
        <v>188</v>
      </c>
      <c r="D86" s="49" t="s">
        <v>1257</v>
      </c>
      <c r="E86" s="50">
        <v>1</v>
      </c>
      <c r="F86" s="49" t="s">
        <v>1258</v>
      </c>
      <c r="G86" s="48" t="s">
        <v>1155</v>
      </c>
      <c r="H86" s="48" t="s">
        <v>60</v>
      </c>
      <c r="I86" s="51">
        <v>1</v>
      </c>
      <c r="J86" s="52">
        <v>0.9</v>
      </c>
      <c r="K86" s="52">
        <v>0.65</v>
      </c>
    </row>
    <row r="87" spans="2:11" ht="50.1" customHeight="1" x14ac:dyDescent="0.3">
      <c r="B87" s="53">
        <v>7757</v>
      </c>
      <c r="C87" s="54" t="s">
        <v>188</v>
      </c>
      <c r="D87" s="54" t="s">
        <v>1257</v>
      </c>
      <c r="E87" s="55">
        <v>2</v>
      </c>
      <c r="F87" s="54" t="s">
        <v>1259</v>
      </c>
      <c r="G87" s="53" t="s">
        <v>1155</v>
      </c>
      <c r="H87" s="53" t="s">
        <v>60</v>
      </c>
      <c r="I87" s="58">
        <v>1</v>
      </c>
      <c r="J87" s="52">
        <v>0.9</v>
      </c>
      <c r="K87" s="52">
        <v>0.66</v>
      </c>
    </row>
    <row r="88" spans="2:11" ht="50.1" customHeight="1" x14ac:dyDescent="0.3">
      <c r="B88" s="48">
        <v>7757</v>
      </c>
      <c r="C88" s="49" t="s">
        <v>188</v>
      </c>
      <c r="D88" s="49" t="s">
        <v>1257</v>
      </c>
      <c r="E88" s="50">
        <v>3</v>
      </c>
      <c r="F88" s="49" t="s">
        <v>1260</v>
      </c>
      <c r="G88" s="48" t="s">
        <v>1155</v>
      </c>
      <c r="H88" s="48" t="s">
        <v>30</v>
      </c>
      <c r="I88" s="51">
        <v>17000</v>
      </c>
      <c r="J88" s="65">
        <v>17000</v>
      </c>
      <c r="K88" s="65">
        <v>2702</v>
      </c>
    </row>
    <row r="89" spans="2:11" ht="50.1" customHeight="1" x14ac:dyDescent="0.3">
      <c r="B89" s="53">
        <v>7757</v>
      </c>
      <c r="C89" s="54" t="s">
        <v>188</v>
      </c>
      <c r="D89" s="54" t="s">
        <v>1257</v>
      </c>
      <c r="E89" s="55">
        <v>4</v>
      </c>
      <c r="F89" s="54" t="s">
        <v>1261</v>
      </c>
      <c r="G89" s="53" t="s">
        <v>1155</v>
      </c>
      <c r="H89" s="53" t="s">
        <v>30</v>
      </c>
      <c r="I89" s="58">
        <v>9.7949999999999999</v>
      </c>
      <c r="J89" s="65">
        <v>9795</v>
      </c>
      <c r="K89" s="65">
        <v>4881</v>
      </c>
    </row>
    <row r="90" spans="2:11" ht="50.1" customHeight="1" x14ac:dyDescent="0.3">
      <c r="B90" s="48">
        <v>7757</v>
      </c>
      <c r="C90" s="49" t="s">
        <v>188</v>
      </c>
      <c r="D90" s="49" t="s">
        <v>1257</v>
      </c>
      <c r="E90" s="50">
        <v>5</v>
      </c>
      <c r="F90" s="49" t="s">
        <v>1262</v>
      </c>
      <c r="G90" s="48" t="s">
        <v>1155</v>
      </c>
      <c r="H90" s="48" t="s">
        <v>60</v>
      </c>
      <c r="I90" s="51">
        <v>1</v>
      </c>
      <c r="J90" s="52">
        <v>0.9</v>
      </c>
      <c r="K90" s="52">
        <v>0.64</v>
      </c>
    </row>
    <row r="91" spans="2:11" ht="58.5" customHeight="1" x14ac:dyDescent="0.3">
      <c r="B91" s="53">
        <v>7768</v>
      </c>
      <c r="C91" s="54" t="s">
        <v>196</v>
      </c>
      <c r="D91" s="54" t="s">
        <v>1263</v>
      </c>
      <c r="E91" s="55">
        <v>1</v>
      </c>
      <c r="F91" s="54" t="s">
        <v>1264</v>
      </c>
      <c r="G91" s="53" t="s">
        <v>1155</v>
      </c>
      <c r="H91" s="53" t="s">
        <v>30</v>
      </c>
      <c r="I91" s="77">
        <v>1</v>
      </c>
      <c r="J91" s="57">
        <v>1</v>
      </c>
      <c r="K91" s="57">
        <v>1</v>
      </c>
    </row>
    <row r="92" spans="2:11" ht="50.1" customHeight="1" x14ac:dyDescent="0.3">
      <c r="B92" s="48">
        <v>7768</v>
      </c>
      <c r="C92" s="49" t="s">
        <v>196</v>
      </c>
      <c r="D92" s="49" t="s">
        <v>1263</v>
      </c>
      <c r="E92" s="50">
        <v>2</v>
      </c>
      <c r="F92" s="49" t="s">
        <v>1265</v>
      </c>
      <c r="G92" s="48" t="s">
        <v>1155</v>
      </c>
      <c r="H92" s="48" t="s">
        <v>45</v>
      </c>
      <c r="I92" s="51">
        <v>27.024999999999999</v>
      </c>
      <c r="J92" s="52">
        <v>9322</v>
      </c>
      <c r="K92" s="52">
        <v>0</v>
      </c>
    </row>
    <row r="93" spans="2:11" ht="50.1" customHeight="1" x14ac:dyDescent="0.3">
      <c r="B93" s="53">
        <v>7768</v>
      </c>
      <c r="C93" s="54" t="s">
        <v>196</v>
      </c>
      <c r="D93" s="54" t="s">
        <v>1263</v>
      </c>
      <c r="E93" s="55">
        <v>3</v>
      </c>
      <c r="F93" s="54" t="s">
        <v>1266</v>
      </c>
      <c r="G93" s="53" t="s">
        <v>1155</v>
      </c>
      <c r="H93" s="53" t="s">
        <v>45</v>
      </c>
      <c r="I93" s="58">
        <v>15000</v>
      </c>
      <c r="J93" s="52">
        <v>5000</v>
      </c>
      <c r="K93" s="52">
        <v>0</v>
      </c>
    </row>
    <row r="94" spans="2:11" ht="50.1" customHeight="1" x14ac:dyDescent="0.3">
      <c r="B94" s="48">
        <v>7768</v>
      </c>
      <c r="C94" s="49" t="s">
        <v>196</v>
      </c>
      <c r="D94" s="49" t="s">
        <v>1263</v>
      </c>
      <c r="E94" s="50">
        <v>4</v>
      </c>
      <c r="F94" s="49" t="s">
        <v>1267</v>
      </c>
      <c r="G94" s="48" t="s">
        <v>1155</v>
      </c>
      <c r="H94" s="48" t="s">
        <v>45</v>
      </c>
      <c r="I94" s="51">
        <v>4300</v>
      </c>
      <c r="J94" s="52">
        <v>1839</v>
      </c>
      <c r="K94" s="52">
        <v>0</v>
      </c>
    </row>
    <row r="95" spans="2:11" ht="72.75" x14ac:dyDescent="0.3">
      <c r="B95" s="53">
        <v>7770</v>
      </c>
      <c r="C95" s="54" t="s">
        <v>204</v>
      </c>
      <c r="D95" s="54" t="s">
        <v>1268</v>
      </c>
      <c r="E95" s="55">
        <v>1</v>
      </c>
      <c r="F95" s="54" t="s">
        <v>1269</v>
      </c>
      <c r="G95" s="53" t="s">
        <v>1270</v>
      </c>
      <c r="H95" s="53" t="s">
        <v>60</v>
      </c>
      <c r="I95" s="61">
        <v>92500</v>
      </c>
      <c r="J95" s="52">
        <v>89843</v>
      </c>
      <c r="K95" s="52">
        <v>89844</v>
      </c>
    </row>
    <row r="96" spans="2:11" ht="72.75" x14ac:dyDescent="0.3">
      <c r="B96" s="48">
        <v>7770</v>
      </c>
      <c r="C96" s="49" t="s">
        <v>204</v>
      </c>
      <c r="D96" s="49" t="s">
        <v>1268</v>
      </c>
      <c r="E96" s="50">
        <v>2</v>
      </c>
      <c r="F96" s="49" t="s">
        <v>1271</v>
      </c>
      <c r="G96" s="48" t="s">
        <v>1213</v>
      </c>
      <c r="H96" s="48" t="s">
        <v>60</v>
      </c>
      <c r="I96" s="78">
        <v>38300</v>
      </c>
      <c r="J96" s="52">
        <v>38300</v>
      </c>
      <c r="K96" s="52">
        <v>43128</v>
      </c>
    </row>
    <row r="97" spans="2:11" ht="72.75" x14ac:dyDescent="0.3">
      <c r="B97" s="53">
        <v>7770</v>
      </c>
      <c r="C97" s="54" t="s">
        <v>204</v>
      </c>
      <c r="D97" s="54" t="s">
        <v>1268</v>
      </c>
      <c r="E97" s="55">
        <v>3</v>
      </c>
      <c r="F97" s="54" t="s">
        <v>1272</v>
      </c>
      <c r="G97" s="53" t="s">
        <v>1270</v>
      </c>
      <c r="H97" s="53" t="s">
        <v>60</v>
      </c>
      <c r="I97" s="58">
        <v>940</v>
      </c>
      <c r="J97" s="52">
        <v>1690</v>
      </c>
      <c r="K97" s="52">
        <v>1552</v>
      </c>
    </row>
    <row r="98" spans="2:11" ht="72.75" x14ac:dyDescent="0.3">
      <c r="B98" s="48">
        <v>7770</v>
      </c>
      <c r="C98" s="49" t="s">
        <v>204</v>
      </c>
      <c r="D98" s="49" t="s">
        <v>1268</v>
      </c>
      <c r="E98" s="50">
        <v>4</v>
      </c>
      <c r="F98" s="49" t="s">
        <v>1273</v>
      </c>
      <c r="G98" s="48" t="s">
        <v>1213</v>
      </c>
      <c r="H98" s="48" t="s">
        <v>60</v>
      </c>
      <c r="I98" s="78">
        <v>2800</v>
      </c>
      <c r="J98" s="52">
        <v>2800</v>
      </c>
      <c r="K98" s="52">
        <v>2768</v>
      </c>
    </row>
    <row r="99" spans="2:11" ht="72.75" x14ac:dyDescent="0.3">
      <c r="B99" s="53">
        <v>7770</v>
      </c>
      <c r="C99" s="54" t="s">
        <v>204</v>
      </c>
      <c r="D99" s="54" t="s">
        <v>1268</v>
      </c>
      <c r="E99" s="55">
        <v>5</v>
      </c>
      <c r="F99" s="54" t="s">
        <v>1274</v>
      </c>
      <c r="G99" s="53" t="s">
        <v>1270</v>
      </c>
      <c r="H99" s="53" t="s">
        <v>60</v>
      </c>
      <c r="I99" s="58">
        <v>20</v>
      </c>
      <c r="J99" s="52">
        <v>20</v>
      </c>
      <c r="K99" s="52">
        <v>20</v>
      </c>
    </row>
    <row r="100" spans="2:11" ht="86.25" customHeight="1" x14ac:dyDescent="0.3">
      <c r="B100" s="48">
        <v>7770</v>
      </c>
      <c r="C100" s="49" t="s">
        <v>204</v>
      </c>
      <c r="D100" s="49" t="s">
        <v>1268</v>
      </c>
      <c r="E100" s="50">
        <v>6</v>
      </c>
      <c r="F100" s="49" t="s">
        <v>1275</v>
      </c>
      <c r="G100" s="48" t="s">
        <v>1213</v>
      </c>
      <c r="H100" s="48" t="s">
        <v>30</v>
      </c>
      <c r="I100" s="68">
        <v>1</v>
      </c>
      <c r="J100" s="57">
        <v>1</v>
      </c>
      <c r="K100" s="57">
        <v>1</v>
      </c>
    </row>
    <row r="101" spans="2:11" ht="87.75" customHeight="1" x14ac:dyDescent="0.3">
      <c r="B101" s="53">
        <v>7770</v>
      </c>
      <c r="C101" s="54" t="s">
        <v>204</v>
      </c>
      <c r="D101" s="54" t="s">
        <v>1268</v>
      </c>
      <c r="E101" s="55">
        <v>7</v>
      </c>
      <c r="F101" s="54" t="s">
        <v>1276</v>
      </c>
      <c r="G101" s="53" t="s">
        <v>1159</v>
      </c>
      <c r="H101" s="53" t="s">
        <v>45</v>
      </c>
      <c r="I101" s="58">
        <v>3</v>
      </c>
      <c r="J101" s="52">
        <v>1.5</v>
      </c>
      <c r="K101" s="52">
        <v>0</v>
      </c>
    </row>
    <row r="102" spans="2:11" ht="89.25" customHeight="1" x14ac:dyDescent="0.3">
      <c r="B102" s="53">
        <v>7771</v>
      </c>
      <c r="C102" s="54" t="s">
        <v>213</v>
      </c>
      <c r="D102" s="54" t="s">
        <v>1277</v>
      </c>
      <c r="E102" s="55">
        <v>1</v>
      </c>
      <c r="F102" s="54" t="s">
        <v>1278</v>
      </c>
      <c r="G102" s="294" t="s">
        <v>1155</v>
      </c>
      <c r="H102" s="294" t="s">
        <v>45</v>
      </c>
      <c r="I102" s="75">
        <v>10000</v>
      </c>
      <c r="J102" s="313">
        <v>779</v>
      </c>
      <c r="K102" s="313">
        <v>142</v>
      </c>
    </row>
    <row r="103" spans="2:11" ht="75" customHeight="1" x14ac:dyDescent="0.3">
      <c r="B103" s="53">
        <v>7771</v>
      </c>
      <c r="C103" s="54" t="s">
        <v>213</v>
      </c>
      <c r="D103" s="54" t="s">
        <v>1277</v>
      </c>
      <c r="E103" s="55">
        <v>2</v>
      </c>
      <c r="F103" s="54" t="s">
        <v>1279</v>
      </c>
      <c r="G103" s="294" t="s">
        <v>1155</v>
      </c>
      <c r="H103" s="294" t="s">
        <v>60</v>
      </c>
      <c r="I103" s="58">
        <v>3953</v>
      </c>
      <c r="J103" s="313">
        <v>4275</v>
      </c>
      <c r="K103" s="313">
        <v>4170</v>
      </c>
    </row>
    <row r="104" spans="2:11" ht="99" customHeight="1" x14ac:dyDescent="0.3">
      <c r="B104" s="53">
        <v>7771</v>
      </c>
      <c r="C104" s="54" t="s">
        <v>213</v>
      </c>
      <c r="D104" s="54" t="s">
        <v>1277</v>
      </c>
      <c r="E104" s="55">
        <v>3</v>
      </c>
      <c r="F104" s="54" t="s">
        <v>1280</v>
      </c>
      <c r="G104" s="294" t="s">
        <v>1155</v>
      </c>
      <c r="H104" s="294" t="s">
        <v>45</v>
      </c>
      <c r="I104" s="75">
        <v>2.5609999999999999</v>
      </c>
      <c r="J104" s="313">
        <v>692</v>
      </c>
      <c r="K104" s="313">
        <v>108</v>
      </c>
    </row>
    <row r="105" spans="2:11" ht="90" customHeight="1" x14ac:dyDescent="0.3">
      <c r="B105" s="53">
        <v>7771</v>
      </c>
      <c r="C105" s="54" t="s">
        <v>213</v>
      </c>
      <c r="D105" s="54" t="s">
        <v>1277</v>
      </c>
      <c r="E105" s="55">
        <v>4</v>
      </c>
      <c r="F105" s="54" t="s">
        <v>1281</v>
      </c>
      <c r="G105" s="294" t="s">
        <v>1155</v>
      </c>
      <c r="H105" s="294" t="s">
        <v>45</v>
      </c>
      <c r="I105" s="58">
        <v>1</v>
      </c>
      <c r="J105" s="313">
        <v>0.1</v>
      </c>
      <c r="K105" s="313">
        <v>6.13E-3</v>
      </c>
    </row>
    <row r="106" spans="2:11" ht="81" customHeight="1" x14ac:dyDescent="0.3">
      <c r="B106" s="53">
        <v>7771</v>
      </c>
      <c r="C106" s="54" t="s">
        <v>213</v>
      </c>
      <c r="D106" s="54" t="s">
        <v>1277</v>
      </c>
      <c r="E106" s="55">
        <v>5</v>
      </c>
      <c r="F106" s="54" t="s">
        <v>1282</v>
      </c>
      <c r="G106" s="294" t="s">
        <v>1155</v>
      </c>
      <c r="H106" s="294" t="s">
        <v>45</v>
      </c>
      <c r="I106" s="75">
        <v>3200</v>
      </c>
      <c r="J106" s="313">
        <v>786</v>
      </c>
      <c r="K106" s="313">
        <v>46</v>
      </c>
    </row>
    <row r="107" spans="2:11" ht="58.5" x14ac:dyDescent="0.3">
      <c r="B107" s="79">
        <v>7918</v>
      </c>
      <c r="C107" s="54" t="s">
        <v>1283</v>
      </c>
      <c r="D107" s="54" t="s">
        <v>1284</v>
      </c>
      <c r="E107" s="80">
        <v>1</v>
      </c>
      <c r="F107" s="54" t="s">
        <v>1285</v>
      </c>
      <c r="G107" s="81" t="s">
        <v>1155</v>
      </c>
      <c r="H107" s="81" t="s">
        <v>30</v>
      </c>
      <c r="I107" s="82">
        <v>1</v>
      </c>
      <c r="J107" s="314">
        <v>1</v>
      </c>
      <c r="K107" s="314">
        <v>1</v>
      </c>
    </row>
    <row r="108" spans="2:11" ht="101.25" x14ac:dyDescent="0.3">
      <c r="B108" s="79">
        <v>7918</v>
      </c>
      <c r="C108" s="64" t="s">
        <v>1283</v>
      </c>
      <c r="D108" s="83" t="s">
        <v>1284</v>
      </c>
      <c r="E108" s="80">
        <v>2</v>
      </c>
      <c r="F108" s="49" t="s">
        <v>1286</v>
      </c>
      <c r="G108" s="81" t="s">
        <v>1155</v>
      </c>
      <c r="H108" s="81" t="s">
        <v>30</v>
      </c>
      <c r="I108" s="82">
        <v>1</v>
      </c>
      <c r="J108" s="314">
        <v>1</v>
      </c>
      <c r="K108" s="314">
        <v>0.25</v>
      </c>
    </row>
    <row r="109" spans="2:11" ht="72.75" x14ac:dyDescent="0.3">
      <c r="B109" s="79">
        <v>7918</v>
      </c>
      <c r="C109" s="64" t="s">
        <v>1283</v>
      </c>
      <c r="D109" s="83" t="s">
        <v>1284</v>
      </c>
      <c r="E109" s="80">
        <v>3</v>
      </c>
      <c r="F109" s="54" t="s">
        <v>1287</v>
      </c>
      <c r="G109" s="81" t="s">
        <v>1155</v>
      </c>
      <c r="H109" s="81" t="s">
        <v>30</v>
      </c>
      <c r="I109" s="82">
        <v>1</v>
      </c>
      <c r="J109" s="314">
        <v>1</v>
      </c>
      <c r="K109" s="314" t="s">
        <v>1288</v>
      </c>
    </row>
    <row r="110" spans="2:11" ht="58.5" x14ac:dyDescent="0.3">
      <c r="B110" s="79">
        <v>7918</v>
      </c>
      <c r="C110" s="64" t="s">
        <v>1283</v>
      </c>
      <c r="D110" s="83" t="s">
        <v>1284</v>
      </c>
      <c r="E110" s="80">
        <v>4</v>
      </c>
      <c r="F110" s="54" t="s">
        <v>1289</v>
      </c>
      <c r="G110" s="81" t="s">
        <v>1155</v>
      </c>
      <c r="H110" s="81" t="s">
        <v>30</v>
      </c>
      <c r="I110" s="82">
        <v>1</v>
      </c>
      <c r="J110" s="314">
        <v>1</v>
      </c>
      <c r="K110" s="314" t="s">
        <v>1290</v>
      </c>
    </row>
    <row r="111" spans="2:11" x14ac:dyDescent="0.3">
      <c r="I111" s="84"/>
    </row>
    <row r="120" spans="8:8" x14ac:dyDescent="0.3">
      <c r="H120" s="86"/>
    </row>
  </sheetData>
  <mergeCells count="2">
    <mergeCell ref="B2:B5"/>
    <mergeCell ref="C2:J5"/>
  </mergeCells>
  <pageMargins left="0.7" right="0.7" top="0.75" bottom="0.75"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CA66D-80B5-419F-85B3-A355B54E530D}">
  <sheetPr>
    <tabColor theme="0" tint="-0.14999847407452621"/>
  </sheetPr>
  <dimension ref="A1:J61"/>
  <sheetViews>
    <sheetView showGridLines="0" topLeftCell="C2" zoomScale="60" zoomScaleNormal="60" workbookViewId="0">
      <pane xSplit="3" ySplit="6" topLeftCell="F8" activePane="bottomRight" state="frozen"/>
      <selection pane="topRight"/>
      <selection pane="bottomLeft"/>
      <selection pane="bottomRight" activeCell="J61" sqref="J61"/>
    </sheetView>
  </sheetViews>
  <sheetFormatPr baseColWidth="10" defaultColWidth="11.42578125" defaultRowHeight="15" x14ac:dyDescent="0.25"/>
  <cols>
    <col min="1" max="1" width="6.42578125" style="85" customWidth="1"/>
    <col min="2" max="2" width="45.140625" style="85" customWidth="1"/>
    <col min="3" max="3" width="59.42578125" style="85" customWidth="1"/>
    <col min="4" max="4" width="21" style="85" customWidth="1"/>
    <col min="5" max="5" width="17" style="85" customWidth="1"/>
    <col min="6" max="6" width="145.85546875" style="85" bestFit="1" customWidth="1"/>
    <col min="7" max="7" width="52.140625" style="87" customWidth="1"/>
    <col min="8" max="8" width="26.42578125" style="87" bestFit="1" customWidth="1"/>
    <col min="9" max="10" width="23" style="87" customWidth="1"/>
    <col min="11" max="16384" width="11.42578125" style="85"/>
  </cols>
  <sheetData>
    <row r="1" spans="1:10" s="44" customFormat="1" ht="39.75" customHeight="1" x14ac:dyDescent="0.3">
      <c r="A1" s="43"/>
      <c r="C1" s="45"/>
      <c r="E1" s="45"/>
    </row>
    <row r="2" spans="1:10" customFormat="1" ht="27" customHeight="1" x14ac:dyDescent="0.3">
      <c r="A2" s="43"/>
      <c r="B2" s="362"/>
      <c r="C2" s="361"/>
      <c r="D2" s="361"/>
      <c r="E2" s="361"/>
      <c r="F2" s="361"/>
      <c r="G2" s="361"/>
      <c r="H2" s="361"/>
      <c r="I2" s="361"/>
      <c r="J2" s="361"/>
    </row>
    <row r="3" spans="1:10" customFormat="1" ht="27" customHeight="1" x14ac:dyDescent="0.3">
      <c r="A3" s="43"/>
      <c r="B3" s="362"/>
      <c r="C3" s="361"/>
      <c r="D3" s="361"/>
      <c r="E3" s="361"/>
      <c r="F3" s="361"/>
      <c r="G3" s="361"/>
      <c r="H3" s="361"/>
      <c r="I3" s="361"/>
      <c r="J3" s="361"/>
    </row>
    <row r="4" spans="1:10" customFormat="1" ht="27" customHeight="1" x14ac:dyDescent="0.3">
      <c r="A4" s="43"/>
      <c r="B4" s="362"/>
      <c r="C4" s="361"/>
      <c r="D4" s="361"/>
      <c r="E4" s="361"/>
      <c r="F4" s="361"/>
      <c r="G4" s="361"/>
      <c r="H4" s="361"/>
      <c r="I4" s="361"/>
      <c r="J4" s="361"/>
    </row>
    <row r="5" spans="1:10" customFormat="1" ht="27" customHeight="1" x14ac:dyDescent="0.3">
      <c r="A5" s="43"/>
      <c r="B5" s="362"/>
      <c r="C5" s="361"/>
      <c r="D5" s="361"/>
      <c r="E5" s="361"/>
      <c r="F5" s="361"/>
      <c r="G5" s="361"/>
      <c r="H5" s="361"/>
      <c r="I5" s="361"/>
      <c r="J5" s="361"/>
    </row>
    <row r="6" spans="1:10" customFormat="1" x14ac:dyDescent="0.25">
      <c r="D6" s="23"/>
      <c r="E6" s="23"/>
    </row>
    <row r="7" spans="1:10" ht="50.25" customHeight="1" x14ac:dyDescent="0.25">
      <c r="B7" s="107" t="s">
        <v>1291</v>
      </c>
      <c r="C7" s="107" t="s">
        <v>1292</v>
      </c>
      <c r="D7" s="105" t="s">
        <v>1293</v>
      </c>
      <c r="E7" s="105" t="s">
        <v>1294</v>
      </c>
      <c r="F7" s="106" t="s">
        <v>1295</v>
      </c>
      <c r="G7" s="105" t="s">
        <v>1296</v>
      </c>
      <c r="H7" s="105" t="s">
        <v>1297</v>
      </c>
      <c r="I7" s="105" t="s">
        <v>1298</v>
      </c>
      <c r="J7" s="105" t="s">
        <v>1299</v>
      </c>
    </row>
    <row r="8" spans="1:10" ht="50.25" customHeight="1" x14ac:dyDescent="0.2">
      <c r="B8" s="54" t="s">
        <v>1300</v>
      </c>
      <c r="C8" s="104" t="s">
        <v>1301</v>
      </c>
      <c r="D8" s="108">
        <v>7757</v>
      </c>
      <c r="E8" s="109">
        <v>13</v>
      </c>
      <c r="F8" s="103" t="s">
        <v>1302</v>
      </c>
      <c r="G8" s="90" t="s">
        <v>1303</v>
      </c>
      <c r="H8" s="61">
        <v>1</v>
      </c>
      <c r="I8" s="102">
        <v>0.9</v>
      </c>
      <c r="J8" s="102">
        <v>0.66</v>
      </c>
    </row>
    <row r="9" spans="1:10" ht="50.25" customHeight="1" x14ac:dyDescent="0.2">
      <c r="B9" s="93" t="s">
        <v>1300</v>
      </c>
      <c r="C9" s="92" t="s">
        <v>1301</v>
      </c>
      <c r="D9" s="108">
        <v>7768</v>
      </c>
      <c r="E9" s="110">
        <v>14</v>
      </c>
      <c r="F9" s="96" t="s">
        <v>1304</v>
      </c>
      <c r="G9" s="90" t="s">
        <v>1305</v>
      </c>
      <c r="H9" s="95">
        <v>1</v>
      </c>
      <c r="I9" s="94">
        <v>0.3</v>
      </c>
      <c r="J9" s="102">
        <v>0.06</v>
      </c>
    </row>
    <row r="10" spans="1:10" ht="50.25" customHeight="1" x14ac:dyDescent="0.2">
      <c r="B10" s="93" t="s">
        <v>1300</v>
      </c>
      <c r="C10" s="92" t="s">
        <v>1301</v>
      </c>
      <c r="D10" s="108">
        <v>7768</v>
      </c>
      <c r="E10" s="110">
        <v>15</v>
      </c>
      <c r="F10" s="96" t="s">
        <v>1306</v>
      </c>
      <c r="G10" s="90" t="s">
        <v>1307</v>
      </c>
      <c r="H10" s="95">
        <v>1</v>
      </c>
      <c r="I10" s="94">
        <v>0.3</v>
      </c>
      <c r="J10" s="94">
        <v>7.0000000000000007E-2</v>
      </c>
    </row>
    <row r="11" spans="1:10" ht="50.25" customHeight="1" x14ac:dyDescent="0.2">
      <c r="B11" s="93" t="s">
        <v>1300</v>
      </c>
      <c r="C11" s="92" t="s">
        <v>1301</v>
      </c>
      <c r="D11" s="108">
        <v>7768</v>
      </c>
      <c r="E11" s="110">
        <v>15</v>
      </c>
      <c r="F11" s="96" t="s">
        <v>1306</v>
      </c>
      <c r="G11" s="90" t="s">
        <v>1308</v>
      </c>
      <c r="H11" s="95">
        <v>500000</v>
      </c>
      <c r="I11" s="94">
        <v>32475</v>
      </c>
      <c r="J11" s="94">
        <v>4126</v>
      </c>
    </row>
    <row r="12" spans="1:10" ht="50.25" customHeight="1" x14ac:dyDescent="0.2">
      <c r="B12" s="93" t="s">
        <v>1300</v>
      </c>
      <c r="C12" s="92" t="s">
        <v>1301</v>
      </c>
      <c r="D12" s="108">
        <v>7768</v>
      </c>
      <c r="E12" s="110">
        <v>15</v>
      </c>
      <c r="F12" s="96" t="s">
        <v>1306</v>
      </c>
      <c r="G12" s="90" t="s">
        <v>1309</v>
      </c>
      <c r="H12" s="98">
        <v>1</v>
      </c>
      <c r="I12" s="97">
        <v>1</v>
      </c>
      <c r="J12" s="306">
        <v>0.995</v>
      </c>
    </row>
    <row r="13" spans="1:10" ht="50.25" customHeight="1" x14ac:dyDescent="0.2">
      <c r="B13" s="93" t="s">
        <v>1300</v>
      </c>
      <c r="C13" s="92" t="s">
        <v>1301</v>
      </c>
      <c r="D13" s="108">
        <v>7757</v>
      </c>
      <c r="E13" s="110">
        <v>16</v>
      </c>
      <c r="F13" s="96" t="s">
        <v>1310</v>
      </c>
      <c r="G13" s="90" t="s">
        <v>1311</v>
      </c>
      <c r="H13" s="95">
        <v>1</v>
      </c>
      <c r="I13" s="94">
        <v>0.9</v>
      </c>
      <c r="J13" s="94">
        <v>0.65</v>
      </c>
    </row>
    <row r="14" spans="1:10" ht="50.25" customHeight="1" x14ac:dyDescent="0.2">
      <c r="B14" s="93" t="s">
        <v>1300</v>
      </c>
      <c r="C14" s="92" t="s">
        <v>1301</v>
      </c>
      <c r="D14" s="108">
        <v>7757</v>
      </c>
      <c r="E14" s="110">
        <v>16</v>
      </c>
      <c r="F14" s="96" t="s">
        <v>1310</v>
      </c>
      <c r="G14" s="90" t="s">
        <v>1312</v>
      </c>
      <c r="H14" s="95">
        <v>17000</v>
      </c>
      <c r="I14" s="94">
        <v>17000</v>
      </c>
      <c r="J14" s="94">
        <v>2702</v>
      </c>
    </row>
    <row r="15" spans="1:10" ht="50.25" customHeight="1" x14ac:dyDescent="0.2">
      <c r="B15" s="93" t="s">
        <v>1300</v>
      </c>
      <c r="C15" s="92" t="s">
        <v>1301</v>
      </c>
      <c r="D15" s="108">
        <v>7757</v>
      </c>
      <c r="E15" s="110">
        <v>17</v>
      </c>
      <c r="F15" s="96" t="s">
        <v>1313</v>
      </c>
      <c r="G15" s="90" t="s">
        <v>1314</v>
      </c>
      <c r="H15" s="95">
        <v>2987</v>
      </c>
      <c r="I15" s="94">
        <v>2912</v>
      </c>
      <c r="J15" s="94">
        <v>2539</v>
      </c>
    </row>
    <row r="16" spans="1:10" ht="50.25" customHeight="1" x14ac:dyDescent="0.2">
      <c r="A16" s="85" t="s">
        <v>1315</v>
      </c>
      <c r="B16" s="93" t="s">
        <v>1300</v>
      </c>
      <c r="C16" s="96" t="s">
        <v>1316</v>
      </c>
      <c r="D16" s="108">
        <v>7730</v>
      </c>
      <c r="E16" s="110">
        <v>21</v>
      </c>
      <c r="F16" s="96" t="s">
        <v>1317</v>
      </c>
      <c r="G16" s="90" t="s">
        <v>1318</v>
      </c>
      <c r="H16" s="95">
        <v>65.150999999999996</v>
      </c>
      <c r="I16" s="94">
        <v>13952</v>
      </c>
      <c r="J16" s="94">
        <v>3354</v>
      </c>
    </row>
    <row r="17" spans="2:10" ht="50.25" customHeight="1" x14ac:dyDescent="0.2">
      <c r="B17" s="93" t="s">
        <v>1300</v>
      </c>
      <c r="C17" s="96" t="s">
        <v>1316</v>
      </c>
      <c r="D17" s="108">
        <v>7756</v>
      </c>
      <c r="E17" s="110">
        <v>25</v>
      </c>
      <c r="F17" s="96" t="s">
        <v>1319</v>
      </c>
      <c r="G17" s="90" t="s">
        <v>1320</v>
      </c>
      <c r="H17" s="95">
        <v>16000</v>
      </c>
      <c r="I17" s="99">
        <v>4433</v>
      </c>
      <c r="J17" s="99">
        <v>1502</v>
      </c>
    </row>
    <row r="18" spans="2:10" ht="50.25" customHeight="1" x14ac:dyDescent="0.2">
      <c r="B18" s="93" t="s">
        <v>1300</v>
      </c>
      <c r="C18" s="96" t="s">
        <v>1316</v>
      </c>
      <c r="D18" s="108">
        <v>7756</v>
      </c>
      <c r="E18" s="110">
        <v>31</v>
      </c>
      <c r="F18" s="96" t="s">
        <v>1321</v>
      </c>
      <c r="G18" s="90" t="s">
        <v>1322</v>
      </c>
      <c r="H18" s="95">
        <v>1</v>
      </c>
      <c r="I18" s="307">
        <v>0.25</v>
      </c>
      <c r="J18" s="99">
        <v>3.9E-2</v>
      </c>
    </row>
    <row r="19" spans="2:10" ht="50.25" customHeight="1" x14ac:dyDescent="0.2">
      <c r="B19" s="93" t="s">
        <v>1300</v>
      </c>
      <c r="C19" s="96" t="s">
        <v>1316</v>
      </c>
      <c r="D19" s="108">
        <v>7744</v>
      </c>
      <c r="E19" s="110">
        <v>41</v>
      </c>
      <c r="F19" s="96" t="s">
        <v>1323</v>
      </c>
      <c r="G19" s="90" t="s">
        <v>1324</v>
      </c>
      <c r="H19" s="95">
        <v>1</v>
      </c>
      <c r="I19" s="94">
        <v>0.85</v>
      </c>
      <c r="J19" s="94">
        <v>0.65</v>
      </c>
    </row>
    <row r="20" spans="2:10" ht="50.25" customHeight="1" x14ac:dyDescent="0.2">
      <c r="B20" s="93" t="s">
        <v>1300</v>
      </c>
      <c r="C20" s="96" t="s">
        <v>1316</v>
      </c>
      <c r="D20" s="108">
        <v>7744</v>
      </c>
      <c r="E20" s="110">
        <v>42</v>
      </c>
      <c r="F20" s="96" t="s">
        <v>1325</v>
      </c>
      <c r="G20" s="90" t="s">
        <v>1326</v>
      </c>
      <c r="H20" s="95">
        <v>71000</v>
      </c>
      <c r="I20" s="94">
        <v>71000</v>
      </c>
      <c r="J20" s="94">
        <v>7934</v>
      </c>
    </row>
    <row r="21" spans="2:10" ht="50.25" customHeight="1" x14ac:dyDescent="0.2">
      <c r="B21" s="93" t="s">
        <v>1300</v>
      </c>
      <c r="C21" s="96" t="s">
        <v>1316</v>
      </c>
      <c r="D21" s="108">
        <v>7744</v>
      </c>
      <c r="E21" s="110">
        <v>43</v>
      </c>
      <c r="F21" s="96" t="s">
        <v>1327</v>
      </c>
      <c r="G21" s="90" t="s">
        <v>1328</v>
      </c>
      <c r="H21" s="95">
        <v>15000</v>
      </c>
      <c r="I21" s="94">
        <v>16800</v>
      </c>
      <c r="J21" s="94">
        <v>14993</v>
      </c>
    </row>
    <row r="22" spans="2:10" ht="50.25" customHeight="1" x14ac:dyDescent="0.2">
      <c r="B22" s="93" t="s">
        <v>1300</v>
      </c>
      <c r="C22" s="96" t="s">
        <v>1316</v>
      </c>
      <c r="D22" s="108">
        <v>7752</v>
      </c>
      <c r="E22" s="110">
        <v>44</v>
      </c>
      <c r="F22" s="96" t="s">
        <v>1329</v>
      </c>
      <c r="G22" s="90" t="s">
        <v>1330</v>
      </c>
      <c r="H22" s="98">
        <v>1</v>
      </c>
      <c r="I22" s="97">
        <v>1</v>
      </c>
      <c r="J22" s="97">
        <v>1</v>
      </c>
    </row>
    <row r="23" spans="2:10" ht="99" customHeight="1" x14ac:dyDescent="0.2">
      <c r="B23" s="93" t="s">
        <v>1300</v>
      </c>
      <c r="C23" s="96" t="s">
        <v>1316</v>
      </c>
      <c r="D23" s="108">
        <v>7745</v>
      </c>
      <c r="E23" s="110">
        <v>45</v>
      </c>
      <c r="F23" s="96" t="s">
        <v>1331</v>
      </c>
      <c r="G23" s="90" t="s">
        <v>1332</v>
      </c>
      <c r="H23" s="95">
        <v>15000</v>
      </c>
      <c r="I23" s="94">
        <v>15000</v>
      </c>
      <c r="J23" s="94">
        <v>9580</v>
      </c>
    </row>
    <row r="24" spans="2:10" ht="50.25" customHeight="1" x14ac:dyDescent="0.2">
      <c r="B24" s="93" t="s">
        <v>1300</v>
      </c>
      <c r="C24" s="96" t="s">
        <v>1316</v>
      </c>
      <c r="D24" s="108">
        <v>7745</v>
      </c>
      <c r="E24" s="110">
        <v>46</v>
      </c>
      <c r="F24" s="96" t="s">
        <v>1333</v>
      </c>
      <c r="G24" s="90" t="s">
        <v>1334</v>
      </c>
      <c r="H24" s="95">
        <v>4500</v>
      </c>
      <c r="I24" s="94">
        <v>1500</v>
      </c>
      <c r="J24" s="94">
        <v>0</v>
      </c>
    </row>
    <row r="25" spans="2:10" ht="50.25" customHeight="1" x14ac:dyDescent="0.2">
      <c r="B25" s="93" t="s">
        <v>1300</v>
      </c>
      <c r="C25" s="96" t="s">
        <v>1316</v>
      </c>
      <c r="D25" s="108">
        <v>7744</v>
      </c>
      <c r="E25" s="110">
        <v>47</v>
      </c>
      <c r="F25" s="96" t="s">
        <v>1335</v>
      </c>
      <c r="G25" s="90" t="s">
        <v>1336</v>
      </c>
      <c r="H25" s="95">
        <v>8300</v>
      </c>
      <c r="I25" s="94">
        <v>7000</v>
      </c>
      <c r="J25" s="94">
        <v>4839</v>
      </c>
    </row>
    <row r="26" spans="2:10" ht="50.25" customHeight="1" x14ac:dyDescent="0.2">
      <c r="B26" s="93" t="s">
        <v>1300</v>
      </c>
      <c r="C26" s="96" t="s">
        <v>1316</v>
      </c>
      <c r="D26" s="108">
        <v>7770</v>
      </c>
      <c r="E26" s="110">
        <v>49</v>
      </c>
      <c r="F26" s="96" t="s">
        <v>1337</v>
      </c>
      <c r="G26" s="90" t="s">
        <v>1338</v>
      </c>
      <c r="H26" s="95">
        <v>20</v>
      </c>
      <c r="I26" s="94">
        <v>20</v>
      </c>
      <c r="J26" s="94">
        <v>20</v>
      </c>
    </row>
    <row r="27" spans="2:10" ht="50.25" customHeight="1" x14ac:dyDescent="0.2">
      <c r="B27" s="93" t="s">
        <v>1300</v>
      </c>
      <c r="C27" s="96" t="s">
        <v>1316</v>
      </c>
      <c r="D27" s="108">
        <v>7745</v>
      </c>
      <c r="E27" s="110">
        <v>50</v>
      </c>
      <c r="F27" s="96" t="s">
        <v>1339</v>
      </c>
      <c r="G27" s="90" t="s">
        <v>1340</v>
      </c>
      <c r="H27" s="98">
        <v>1</v>
      </c>
      <c r="I27" s="97">
        <v>1</v>
      </c>
      <c r="J27" s="97" t="s">
        <v>1341</v>
      </c>
    </row>
    <row r="28" spans="2:10" ht="50.25" customHeight="1" x14ac:dyDescent="0.2">
      <c r="B28" s="93" t="s">
        <v>1300</v>
      </c>
      <c r="C28" s="96" t="s">
        <v>1316</v>
      </c>
      <c r="D28" s="108">
        <v>7745</v>
      </c>
      <c r="E28" s="110">
        <v>51</v>
      </c>
      <c r="F28" s="96" t="s">
        <v>1342</v>
      </c>
      <c r="G28" s="90" t="s">
        <v>1343</v>
      </c>
      <c r="H28" s="98">
        <v>1</v>
      </c>
      <c r="I28" s="97">
        <v>1</v>
      </c>
      <c r="J28" s="308">
        <v>0.92600000000000005</v>
      </c>
    </row>
    <row r="29" spans="2:10" ht="50.25" customHeight="1" x14ac:dyDescent="0.2">
      <c r="B29" s="93" t="s">
        <v>1300</v>
      </c>
      <c r="C29" s="96" t="s">
        <v>1316</v>
      </c>
      <c r="D29" s="108">
        <v>7745</v>
      </c>
      <c r="E29" s="110">
        <v>54</v>
      </c>
      <c r="F29" s="96" t="s">
        <v>1344</v>
      </c>
      <c r="G29" s="90" t="s">
        <v>1345</v>
      </c>
      <c r="H29" s="95">
        <v>1</v>
      </c>
      <c r="I29" s="94">
        <v>0.9</v>
      </c>
      <c r="J29" s="94">
        <v>0.7</v>
      </c>
    </row>
    <row r="30" spans="2:10" ht="50.25" customHeight="1" x14ac:dyDescent="0.2">
      <c r="B30" s="93" t="s">
        <v>1300</v>
      </c>
      <c r="C30" s="96" t="s">
        <v>1316</v>
      </c>
      <c r="D30" s="108">
        <v>7752</v>
      </c>
      <c r="E30" s="110">
        <v>55</v>
      </c>
      <c r="F30" s="96" t="s">
        <v>1346</v>
      </c>
      <c r="G30" s="90" t="s">
        <v>1347</v>
      </c>
      <c r="H30" s="95">
        <v>1</v>
      </c>
      <c r="I30" s="94">
        <v>0.8</v>
      </c>
      <c r="J30" s="94">
        <v>0.56200000000000006</v>
      </c>
    </row>
    <row r="31" spans="2:10" ht="50.25" customHeight="1" x14ac:dyDescent="0.2">
      <c r="B31" s="93" t="s">
        <v>1300</v>
      </c>
      <c r="C31" s="96" t="s">
        <v>1316</v>
      </c>
      <c r="D31" s="108">
        <v>7771</v>
      </c>
      <c r="E31" s="110">
        <v>57</v>
      </c>
      <c r="F31" s="96" t="s">
        <v>1348</v>
      </c>
      <c r="G31" s="90" t="s">
        <v>1349</v>
      </c>
      <c r="H31" s="95">
        <v>1</v>
      </c>
      <c r="I31" s="94">
        <v>0.09</v>
      </c>
      <c r="J31" s="94">
        <v>1.6E-2</v>
      </c>
    </row>
    <row r="32" spans="2:10" ht="50.25" customHeight="1" x14ac:dyDescent="0.2">
      <c r="B32" s="93" t="s">
        <v>1300</v>
      </c>
      <c r="C32" s="96" t="s">
        <v>1316</v>
      </c>
      <c r="D32" s="108">
        <v>7771</v>
      </c>
      <c r="E32" s="110">
        <v>58</v>
      </c>
      <c r="F32" s="96" t="s">
        <v>1350</v>
      </c>
      <c r="G32" s="90" t="s">
        <v>1351</v>
      </c>
      <c r="H32" s="98">
        <v>0.3</v>
      </c>
      <c r="I32" s="97">
        <v>0.3</v>
      </c>
      <c r="J32" s="97">
        <v>0.29260000000000003</v>
      </c>
    </row>
    <row r="33" spans="2:10" ht="50.25" customHeight="1" x14ac:dyDescent="0.2">
      <c r="B33" s="93" t="s">
        <v>1300</v>
      </c>
      <c r="C33" s="96" t="s">
        <v>1316</v>
      </c>
      <c r="D33" s="108">
        <v>7771</v>
      </c>
      <c r="E33" s="110">
        <v>58</v>
      </c>
      <c r="F33" s="96" t="s">
        <v>1350</v>
      </c>
      <c r="G33" s="90" t="s">
        <v>1352</v>
      </c>
      <c r="H33" s="95">
        <v>4258</v>
      </c>
      <c r="I33" s="95">
        <v>4258</v>
      </c>
      <c r="J33" s="95">
        <v>4170</v>
      </c>
    </row>
    <row r="34" spans="2:10" ht="50.25" customHeight="1" x14ac:dyDescent="0.2">
      <c r="B34" s="93" t="s">
        <v>1300</v>
      </c>
      <c r="C34" s="96" t="s">
        <v>1316</v>
      </c>
      <c r="D34" s="108">
        <v>7771</v>
      </c>
      <c r="E34" s="110">
        <v>59</v>
      </c>
      <c r="F34" s="96" t="s">
        <v>1353</v>
      </c>
      <c r="G34" s="90" t="s">
        <v>1354</v>
      </c>
      <c r="H34" s="98">
        <v>0.4</v>
      </c>
      <c r="I34" s="308">
        <v>0.1081</v>
      </c>
      <c r="J34" s="308">
        <v>1.6899999999999998E-2</v>
      </c>
    </row>
    <row r="35" spans="2:10" ht="50.25" customHeight="1" x14ac:dyDescent="0.2">
      <c r="B35" s="93" t="s">
        <v>1300</v>
      </c>
      <c r="C35" s="96" t="s">
        <v>1316</v>
      </c>
      <c r="D35" s="108">
        <v>7771</v>
      </c>
      <c r="E35" s="110">
        <v>59</v>
      </c>
      <c r="F35" s="96" t="s">
        <v>1353</v>
      </c>
      <c r="G35" s="90" t="s">
        <v>1355</v>
      </c>
      <c r="H35" s="95">
        <v>2.5609999999999999</v>
      </c>
      <c r="I35" s="94">
        <v>692</v>
      </c>
      <c r="J35" s="94">
        <v>108</v>
      </c>
    </row>
    <row r="36" spans="2:10" ht="50.25" customHeight="1" x14ac:dyDescent="0.2">
      <c r="B36" s="93" t="s">
        <v>1300</v>
      </c>
      <c r="C36" s="96" t="s">
        <v>1316</v>
      </c>
      <c r="D36" s="108">
        <v>7770</v>
      </c>
      <c r="E36" s="110">
        <v>60</v>
      </c>
      <c r="F36" s="96" t="s">
        <v>1356</v>
      </c>
      <c r="G36" s="90" t="s">
        <v>1357</v>
      </c>
      <c r="H36" s="98">
        <v>0.56999999999999995</v>
      </c>
      <c r="I36" s="97">
        <v>0.53</v>
      </c>
      <c r="J36" s="308">
        <v>0.66300000000000003</v>
      </c>
    </row>
    <row r="37" spans="2:10" ht="50.25" customHeight="1" x14ac:dyDescent="0.2">
      <c r="B37" s="93" t="s">
        <v>1300</v>
      </c>
      <c r="C37" s="96" t="s">
        <v>1316</v>
      </c>
      <c r="D37" s="108">
        <v>7770</v>
      </c>
      <c r="E37" s="110">
        <v>60</v>
      </c>
      <c r="F37" s="96" t="s">
        <v>1356</v>
      </c>
      <c r="G37" s="90" t="s">
        <v>1358</v>
      </c>
      <c r="H37" s="95">
        <v>40820</v>
      </c>
      <c r="I37" s="94">
        <v>37500</v>
      </c>
      <c r="J37" s="94">
        <v>47448</v>
      </c>
    </row>
    <row r="38" spans="2:10" ht="50.25" customHeight="1" x14ac:dyDescent="0.2">
      <c r="B38" s="93" t="s">
        <v>1300</v>
      </c>
      <c r="C38" s="92" t="s">
        <v>1301</v>
      </c>
      <c r="D38" s="108">
        <v>7770</v>
      </c>
      <c r="E38" s="110">
        <v>61</v>
      </c>
      <c r="F38" s="96" t="s">
        <v>1359</v>
      </c>
      <c r="G38" s="90" t="s">
        <v>1360</v>
      </c>
      <c r="H38" s="101">
        <v>200000</v>
      </c>
      <c r="I38" s="100">
        <v>155000</v>
      </c>
      <c r="J38" s="100">
        <v>130000</v>
      </c>
    </row>
    <row r="39" spans="2:10" ht="50.25" customHeight="1" x14ac:dyDescent="0.2">
      <c r="B39" s="93" t="s">
        <v>1300</v>
      </c>
      <c r="C39" s="92" t="s">
        <v>1301</v>
      </c>
      <c r="D39" s="108">
        <v>7770</v>
      </c>
      <c r="E39" s="110">
        <v>61</v>
      </c>
      <c r="F39" s="96" t="s">
        <v>1359</v>
      </c>
      <c r="G39" s="90" t="s">
        <v>1361</v>
      </c>
      <c r="H39" s="95">
        <v>92500</v>
      </c>
      <c r="I39" s="94">
        <v>89838</v>
      </c>
      <c r="J39" s="94">
        <v>89844</v>
      </c>
    </row>
    <row r="40" spans="2:10" ht="50.25" customHeight="1" x14ac:dyDescent="0.2">
      <c r="B40" s="93" t="s">
        <v>1300</v>
      </c>
      <c r="C40" s="96" t="s">
        <v>1316</v>
      </c>
      <c r="D40" s="108">
        <v>7565</v>
      </c>
      <c r="E40" s="110">
        <v>62</v>
      </c>
      <c r="F40" s="96" t="s">
        <v>1362</v>
      </c>
      <c r="G40" s="90" t="s">
        <v>1363</v>
      </c>
      <c r="H40" s="98">
        <v>1</v>
      </c>
      <c r="I40" s="97">
        <v>0.2</v>
      </c>
      <c r="J40" s="97">
        <v>0</v>
      </c>
    </row>
    <row r="41" spans="2:10" ht="50.25" customHeight="1" x14ac:dyDescent="0.2">
      <c r="B41" s="93" t="s">
        <v>1300</v>
      </c>
      <c r="C41" s="96" t="s">
        <v>1316</v>
      </c>
      <c r="D41" s="108">
        <v>7565</v>
      </c>
      <c r="E41" s="110">
        <v>62</v>
      </c>
      <c r="F41" s="96" t="s">
        <v>1362</v>
      </c>
      <c r="G41" s="90" t="s">
        <v>1364</v>
      </c>
      <c r="H41" s="95">
        <v>6</v>
      </c>
      <c r="I41" s="94">
        <v>2</v>
      </c>
      <c r="J41" s="94">
        <v>0</v>
      </c>
    </row>
    <row r="42" spans="2:10" ht="50.25" customHeight="1" x14ac:dyDescent="0.2">
      <c r="B42" s="93" t="s">
        <v>1300</v>
      </c>
      <c r="C42" s="96" t="s">
        <v>1316</v>
      </c>
      <c r="D42" s="108">
        <v>7565</v>
      </c>
      <c r="E42" s="110">
        <v>62</v>
      </c>
      <c r="F42" s="96" t="s">
        <v>1362</v>
      </c>
      <c r="G42" s="90" t="s">
        <v>1365</v>
      </c>
      <c r="H42" s="98">
        <v>0.6</v>
      </c>
      <c r="I42" s="97">
        <v>0.6</v>
      </c>
      <c r="J42" s="97">
        <v>0.14000000000000001</v>
      </c>
    </row>
    <row r="43" spans="2:10" ht="50.25" customHeight="1" x14ac:dyDescent="0.2">
      <c r="B43" s="93" t="s">
        <v>1300</v>
      </c>
      <c r="C43" s="96" t="s">
        <v>1316</v>
      </c>
      <c r="D43" s="108">
        <v>7565</v>
      </c>
      <c r="E43" s="110">
        <v>62</v>
      </c>
      <c r="F43" s="96" t="s">
        <v>1362</v>
      </c>
      <c r="G43" s="90" t="s">
        <v>1366</v>
      </c>
      <c r="H43" s="95">
        <v>6</v>
      </c>
      <c r="I43" s="94">
        <v>3</v>
      </c>
      <c r="J43" s="94">
        <v>0</v>
      </c>
    </row>
    <row r="44" spans="2:10" ht="50.25" customHeight="1" x14ac:dyDescent="0.2">
      <c r="B44" s="93" t="s">
        <v>1300</v>
      </c>
      <c r="C44" s="96" t="s">
        <v>1316</v>
      </c>
      <c r="D44" s="108">
        <v>7749</v>
      </c>
      <c r="E44" s="110">
        <v>63</v>
      </c>
      <c r="F44" s="96" t="s">
        <v>1367</v>
      </c>
      <c r="G44" s="90" t="s">
        <v>1368</v>
      </c>
      <c r="H44" s="95" t="s">
        <v>1369</v>
      </c>
      <c r="I44" s="94">
        <v>0.2</v>
      </c>
      <c r="J44" s="94">
        <v>0.05</v>
      </c>
    </row>
    <row r="45" spans="2:10" ht="50.25" customHeight="1" x14ac:dyDescent="0.2">
      <c r="B45" s="93" t="s">
        <v>1300</v>
      </c>
      <c r="C45" s="96" t="s">
        <v>1316</v>
      </c>
      <c r="D45" s="108">
        <v>7749</v>
      </c>
      <c r="E45" s="110">
        <v>63</v>
      </c>
      <c r="F45" s="96" t="s">
        <v>1367</v>
      </c>
      <c r="G45" s="90" t="s">
        <v>1370</v>
      </c>
      <c r="H45" s="95">
        <v>151418</v>
      </c>
      <c r="I45" s="99">
        <v>14273</v>
      </c>
      <c r="J45" s="99">
        <v>4205</v>
      </c>
    </row>
    <row r="46" spans="2:10" ht="50.25" customHeight="1" x14ac:dyDescent="0.2">
      <c r="B46" s="93" t="s">
        <v>1300</v>
      </c>
      <c r="C46" s="96" t="s">
        <v>1316</v>
      </c>
      <c r="D46" s="108">
        <v>7745</v>
      </c>
      <c r="E46" s="110">
        <v>64</v>
      </c>
      <c r="F46" s="96" t="s">
        <v>1371</v>
      </c>
      <c r="G46" s="90" t="s">
        <v>1372</v>
      </c>
      <c r="H46" s="98">
        <v>1</v>
      </c>
      <c r="I46" s="97">
        <v>1</v>
      </c>
      <c r="J46" s="97">
        <v>1</v>
      </c>
    </row>
    <row r="47" spans="2:10" ht="50.25" customHeight="1" x14ac:dyDescent="0.2">
      <c r="B47" s="93" t="s">
        <v>1300</v>
      </c>
      <c r="C47" s="96" t="s">
        <v>1316</v>
      </c>
      <c r="D47" s="108">
        <v>7753</v>
      </c>
      <c r="E47" s="110">
        <v>73</v>
      </c>
      <c r="F47" s="96" t="s">
        <v>1373</v>
      </c>
      <c r="G47" s="90" t="s">
        <v>1374</v>
      </c>
      <c r="H47" s="95">
        <v>70046</v>
      </c>
      <c r="I47" s="99">
        <v>19.254999999999999</v>
      </c>
      <c r="J47" s="99">
        <v>20417</v>
      </c>
    </row>
    <row r="48" spans="2:10" ht="50.25" customHeight="1" x14ac:dyDescent="0.2">
      <c r="B48" s="93" t="s">
        <v>1300</v>
      </c>
      <c r="C48" s="92" t="s">
        <v>1375</v>
      </c>
      <c r="D48" s="108">
        <v>7740</v>
      </c>
      <c r="E48" s="110">
        <v>110</v>
      </c>
      <c r="F48" s="96" t="s">
        <v>1376</v>
      </c>
      <c r="G48" s="90" t="s">
        <v>1377</v>
      </c>
      <c r="H48" s="95">
        <v>2.4540000000000002</v>
      </c>
      <c r="I48" s="94">
        <v>480</v>
      </c>
      <c r="J48" s="94">
        <v>399</v>
      </c>
    </row>
    <row r="49" spans="2:10" ht="50.25" customHeight="1" x14ac:dyDescent="0.2">
      <c r="B49" s="93" t="s">
        <v>1300</v>
      </c>
      <c r="C49" s="92" t="s">
        <v>1375</v>
      </c>
      <c r="D49" s="108">
        <v>7740</v>
      </c>
      <c r="E49" s="110">
        <v>113</v>
      </c>
      <c r="F49" s="96" t="s">
        <v>1378</v>
      </c>
      <c r="G49" s="90" t="s">
        <v>1379</v>
      </c>
      <c r="H49" s="95">
        <v>19720</v>
      </c>
      <c r="I49" s="95">
        <v>1482</v>
      </c>
      <c r="J49" s="95">
        <v>13</v>
      </c>
    </row>
    <row r="50" spans="2:10" ht="50.25" customHeight="1" x14ac:dyDescent="0.2">
      <c r="B50" s="93" t="s">
        <v>1300</v>
      </c>
      <c r="C50" s="92" t="s">
        <v>1375</v>
      </c>
      <c r="D50" s="108">
        <v>7740</v>
      </c>
      <c r="E50" s="110">
        <v>114</v>
      </c>
      <c r="F50" s="96" t="s">
        <v>1380</v>
      </c>
      <c r="G50" s="90" t="s">
        <v>1381</v>
      </c>
      <c r="H50" s="98">
        <v>1</v>
      </c>
      <c r="I50" s="97">
        <v>0.26</v>
      </c>
      <c r="J50" s="308">
        <v>3.95E-2</v>
      </c>
    </row>
    <row r="51" spans="2:10" ht="50.25" customHeight="1" x14ac:dyDescent="0.2">
      <c r="B51" s="93" t="s">
        <v>1300</v>
      </c>
      <c r="C51" s="92" t="s">
        <v>1375</v>
      </c>
      <c r="D51" s="108">
        <v>7740</v>
      </c>
      <c r="E51" s="110">
        <v>114</v>
      </c>
      <c r="F51" s="96" t="s">
        <v>1380</v>
      </c>
      <c r="G51" s="90" t="s">
        <v>1382</v>
      </c>
      <c r="H51" s="95">
        <v>216940</v>
      </c>
      <c r="I51" s="95">
        <v>57170</v>
      </c>
      <c r="J51" s="95">
        <v>8776</v>
      </c>
    </row>
    <row r="52" spans="2:10" ht="50.25" customHeight="1" x14ac:dyDescent="0.2">
      <c r="B52" s="93" t="s">
        <v>1300</v>
      </c>
      <c r="C52" s="92" t="s">
        <v>1375</v>
      </c>
      <c r="D52" s="108">
        <v>7740</v>
      </c>
      <c r="E52" s="110">
        <v>114</v>
      </c>
      <c r="F52" s="96" t="s">
        <v>1380</v>
      </c>
      <c r="G52" s="90" t="s">
        <v>1383</v>
      </c>
      <c r="H52" s="95">
        <v>50000</v>
      </c>
      <c r="I52" s="94">
        <v>25697</v>
      </c>
      <c r="J52" s="94">
        <v>6112</v>
      </c>
    </row>
    <row r="53" spans="2:10" ht="50.25" customHeight="1" x14ac:dyDescent="0.2">
      <c r="B53" s="93" t="s">
        <v>1384</v>
      </c>
      <c r="C53" s="92" t="s">
        <v>1385</v>
      </c>
      <c r="D53" s="108">
        <v>7564</v>
      </c>
      <c r="E53" s="110">
        <v>364</v>
      </c>
      <c r="F53" s="96" t="s">
        <v>1386</v>
      </c>
      <c r="G53" s="90" t="s">
        <v>1387</v>
      </c>
      <c r="H53" s="98">
        <v>1</v>
      </c>
      <c r="I53" s="97">
        <v>0.53</v>
      </c>
      <c r="J53" s="308">
        <v>0.33700000000000002</v>
      </c>
    </row>
    <row r="54" spans="2:10" ht="50.25" customHeight="1" x14ac:dyDescent="0.2">
      <c r="B54" s="93" t="s">
        <v>1388</v>
      </c>
      <c r="C54" s="92" t="s">
        <v>1389</v>
      </c>
      <c r="D54" s="108">
        <v>7741</v>
      </c>
      <c r="E54" s="110">
        <v>411</v>
      </c>
      <c r="F54" s="96" t="s">
        <v>1390</v>
      </c>
      <c r="G54" s="90" t="s">
        <v>1391</v>
      </c>
      <c r="H54" s="98">
        <v>1</v>
      </c>
      <c r="I54" s="97">
        <v>0.9</v>
      </c>
      <c r="J54" s="97">
        <v>0.75</v>
      </c>
    </row>
    <row r="55" spans="2:10" ht="50.25" customHeight="1" x14ac:dyDescent="0.2">
      <c r="B55" s="93" t="s">
        <v>1388</v>
      </c>
      <c r="C55" s="92" t="s">
        <v>1389</v>
      </c>
      <c r="D55" s="108">
        <v>7741</v>
      </c>
      <c r="E55" s="110">
        <v>412</v>
      </c>
      <c r="F55" s="96" t="s">
        <v>1392</v>
      </c>
      <c r="G55" s="90" t="s">
        <v>1393</v>
      </c>
      <c r="H55" s="98">
        <v>1</v>
      </c>
      <c r="I55" s="94" t="s">
        <v>1394</v>
      </c>
      <c r="J55" s="97">
        <v>1</v>
      </c>
    </row>
    <row r="56" spans="2:10" ht="50.25" customHeight="1" x14ac:dyDescent="0.2">
      <c r="B56" s="93" t="s">
        <v>1388</v>
      </c>
      <c r="C56" s="92" t="s">
        <v>1389</v>
      </c>
      <c r="D56" s="108">
        <v>7733</v>
      </c>
      <c r="E56" s="110">
        <v>481</v>
      </c>
      <c r="F56" s="96" t="s">
        <v>1395</v>
      </c>
      <c r="G56" s="90" t="s">
        <v>1396</v>
      </c>
      <c r="H56" s="95">
        <v>92</v>
      </c>
      <c r="I56" s="94">
        <v>92</v>
      </c>
      <c r="J56" s="94">
        <v>0</v>
      </c>
    </row>
    <row r="57" spans="2:10" ht="50.25" customHeight="1" x14ac:dyDescent="0.2">
      <c r="B57" s="93" t="s">
        <v>1388</v>
      </c>
      <c r="C57" s="92" t="s">
        <v>1389</v>
      </c>
      <c r="D57" s="108">
        <v>7733</v>
      </c>
      <c r="E57" s="110">
        <v>484</v>
      </c>
      <c r="F57" s="96" t="s">
        <v>1397</v>
      </c>
      <c r="G57" s="90" t="s">
        <v>1398</v>
      </c>
      <c r="H57" s="98">
        <v>0.43</v>
      </c>
      <c r="I57" s="97">
        <v>0.36</v>
      </c>
      <c r="J57" s="97">
        <v>0.27</v>
      </c>
    </row>
    <row r="58" spans="2:10" ht="50.25" customHeight="1" x14ac:dyDescent="0.2">
      <c r="B58" s="93" t="s">
        <v>1388</v>
      </c>
      <c r="C58" s="92" t="s">
        <v>1389</v>
      </c>
      <c r="D58" s="108">
        <v>7748</v>
      </c>
      <c r="E58" s="110">
        <v>513</v>
      </c>
      <c r="F58" s="96" t="s">
        <v>1399</v>
      </c>
      <c r="G58" s="90" t="s">
        <v>1400</v>
      </c>
      <c r="H58" s="98">
        <v>1</v>
      </c>
      <c r="I58" s="97">
        <v>1</v>
      </c>
      <c r="J58" s="97">
        <v>0.64129999999999998</v>
      </c>
    </row>
    <row r="59" spans="2:10" ht="50.25" customHeight="1" x14ac:dyDescent="0.2">
      <c r="B59" s="93" t="s">
        <v>1388</v>
      </c>
      <c r="C59" s="92" t="s">
        <v>1389</v>
      </c>
      <c r="D59" s="108">
        <v>7748</v>
      </c>
      <c r="E59" s="110">
        <v>519</v>
      </c>
      <c r="F59" s="96" t="s">
        <v>1401</v>
      </c>
      <c r="G59" s="90" t="s">
        <v>1402</v>
      </c>
      <c r="H59" s="98">
        <v>1</v>
      </c>
      <c r="I59" s="97">
        <v>1</v>
      </c>
      <c r="J59" s="97" t="s">
        <v>1403</v>
      </c>
    </row>
    <row r="60" spans="2:10" ht="50.25" customHeight="1" x14ac:dyDescent="0.2">
      <c r="B60" s="93" t="s">
        <v>1388</v>
      </c>
      <c r="C60" s="92" t="s">
        <v>1389</v>
      </c>
      <c r="D60" s="108">
        <v>7735</v>
      </c>
      <c r="E60" s="110">
        <v>545</v>
      </c>
      <c r="F60" s="96" t="s">
        <v>1404</v>
      </c>
      <c r="G60" s="90" t="s">
        <v>1405</v>
      </c>
      <c r="H60" s="95">
        <v>20</v>
      </c>
      <c r="I60" s="94">
        <v>20</v>
      </c>
      <c r="J60" s="94">
        <v>20</v>
      </c>
    </row>
    <row r="61" spans="2:10" ht="50.25" customHeight="1" x14ac:dyDescent="0.2">
      <c r="B61" s="93" t="s">
        <v>1388</v>
      </c>
      <c r="C61" s="92" t="s">
        <v>1389</v>
      </c>
      <c r="D61" s="111">
        <v>7735</v>
      </c>
      <c r="E61" s="112">
        <v>546</v>
      </c>
      <c r="F61" s="91" t="s">
        <v>1406</v>
      </c>
      <c r="G61" s="90" t="s">
        <v>1407</v>
      </c>
      <c r="H61" s="89">
        <v>1</v>
      </c>
      <c r="I61" s="88">
        <v>0.25</v>
      </c>
      <c r="J61" s="88">
        <v>0</v>
      </c>
    </row>
  </sheetData>
  <mergeCells count="2">
    <mergeCell ref="B2:B5"/>
    <mergeCell ref="C2:J5"/>
  </mergeCells>
  <pageMargins left="0.7" right="0.7" top="0.75" bottom="0.75" header="0.3" footer="0.3"/>
  <pageSetup paperSize="9"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4325B-CFD5-44DA-9253-497BBD8CDDB2}">
  <sheetPr>
    <tabColor theme="0" tint="-0.14999847407452621"/>
  </sheetPr>
  <dimension ref="A1:Q66"/>
  <sheetViews>
    <sheetView showGridLines="0" zoomScale="70" zoomScaleNormal="70" workbookViewId="0">
      <selection activeCell="C1" sqref="C1"/>
    </sheetView>
  </sheetViews>
  <sheetFormatPr baseColWidth="10" defaultColWidth="11.42578125" defaultRowHeight="15" x14ac:dyDescent="0.25"/>
  <cols>
    <col min="2" max="2" width="26" style="23" bestFit="1" customWidth="1"/>
    <col min="3" max="3" width="93.42578125" customWidth="1"/>
    <col min="4" max="4" width="42.140625" style="41" bestFit="1" customWidth="1"/>
    <col min="5" max="5" width="28.7109375" style="41" bestFit="1" customWidth="1"/>
    <col min="6" max="7" width="28.7109375" style="41" customWidth="1"/>
    <col min="8" max="8" width="15.42578125" style="41" bestFit="1" customWidth="1"/>
    <col min="9" max="9" width="25.28515625" customWidth="1"/>
    <col min="10" max="10" width="25.42578125" customWidth="1"/>
    <col min="11" max="11" width="16.42578125" customWidth="1"/>
    <col min="12" max="12" width="20.42578125" bestFit="1" customWidth="1"/>
    <col min="13" max="13" width="18.42578125" customWidth="1"/>
    <col min="14" max="14" width="11" bestFit="1" customWidth="1"/>
    <col min="15" max="15" width="24.140625" customWidth="1"/>
    <col min="16" max="16" width="24.28515625" customWidth="1"/>
    <col min="17" max="17" width="11" bestFit="1" customWidth="1"/>
  </cols>
  <sheetData>
    <row r="1" spans="1:17" s="20" customFormat="1" ht="36" customHeight="1" x14ac:dyDescent="0.25">
      <c r="C1" s="21"/>
      <c r="D1" s="21"/>
    </row>
    <row r="2" spans="1:17" ht="18" customHeight="1" x14ac:dyDescent="0.25">
      <c r="B2" s="362"/>
      <c r="C2" s="366" t="s">
        <v>1408</v>
      </c>
      <c r="D2" s="367"/>
      <c r="E2" s="367"/>
      <c r="F2" s="22"/>
      <c r="G2" s="22"/>
      <c r="H2" s="22"/>
    </row>
    <row r="3" spans="1:17" ht="18" customHeight="1" x14ac:dyDescent="0.25">
      <c r="B3" s="362"/>
      <c r="C3" s="367"/>
      <c r="D3" s="367"/>
      <c r="E3" s="367"/>
      <c r="F3" s="22"/>
      <c r="G3" s="22"/>
      <c r="H3" s="22"/>
    </row>
    <row r="4" spans="1:17" ht="18" customHeight="1" x14ac:dyDescent="0.25">
      <c r="B4" s="362"/>
      <c r="C4" s="367"/>
      <c r="D4" s="367"/>
      <c r="E4" s="367"/>
      <c r="F4" s="22"/>
      <c r="G4" s="22"/>
      <c r="H4" s="22"/>
    </row>
    <row r="5" spans="1:17" ht="18" customHeight="1" x14ac:dyDescent="0.25">
      <c r="B5" s="362"/>
      <c r="C5" s="367"/>
      <c r="D5" s="367"/>
      <c r="E5" s="367"/>
      <c r="F5" s="22"/>
      <c r="G5" s="22"/>
      <c r="H5" s="22"/>
    </row>
    <row r="6" spans="1:17" ht="18" customHeight="1" x14ac:dyDescent="0.25">
      <c r="C6" s="22"/>
      <c r="D6" s="22"/>
      <c r="E6" s="22"/>
      <c r="F6" s="22"/>
      <c r="G6" s="22"/>
      <c r="H6" s="22"/>
    </row>
    <row r="7" spans="1:17" x14ac:dyDescent="0.25">
      <c r="B7" s="24" t="s">
        <v>1409</v>
      </c>
      <c r="C7" s="24"/>
      <c r="D7" s="25"/>
      <c r="E7" s="25"/>
      <c r="F7" s="363" t="s">
        <v>1410</v>
      </c>
      <c r="G7" s="363"/>
      <c r="H7" s="363"/>
      <c r="I7" s="363" t="s">
        <v>1411</v>
      </c>
      <c r="J7" s="363"/>
      <c r="K7" s="363"/>
      <c r="L7" s="363" t="s">
        <v>1412</v>
      </c>
      <c r="M7" s="363"/>
      <c r="N7" s="363"/>
      <c r="O7" s="363" t="s">
        <v>1413</v>
      </c>
      <c r="P7" s="363"/>
      <c r="Q7" s="363"/>
    </row>
    <row r="8" spans="1:17" ht="25.5" x14ac:dyDescent="0.25">
      <c r="B8" s="26" t="s">
        <v>1414</v>
      </c>
      <c r="C8" s="26" t="s">
        <v>1415</v>
      </c>
      <c r="D8" s="27" t="s">
        <v>1416</v>
      </c>
      <c r="E8" s="28" t="s">
        <v>1417</v>
      </c>
      <c r="F8" s="29" t="s">
        <v>1418</v>
      </c>
      <c r="G8" s="29" t="s">
        <v>1419</v>
      </c>
      <c r="H8" s="30" t="s">
        <v>1420</v>
      </c>
      <c r="I8" s="29" t="s">
        <v>1418</v>
      </c>
      <c r="J8" s="29" t="s">
        <v>1419</v>
      </c>
      <c r="K8" s="30" t="s">
        <v>1420</v>
      </c>
      <c r="L8" s="29" t="s">
        <v>1418</v>
      </c>
      <c r="M8" s="29" t="s">
        <v>1419</v>
      </c>
      <c r="N8" s="30" t="s">
        <v>1420</v>
      </c>
      <c r="O8" s="29" t="s">
        <v>1418</v>
      </c>
      <c r="P8" s="29" t="s">
        <v>1419</v>
      </c>
      <c r="Q8" s="30" t="s">
        <v>1420</v>
      </c>
    </row>
    <row r="9" spans="1:17" x14ac:dyDescent="0.25">
      <c r="A9" s="297" t="str">
        <f>+CONCATENATE(122,D9)</f>
        <v>1221-100-F001  VA-Recursos distrito</v>
      </c>
      <c r="B9" s="364" t="s">
        <v>40</v>
      </c>
      <c r="C9" s="365"/>
      <c r="D9" s="31" t="s">
        <v>1421</v>
      </c>
      <c r="E9" s="32">
        <f>+VLOOKUP(A9,[13]Hoja3!$A$4:$C$59,2,0)</f>
        <v>31861530000</v>
      </c>
      <c r="F9" s="32">
        <f>+VLOOKUP($A9,[13]Hoja3!$A$4:$C$59,2,0)</f>
        <v>31861530000</v>
      </c>
      <c r="G9" s="32">
        <f>+VLOOKUP($A9,[13]Hoja3!$A$4:$C$59,3,0)</f>
        <v>6657456111</v>
      </c>
      <c r="H9" s="33">
        <f>IFERROR((G9/F9),"")</f>
        <v>0.20894966785964139</v>
      </c>
      <c r="I9" s="32"/>
      <c r="J9" s="32"/>
      <c r="K9" s="33" t="str">
        <f>IFERROR((J9/I9),"")</f>
        <v/>
      </c>
      <c r="L9" s="32"/>
      <c r="M9" s="32"/>
      <c r="N9" s="33" t="str">
        <f>IFERROR((M9/L9),"")</f>
        <v/>
      </c>
      <c r="O9" s="32"/>
      <c r="P9" s="32"/>
      <c r="Q9" s="33" t="str">
        <f>IFERROR((P9/O9),"")</f>
        <v/>
      </c>
    </row>
    <row r="10" spans="1:17" x14ac:dyDescent="0.25">
      <c r="A10" s="297" t="str">
        <f>+CONCATENATE(B10,D10)</f>
        <v>75641-100-F001  VA-Recursos distrito</v>
      </c>
      <c r="B10" s="34">
        <v>7564</v>
      </c>
      <c r="C10" s="35" t="s">
        <v>1422</v>
      </c>
      <c r="D10" s="31" t="s">
        <v>1421</v>
      </c>
      <c r="E10" s="32">
        <v>5893498000</v>
      </c>
      <c r="F10" s="32">
        <f>+VLOOKUP(A10,[13]Hoja3!$A$4:$C$59,2,0)</f>
        <v>6637058826</v>
      </c>
      <c r="G10" s="32">
        <f>+VLOOKUP($A10,[13]Hoja3!$A$4:$C$59,3,0)</f>
        <v>5900570609</v>
      </c>
      <c r="H10" s="33">
        <f t="shared" ref="H10:H65" si="0">IFERROR((G10/F10),"")</f>
        <v>0.88903394767048283</v>
      </c>
      <c r="I10" s="32"/>
      <c r="J10" s="32"/>
      <c r="K10" s="33" t="str">
        <f t="shared" ref="K10:K65" si="1">IFERROR((J10/I10),"")</f>
        <v/>
      </c>
      <c r="L10" s="32"/>
      <c r="M10" s="32"/>
      <c r="N10" s="33" t="str">
        <f t="shared" ref="N10:N65" si="2">IFERROR((M10/L10),"")</f>
        <v/>
      </c>
      <c r="O10" s="32"/>
      <c r="P10" s="32"/>
      <c r="Q10" s="33" t="str">
        <f t="shared" ref="Q10:Q65" si="3">IFERROR((P10/O10),"")</f>
        <v/>
      </c>
    </row>
    <row r="11" spans="1:17" x14ac:dyDescent="0.25">
      <c r="A11" s="297" t="str">
        <f t="shared" ref="A11:A64" si="4">+CONCATENATE(B11,D11)</f>
        <v>75641-601-I052  PAS-SGP propósito general</v>
      </c>
      <c r="B11" s="34">
        <v>7564</v>
      </c>
      <c r="C11" s="35" t="s">
        <v>1422</v>
      </c>
      <c r="D11" s="31" t="s">
        <v>1423</v>
      </c>
      <c r="E11" s="32">
        <v>2698000</v>
      </c>
      <c r="F11" s="32">
        <f>+VLOOKUP(A11,[13]Hoja3!$A$4:$C$59,2,0)</f>
        <v>2698000</v>
      </c>
      <c r="G11" s="32">
        <f>+VLOOKUP($A11,[13]Hoja3!$A$4:$C$59,3,0)</f>
        <v>0</v>
      </c>
      <c r="H11" s="33">
        <f t="shared" si="0"/>
        <v>0</v>
      </c>
      <c r="I11" s="32"/>
      <c r="J11" s="32"/>
      <c r="K11" s="33" t="str">
        <f t="shared" si="1"/>
        <v/>
      </c>
      <c r="L11" s="32"/>
      <c r="M11" s="32"/>
      <c r="N11" s="33" t="str">
        <f t="shared" si="2"/>
        <v/>
      </c>
      <c r="O11" s="32"/>
      <c r="P11" s="32"/>
      <c r="Q11" s="33" t="str">
        <f t="shared" si="3"/>
        <v/>
      </c>
    </row>
    <row r="12" spans="1:17" x14ac:dyDescent="0.25">
      <c r="A12" s="297" t="str">
        <f t="shared" si="4"/>
        <v>75642-100-I009  VA-SGP propósito general</v>
      </c>
      <c r="B12" s="34">
        <v>7564</v>
      </c>
      <c r="C12" s="35" t="s">
        <v>1422</v>
      </c>
      <c r="D12" s="31" t="s">
        <v>1424</v>
      </c>
      <c r="E12" s="32">
        <v>10324812000</v>
      </c>
      <c r="F12" s="32">
        <f>+VLOOKUP(A12,[13]Hoja3!$A$4:$C$59,2,0)</f>
        <v>10324812000</v>
      </c>
      <c r="G12" s="32">
        <f>+VLOOKUP($A12,[13]Hoja3!$A$4:$C$59,3,0)</f>
        <v>9896352000</v>
      </c>
      <c r="H12" s="33">
        <f t="shared" si="0"/>
        <v>0.95850190783134837</v>
      </c>
      <c r="I12" s="32"/>
      <c r="J12" s="32"/>
      <c r="K12" s="33" t="str">
        <f t="shared" si="1"/>
        <v/>
      </c>
      <c r="L12" s="32"/>
      <c r="M12" s="32"/>
      <c r="N12" s="33" t="str">
        <f t="shared" si="2"/>
        <v/>
      </c>
      <c r="O12" s="32"/>
      <c r="P12" s="32"/>
      <c r="Q12" s="33" t="str">
        <f t="shared" si="3"/>
        <v/>
      </c>
    </row>
    <row r="13" spans="1:17" x14ac:dyDescent="0.25">
      <c r="A13" s="297" t="str">
        <f t="shared" si="4"/>
        <v>75651-100-F001  VA-Recursos distrito</v>
      </c>
      <c r="B13" s="34">
        <v>7565</v>
      </c>
      <c r="C13" s="35" t="s">
        <v>1425</v>
      </c>
      <c r="D13" s="31" t="s">
        <v>1421</v>
      </c>
      <c r="E13" s="32">
        <v>15888153000</v>
      </c>
      <c r="F13" s="32">
        <f>+VLOOKUP(A13,[13]Hoja3!$A$4:$C$59,2,0)</f>
        <v>15907613479</v>
      </c>
      <c r="G13" s="32">
        <f>+VLOOKUP($A13,[13]Hoja3!$A$4:$C$59,3,0)</f>
        <v>14461898933</v>
      </c>
      <c r="H13" s="33">
        <f t="shared" si="0"/>
        <v>0.90911807431652014</v>
      </c>
      <c r="I13" s="32"/>
      <c r="J13" s="32"/>
      <c r="K13" s="33" t="str">
        <f t="shared" si="1"/>
        <v/>
      </c>
      <c r="L13" s="32"/>
      <c r="M13" s="32"/>
      <c r="N13" s="33" t="str">
        <f t="shared" si="2"/>
        <v/>
      </c>
      <c r="O13" s="32"/>
      <c r="P13" s="32"/>
      <c r="Q13" s="33" t="str">
        <f t="shared" si="3"/>
        <v/>
      </c>
    </row>
    <row r="14" spans="1:17" x14ac:dyDescent="0.25">
      <c r="A14" s="297" t="str">
        <f t="shared" si="4"/>
        <v>75651-100-F039  VA-Crédito</v>
      </c>
      <c r="B14" s="34">
        <v>7565</v>
      </c>
      <c r="C14" s="35" t="s">
        <v>1425</v>
      </c>
      <c r="D14" s="31" t="s">
        <v>1426</v>
      </c>
      <c r="E14" s="32">
        <v>72908000000</v>
      </c>
      <c r="F14" s="32">
        <f>+VLOOKUP(A14,[13]Hoja3!$A$4:$C$59,2,0)</f>
        <v>72908000000</v>
      </c>
      <c r="G14" s="32">
        <f>+VLOOKUP($A14,[13]Hoja3!$A$4:$C$59,3,0)</f>
        <v>61698422693</v>
      </c>
      <c r="H14" s="33">
        <f t="shared" si="0"/>
        <v>0.8462503798348604</v>
      </c>
      <c r="I14" s="32"/>
      <c r="J14" s="32"/>
      <c r="K14" s="33" t="str">
        <f t="shared" si="1"/>
        <v/>
      </c>
      <c r="L14" s="32"/>
      <c r="M14" s="32"/>
      <c r="N14" s="33" t="str">
        <f t="shared" si="2"/>
        <v/>
      </c>
      <c r="O14" s="32"/>
      <c r="P14" s="32"/>
      <c r="Q14" s="33" t="str">
        <f t="shared" si="3"/>
        <v/>
      </c>
    </row>
    <row r="15" spans="1:17" x14ac:dyDescent="0.25">
      <c r="A15" s="297" t="str">
        <f t="shared" si="4"/>
        <v>75651-100-I012  VA-Estampilla propersonas mayores</v>
      </c>
      <c r="B15" s="34">
        <v>7565</v>
      </c>
      <c r="C15" s="35" t="s">
        <v>1425</v>
      </c>
      <c r="D15" s="31" t="s">
        <v>1427</v>
      </c>
      <c r="E15" s="32">
        <v>7233946000</v>
      </c>
      <c r="F15" s="32">
        <f>+VLOOKUP(A15,[13]Hoja3!$A$4:$C$59,2,0)</f>
        <v>7233946000</v>
      </c>
      <c r="G15" s="32">
        <f>+VLOOKUP($A15,[13]Hoja3!$A$4:$C$59,3,0)</f>
        <v>793294384</v>
      </c>
      <c r="H15" s="33">
        <f t="shared" si="0"/>
        <v>0.10966274616924152</v>
      </c>
      <c r="I15" s="32"/>
      <c r="J15" s="32"/>
      <c r="K15" s="33" t="str">
        <f t="shared" si="1"/>
        <v/>
      </c>
      <c r="L15" s="32"/>
      <c r="M15" s="32"/>
      <c r="N15" s="33" t="str">
        <f t="shared" si="2"/>
        <v/>
      </c>
      <c r="O15" s="32"/>
      <c r="P15" s="32"/>
      <c r="Q15" s="33" t="str">
        <f t="shared" si="3"/>
        <v/>
      </c>
    </row>
    <row r="16" spans="1:17" x14ac:dyDescent="0.25">
      <c r="A16" s="297" t="str">
        <f t="shared" si="4"/>
        <v>75651-601-I012  PAS-Estampilla propersonas mayore</v>
      </c>
      <c r="B16" s="34">
        <v>7565</v>
      </c>
      <c r="C16" s="35" t="s">
        <v>1425</v>
      </c>
      <c r="D16" s="31" t="s">
        <v>1428</v>
      </c>
      <c r="E16" s="32">
        <v>2175915000</v>
      </c>
      <c r="F16" s="32">
        <f>+VLOOKUP(A16,[13]Hoja3!$A$4:$C$59,2,0)</f>
        <v>2175915000</v>
      </c>
      <c r="G16" s="32">
        <f>+VLOOKUP($A16,[13]Hoja3!$A$4:$C$59,3,0)</f>
        <v>0</v>
      </c>
      <c r="H16" s="33">
        <f t="shared" si="0"/>
        <v>0</v>
      </c>
      <c r="I16" s="32"/>
      <c r="J16" s="32"/>
      <c r="K16" s="33" t="str">
        <f t="shared" si="1"/>
        <v/>
      </c>
      <c r="L16" s="32"/>
      <c r="M16" s="32"/>
      <c r="N16" s="33" t="str">
        <f t="shared" si="2"/>
        <v/>
      </c>
      <c r="O16" s="32"/>
      <c r="P16" s="32"/>
      <c r="Q16" s="33" t="str">
        <f t="shared" si="3"/>
        <v/>
      </c>
    </row>
    <row r="17" spans="1:17" x14ac:dyDescent="0.25">
      <c r="A17" s="297" t="str">
        <f t="shared" si="4"/>
        <v>75651-601-I037  PAS-Crédito</v>
      </c>
      <c r="B17" s="34">
        <v>7565</v>
      </c>
      <c r="C17" s="35" t="s">
        <v>1425</v>
      </c>
      <c r="D17" s="31" t="s">
        <v>1429</v>
      </c>
      <c r="E17" s="32">
        <v>321170000</v>
      </c>
      <c r="F17" s="32">
        <f>+VLOOKUP(A17,[13]Hoja3!$A$4:$C$59,2,0)</f>
        <v>321170000</v>
      </c>
      <c r="G17" s="32">
        <f>+VLOOKUP($A17,[13]Hoja3!$A$4:$C$59,3,0)</f>
        <v>0</v>
      </c>
      <c r="H17" s="33">
        <f t="shared" si="0"/>
        <v>0</v>
      </c>
      <c r="I17" s="32"/>
      <c r="J17" s="32"/>
      <c r="K17" s="33" t="str">
        <f t="shared" si="1"/>
        <v/>
      </c>
      <c r="L17" s="32"/>
      <c r="M17" s="32"/>
      <c r="N17" s="33" t="str">
        <f t="shared" si="2"/>
        <v/>
      </c>
      <c r="O17" s="32"/>
      <c r="P17" s="32"/>
      <c r="Q17" s="33" t="str">
        <f t="shared" si="3"/>
        <v/>
      </c>
    </row>
    <row r="18" spans="1:17" x14ac:dyDescent="0.25">
      <c r="A18" s="297" t="str">
        <f t="shared" si="4"/>
        <v>75651-601-F001  PAS-Otros distrito</v>
      </c>
      <c r="B18" s="34">
        <v>7565</v>
      </c>
      <c r="C18" s="35" t="s">
        <v>1425</v>
      </c>
      <c r="D18" s="31" t="s">
        <v>1430</v>
      </c>
      <c r="E18" s="32"/>
      <c r="F18" s="32">
        <f>+VLOOKUP(A18,[13]Hoja3!$A$4:$C$59,2,0)</f>
        <v>85068075</v>
      </c>
      <c r="G18" s="32">
        <f>+VLOOKUP($A18,[13]Hoja3!$A$4:$C$59,3,0)</f>
        <v>0</v>
      </c>
      <c r="H18" s="33"/>
      <c r="I18" s="32"/>
      <c r="J18" s="32"/>
      <c r="K18" s="33"/>
      <c r="L18" s="32"/>
      <c r="M18" s="32"/>
      <c r="N18" s="33"/>
      <c r="O18" s="32"/>
      <c r="P18" s="32"/>
      <c r="Q18" s="33"/>
    </row>
    <row r="19" spans="1:17" x14ac:dyDescent="0.25">
      <c r="A19" s="297" t="str">
        <f t="shared" si="4"/>
        <v>77301-100-F001  VA-Recursos distrito</v>
      </c>
      <c r="B19" s="34">
        <v>7730</v>
      </c>
      <c r="C19" s="35" t="s">
        <v>1431</v>
      </c>
      <c r="D19" s="31" t="s">
        <v>1421</v>
      </c>
      <c r="E19" s="32">
        <v>1667505000</v>
      </c>
      <c r="F19" s="32">
        <f>+VLOOKUP(A19,[13]Hoja3!$A$4:$C$59,2,0)</f>
        <v>1667505000</v>
      </c>
      <c r="G19" s="32">
        <f>+VLOOKUP($A19,[13]Hoja3!$A$4:$C$59,3,0)</f>
        <v>785176690</v>
      </c>
      <c r="H19" s="33">
        <f t="shared" si="0"/>
        <v>0.47086916680909502</v>
      </c>
      <c r="I19" s="32"/>
      <c r="J19" s="32"/>
      <c r="K19" s="33" t="str">
        <f t="shared" si="1"/>
        <v/>
      </c>
      <c r="L19" s="32"/>
      <c r="M19" s="32"/>
      <c r="N19" s="33" t="str">
        <f t="shared" si="2"/>
        <v/>
      </c>
      <c r="O19" s="32"/>
      <c r="P19" s="32"/>
      <c r="Q19" s="33" t="str">
        <f t="shared" si="3"/>
        <v/>
      </c>
    </row>
    <row r="20" spans="1:17" x14ac:dyDescent="0.25">
      <c r="A20" s="297" t="str">
        <f t="shared" si="4"/>
        <v>77331-100-F001  VA-Recursos distrito</v>
      </c>
      <c r="B20" s="34">
        <v>7733</v>
      </c>
      <c r="C20" s="35" t="s">
        <v>1432</v>
      </c>
      <c r="D20" s="31" t="s">
        <v>1421</v>
      </c>
      <c r="E20" s="32">
        <v>3338176000</v>
      </c>
      <c r="F20" s="32">
        <f>+VLOOKUP(A20,[13]Hoja3!$A$4:$C$59,2,0)</f>
        <v>3535442251</v>
      </c>
      <c r="G20" s="32">
        <f>+VLOOKUP($A20,[13]Hoja3!$A$4:$C$59,3,0)</f>
        <v>3260566657</v>
      </c>
      <c r="H20" s="33">
        <f t="shared" si="0"/>
        <v>0.92225142585139064</v>
      </c>
      <c r="I20" s="32"/>
      <c r="J20" s="32"/>
      <c r="K20" s="33" t="str">
        <f t="shared" si="1"/>
        <v/>
      </c>
      <c r="L20" s="32"/>
      <c r="M20" s="32"/>
      <c r="N20" s="33" t="str">
        <f t="shared" si="2"/>
        <v/>
      </c>
      <c r="O20" s="32"/>
      <c r="P20" s="32"/>
      <c r="Q20" s="33" t="str">
        <f t="shared" si="3"/>
        <v/>
      </c>
    </row>
    <row r="21" spans="1:17" x14ac:dyDescent="0.25">
      <c r="A21" s="297" t="str">
        <f t="shared" si="4"/>
        <v>77351-100-F001  VA-Recursos distrito</v>
      </c>
      <c r="B21" s="34">
        <v>7735</v>
      </c>
      <c r="C21" s="35" t="s">
        <v>1433</v>
      </c>
      <c r="D21" s="36" t="s">
        <v>1421</v>
      </c>
      <c r="E21" s="32">
        <v>5480955000</v>
      </c>
      <c r="F21" s="32">
        <f>+VLOOKUP(A21,[13]Hoja3!$A$4:$C$59,2,0)</f>
        <v>5480955000</v>
      </c>
      <c r="G21" s="32">
        <f>+VLOOKUP($A21,[13]Hoja3!$A$4:$C$59,3,0)</f>
        <v>634277065</v>
      </c>
      <c r="H21" s="33">
        <f t="shared" si="0"/>
        <v>0.1157238227644635</v>
      </c>
      <c r="I21" s="32"/>
      <c r="J21" s="32"/>
      <c r="K21" s="33" t="str">
        <f t="shared" si="1"/>
        <v/>
      </c>
      <c r="L21" s="32"/>
      <c r="M21" s="32"/>
      <c r="N21" s="33" t="str">
        <f t="shared" si="2"/>
        <v/>
      </c>
      <c r="O21" s="32"/>
      <c r="P21" s="32"/>
      <c r="Q21" s="33" t="str">
        <f t="shared" si="3"/>
        <v/>
      </c>
    </row>
    <row r="22" spans="1:17" x14ac:dyDescent="0.25">
      <c r="A22" s="297" t="str">
        <f t="shared" si="4"/>
        <v>77401-100-F001  VA-Recursos distrito</v>
      </c>
      <c r="B22" s="34">
        <v>7740</v>
      </c>
      <c r="C22" s="35" t="s">
        <v>1434</v>
      </c>
      <c r="D22" s="31" t="s">
        <v>1421</v>
      </c>
      <c r="E22" s="32">
        <v>12079708000</v>
      </c>
      <c r="F22" s="32">
        <f>+VLOOKUP(A22,[13]Hoja3!$A$4:$C$59,2,0)</f>
        <v>12090868803</v>
      </c>
      <c r="G22" s="32">
        <f>+VLOOKUP($A22,[13]Hoja3!$A$4:$C$59,3,0)</f>
        <v>5472539040</v>
      </c>
      <c r="H22" s="33">
        <f t="shared" si="0"/>
        <v>0.45261751898607544</v>
      </c>
      <c r="I22" s="32"/>
      <c r="J22" s="32"/>
      <c r="K22" s="33" t="str">
        <f t="shared" si="1"/>
        <v/>
      </c>
      <c r="L22" s="32"/>
      <c r="M22" s="32"/>
      <c r="N22" s="33" t="str">
        <f t="shared" si="2"/>
        <v/>
      </c>
      <c r="O22" s="32"/>
      <c r="P22" s="32"/>
      <c r="Q22" s="33" t="str">
        <f t="shared" si="3"/>
        <v/>
      </c>
    </row>
    <row r="23" spans="1:17" x14ac:dyDescent="0.25">
      <c r="A23" s="297" t="str">
        <f t="shared" si="4"/>
        <v>77411-100-F001  VA-Recursos distrito</v>
      </c>
      <c r="B23" s="34">
        <v>7741</v>
      </c>
      <c r="C23" s="35" t="s">
        <v>1435</v>
      </c>
      <c r="D23" s="31" t="s">
        <v>1421</v>
      </c>
      <c r="E23" s="32">
        <v>21687908000</v>
      </c>
      <c r="F23" s="32">
        <f>+VLOOKUP(A23,[13]Hoja3!$A$4:$C$59,2,0)</f>
        <v>21767908000</v>
      </c>
      <c r="G23" s="32">
        <f>+VLOOKUP($A23,[13]Hoja3!$A$4:$C$59,3,0)</f>
        <v>10159978327</v>
      </c>
      <c r="H23" s="33">
        <f t="shared" si="0"/>
        <v>0.46674114604857758</v>
      </c>
      <c r="I23" s="32"/>
      <c r="J23" s="32"/>
      <c r="K23" s="33" t="str">
        <f t="shared" si="1"/>
        <v/>
      </c>
      <c r="L23" s="32"/>
      <c r="M23" s="32"/>
      <c r="N23" s="33" t="str">
        <f t="shared" si="2"/>
        <v/>
      </c>
      <c r="O23" s="32"/>
      <c r="P23" s="32"/>
      <c r="Q23" s="33" t="str">
        <f t="shared" si="3"/>
        <v/>
      </c>
    </row>
    <row r="24" spans="1:17" x14ac:dyDescent="0.25">
      <c r="A24" s="297" t="str">
        <f t="shared" si="4"/>
        <v>77411-100-F039  VA-Crédito</v>
      </c>
      <c r="B24" s="34">
        <v>7741</v>
      </c>
      <c r="C24" s="35" t="s">
        <v>1435</v>
      </c>
      <c r="D24" s="31" t="s">
        <v>1426</v>
      </c>
      <c r="E24" s="32">
        <v>8000000000</v>
      </c>
      <c r="F24" s="32">
        <f>+VLOOKUP(A24,[13]Hoja3!$A$4:$C$59,2,0)</f>
        <v>8000000000</v>
      </c>
      <c r="G24" s="32">
        <f>+VLOOKUP($A24,[13]Hoja3!$A$4:$C$59,3,0)</f>
        <v>6581954368</v>
      </c>
      <c r="H24" s="33">
        <f t="shared" si="0"/>
        <v>0.82274429599999999</v>
      </c>
      <c r="I24" s="32"/>
      <c r="J24" s="32"/>
      <c r="K24" s="33" t="str">
        <f t="shared" si="1"/>
        <v/>
      </c>
      <c r="L24" s="32"/>
      <c r="M24" s="32"/>
      <c r="N24" s="33" t="str">
        <f t="shared" si="2"/>
        <v/>
      </c>
      <c r="O24" s="32"/>
      <c r="P24" s="32"/>
      <c r="Q24" s="33" t="str">
        <f t="shared" si="3"/>
        <v/>
      </c>
    </row>
    <row r="25" spans="1:17" x14ac:dyDescent="0.25">
      <c r="A25" s="297" t="str">
        <f t="shared" ref="A25" si="5">+CONCATENATE(B25,D25)</f>
        <v>77411-100-I012  VA-Estampilla propersonas mayores</v>
      </c>
      <c r="B25" s="34">
        <v>7741</v>
      </c>
      <c r="C25" s="35" t="s">
        <v>1435</v>
      </c>
      <c r="D25" s="31" t="s">
        <v>1427</v>
      </c>
      <c r="E25" s="32"/>
      <c r="F25" s="32">
        <f>+VLOOKUP(A25,[13]Hoja3!$A$4:$C$59,2,0)</f>
        <v>1000000000</v>
      </c>
      <c r="G25" s="32">
        <f>+VLOOKUP($A25,[13]Hoja3!$A$4:$C$59,3,0)</f>
        <v>0</v>
      </c>
      <c r="H25" s="33"/>
      <c r="I25" s="32"/>
      <c r="J25" s="32"/>
      <c r="K25" s="33"/>
      <c r="L25" s="32"/>
      <c r="M25" s="32"/>
      <c r="N25" s="33"/>
      <c r="O25" s="32"/>
      <c r="P25" s="32"/>
      <c r="Q25" s="33"/>
    </row>
    <row r="26" spans="1:17" x14ac:dyDescent="0.25">
      <c r="A26" s="297" t="str">
        <f t="shared" si="4"/>
        <v>77441-100-F001  VA-Recursos distrito</v>
      </c>
      <c r="B26" s="34">
        <v>7744</v>
      </c>
      <c r="C26" s="35" t="s">
        <v>1436</v>
      </c>
      <c r="D26" s="31" t="s">
        <v>1421</v>
      </c>
      <c r="E26" s="32">
        <v>11765540000</v>
      </c>
      <c r="F26" s="32">
        <f>+VLOOKUP(A26,[13]Hoja3!$A$4:$C$59,2,0)</f>
        <v>13746768997</v>
      </c>
      <c r="G26" s="32">
        <f>+VLOOKUP($A26,[13]Hoja3!$A$4:$C$59,3,0)</f>
        <v>9281691411</v>
      </c>
      <c r="H26" s="33">
        <f t="shared" si="0"/>
        <v>0.6751907603179752</v>
      </c>
      <c r="I26" s="32"/>
      <c r="J26" s="32"/>
      <c r="K26" s="33" t="str">
        <f t="shared" si="1"/>
        <v/>
      </c>
      <c r="L26" s="32"/>
      <c r="M26" s="32"/>
      <c r="N26" s="33" t="str">
        <f t="shared" si="2"/>
        <v/>
      </c>
      <c r="O26" s="32"/>
      <c r="P26" s="32"/>
      <c r="Q26" s="33" t="str">
        <f t="shared" si="3"/>
        <v/>
      </c>
    </row>
    <row r="27" spans="1:17" x14ac:dyDescent="0.25">
      <c r="A27" s="297" t="str">
        <f t="shared" si="4"/>
        <v>77441-200-I049  RB-SGP propósito general</v>
      </c>
      <c r="B27" s="34">
        <v>7744</v>
      </c>
      <c r="C27" s="35" t="s">
        <v>1436</v>
      </c>
      <c r="D27" s="31" t="s">
        <v>1437</v>
      </c>
      <c r="E27" s="32">
        <v>528474000</v>
      </c>
      <c r="F27" s="32">
        <f>+VLOOKUP(A27,[13]Hoja3!$A$4:$C$59,2,0)</f>
        <v>528474000</v>
      </c>
      <c r="G27" s="32">
        <f>+VLOOKUP($A27,[13]Hoja3!$A$4:$C$59,3,0)</f>
        <v>326741072</v>
      </c>
      <c r="H27" s="33">
        <f t="shared" si="0"/>
        <v>0.61827274757130912</v>
      </c>
      <c r="I27" s="32"/>
      <c r="J27" s="32"/>
      <c r="K27" s="33" t="str">
        <f t="shared" si="1"/>
        <v/>
      </c>
      <c r="L27" s="32"/>
      <c r="M27" s="32"/>
      <c r="N27" s="33" t="str">
        <f t="shared" si="2"/>
        <v/>
      </c>
      <c r="O27" s="32"/>
      <c r="P27" s="32"/>
      <c r="Q27" s="33" t="str">
        <f t="shared" si="3"/>
        <v/>
      </c>
    </row>
    <row r="28" spans="1:17" x14ac:dyDescent="0.25">
      <c r="A28" s="297" t="str">
        <f t="shared" si="4"/>
        <v>77441-200-I062  RB-Otras Nación</v>
      </c>
      <c r="B28" s="34">
        <v>7744</v>
      </c>
      <c r="C28" s="35" t="s">
        <v>1436</v>
      </c>
      <c r="D28" s="36" t="s">
        <v>1438</v>
      </c>
      <c r="E28" s="32">
        <v>35010000</v>
      </c>
      <c r="F28" s="32">
        <f>+VLOOKUP(A28,[13]Hoja3!$A$4:$C$59,2,0)</f>
        <v>35010000</v>
      </c>
      <c r="G28" s="32">
        <f>+VLOOKUP($A28,[13]Hoja3!$A$4:$C$59,3,0)</f>
        <v>34991847</v>
      </c>
      <c r="H28" s="33">
        <f t="shared" si="0"/>
        <v>0.99948149100257067</v>
      </c>
      <c r="I28" s="32"/>
      <c r="J28" s="32"/>
      <c r="K28" s="33" t="str">
        <f t="shared" si="1"/>
        <v/>
      </c>
      <c r="L28" s="32"/>
      <c r="M28" s="32"/>
      <c r="N28" s="33" t="str">
        <f t="shared" si="2"/>
        <v/>
      </c>
      <c r="O28" s="32"/>
      <c r="P28" s="32"/>
      <c r="Q28" s="33" t="str">
        <f t="shared" si="3"/>
        <v/>
      </c>
    </row>
    <row r="29" spans="1:17" x14ac:dyDescent="0.25">
      <c r="A29" s="297" t="str">
        <f t="shared" si="4"/>
        <v>77441-400-I023  RF-SGP propósito general</v>
      </c>
      <c r="B29" s="34">
        <v>7744</v>
      </c>
      <c r="C29" s="35" t="s">
        <v>1436</v>
      </c>
      <c r="D29" s="31" t="s">
        <v>1439</v>
      </c>
      <c r="E29" s="32">
        <v>3834173000</v>
      </c>
      <c r="F29" s="32">
        <f>+VLOOKUP(A29,[13]Hoja3!$A$4:$C$59,2,0)</f>
        <v>3834173000</v>
      </c>
      <c r="G29" s="32">
        <f>+VLOOKUP($A29,[13]Hoja3!$A$4:$C$59,3,0)</f>
        <v>2441830607</v>
      </c>
      <c r="H29" s="33">
        <f t="shared" si="0"/>
        <v>0.6368597887993056</v>
      </c>
      <c r="I29" s="32"/>
      <c r="J29" s="32"/>
      <c r="K29" s="33" t="str">
        <f t="shared" si="1"/>
        <v/>
      </c>
      <c r="L29" s="32"/>
      <c r="M29" s="32"/>
      <c r="N29" s="33" t="str">
        <f t="shared" si="2"/>
        <v/>
      </c>
      <c r="O29" s="32"/>
      <c r="P29" s="32"/>
      <c r="Q29" s="33" t="str">
        <f t="shared" si="3"/>
        <v/>
      </c>
    </row>
    <row r="30" spans="1:17" x14ac:dyDescent="0.25">
      <c r="A30" s="297" t="str">
        <f t="shared" si="4"/>
        <v>77441-601-I037  PAS-Crédito</v>
      </c>
      <c r="B30" s="34">
        <v>7744</v>
      </c>
      <c r="C30" s="35" t="s">
        <v>1436</v>
      </c>
      <c r="D30" s="31" t="s">
        <v>1429</v>
      </c>
      <c r="E30" s="32">
        <v>8180000</v>
      </c>
      <c r="F30" s="32">
        <f>+VLOOKUP(A30,[13]Hoja3!$A$4:$C$59,2,0)</f>
        <v>8180000</v>
      </c>
      <c r="G30" s="32">
        <f>+VLOOKUP($A30,[13]Hoja3!$A$4:$C$59,3,0)</f>
        <v>651800</v>
      </c>
      <c r="H30" s="33">
        <f t="shared" si="0"/>
        <v>7.9682151589242051E-2</v>
      </c>
      <c r="I30" s="32"/>
      <c r="J30" s="32"/>
      <c r="K30" s="33" t="str">
        <f t="shared" si="1"/>
        <v/>
      </c>
      <c r="L30" s="32"/>
      <c r="M30" s="32"/>
      <c r="N30" s="33" t="str">
        <f t="shared" si="2"/>
        <v/>
      </c>
      <c r="O30" s="32"/>
      <c r="P30" s="32"/>
      <c r="Q30" s="33" t="str">
        <f t="shared" si="3"/>
        <v/>
      </c>
    </row>
    <row r="31" spans="1:17" x14ac:dyDescent="0.25">
      <c r="A31" s="297" t="str">
        <f t="shared" si="4"/>
        <v>77441-601-I039  PAS-Otras nación</v>
      </c>
      <c r="B31" s="34">
        <v>7744</v>
      </c>
      <c r="C31" s="35" t="s">
        <v>1436</v>
      </c>
      <c r="D31" s="31" t="s">
        <v>1440</v>
      </c>
      <c r="E31" s="32">
        <v>54575000</v>
      </c>
      <c r="F31" s="32">
        <f>+VLOOKUP(A31,[13]Hoja3!$A$4:$C$59,2,0)</f>
        <v>54575000</v>
      </c>
      <c r="G31" s="32">
        <f>+VLOOKUP($A31,[13]Hoja3!$A$4:$C$59,3,0)</f>
        <v>2304467</v>
      </c>
      <c r="H31" s="33">
        <f t="shared" si="0"/>
        <v>4.2225689418231793E-2</v>
      </c>
      <c r="I31" s="32"/>
      <c r="J31" s="32"/>
      <c r="K31" s="33" t="str">
        <f t="shared" si="1"/>
        <v/>
      </c>
      <c r="L31" s="32"/>
      <c r="M31" s="32"/>
      <c r="N31" s="33" t="str">
        <f t="shared" si="2"/>
        <v/>
      </c>
      <c r="O31" s="32"/>
      <c r="P31" s="32"/>
      <c r="Q31" s="33" t="str">
        <f t="shared" si="3"/>
        <v/>
      </c>
    </row>
    <row r="32" spans="1:17" x14ac:dyDescent="0.25">
      <c r="A32" s="297" t="str">
        <f t="shared" si="4"/>
        <v>77441-601-I052  PAS-SGP propósito general</v>
      </c>
      <c r="B32" s="34">
        <v>7744</v>
      </c>
      <c r="C32" s="35" t="s">
        <v>1436</v>
      </c>
      <c r="D32" s="31" t="s">
        <v>1423</v>
      </c>
      <c r="E32" s="32">
        <v>176400000</v>
      </c>
      <c r="F32" s="32">
        <f>+VLOOKUP(A32,[13]Hoja3!$A$4:$C$59,2,0)</f>
        <v>176400000</v>
      </c>
      <c r="G32" s="32">
        <f>+VLOOKUP($A32,[13]Hoja3!$A$4:$C$59,3,0)</f>
        <v>0</v>
      </c>
      <c r="H32" s="33">
        <f t="shared" si="0"/>
        <v>0</v>
      </c>
      <c r="I32" s="32"/>
      <c r="J32" s="32"/>
      <c r="K32" s="33" t="str">
        <f t="shared" si="1"/>
        <v/>
      </c>
      <c r="L32" s="32"/>
      <c r="M32" s="32"/>
      <c r="N32" s="33" t="str">
        <f t="shared" si="2"/>
        <v/>
      </c>
      <c r="O32" s="32"/>
      <c r="P32" s="32"/>
      <c r="Q32" s="33" t="str">
        <f t="shared" si="3"/>
        <v/>
      </c>
    </row>
    <row r="33" spans="1:17" x14ac:dyDescent="0.25">
      <c r="A33" s="297" t="str">
        <f t="shared" si="4"/>
        <v>77441-604-I023  PAS-RF-SGP propósito general</v>
      </c>
      <c r="B33" s="34">
        <v>7744</v>
      </c>
      <c r="C33" s="35" t="s">
        <v>1436</v>
      </c>
      <c r="D33" s="37" t="s">
        <v>1441</v>
      </c>
      <c r="E33" s="32">
        <v>3139000</v>
      </c>
      <c r="F33" s="32">
        <f>+VLOOKUP(A33,[13]Hoja3!$A$4:$C$59,2,0)</f>
        <v>3139000</v>
      </c>
      <c r="G33" s="32">
        <f>+VLOOKUP($A33,[13]Hoja3!$A$4:$C$59,3,0)</f>
        <v>0</v>
      </c>
      <c r="H33" s="33">
        <f t="shared" si="0"/>
        <v>0</v>
      </c>
      <c r="I33" s="32"/>
      <c r="J33" s="32"/>
      <c r="K33" s="33" t="str">
        <f t="shared" si="1"/>
        <v/>
      </c>
      <c r="L33" s="32"/>
      <c r="M33" s="32"/>
      <c r="N33" s="33" t="str">
        <f t="shared" si="2"/>
        <v/>
      </c>
      <c r="O33" s="32"/>
      <c r="P33" s="32"/>
      <c r="Q33" s="33" t="str">
        <f t="shared" si="3"/>
        <v/>
      </c>
    </row>
    <row r="34" spans="1:17" x14ac:dyDescent="0.25">
      <c r="A34" s="297" t="str">
        <f t="shared" si="4"/>
        <v>77442-100-I009  VA-SGP propósito general</v>
      </c>
      <c r="B34" s="34">
        <v>7744</v>
      </c>
      <c r="C34" s="35" t="s">
        <v>1436</v>
      </c>
      <c r="D34" s="37" t="s">
        <v>1424</v>
      </c>
      <c r="E34" s="32">
        <v>126419052000</v>
      </c>
      <c r="F34" s="32">
        <f>+VLOOKUP(A34,[13]Hoja3!$A$4:$C$59,2,0)</f>
        <v>126419052000</v>
      </c>
      <c r="G34" s="32">
        <f>+VLOOKUP($A34,[13]Hoja3!$A$4:$C$59,3,0)</f>
        <v>103521178128</v>
      </c>
      <c r="H34" s="33">
        <f t="shared" si="0"/>
        <v>0.81887323540442303</v>
      </c>
      <c r="I34" s="32"/>
      <c r="J34" s="32"/>
      <c r="K34" s="33" t="str">
        <f t="shared" si="1"/>
        <v/>
      </c>
      <c r="L34" s="32"/>
      <c r="M34" s="32"/>
      <c r="N34" s="33" t="str">
        <f t="shared" si="2"/>
        <v/>
      </c>
      <c r="O34" s="32"/>
      <c r="P34" s="32"/>
      <c r="Q34" s="33" t="str">
        <f t="shared" si="3"/>
        <v/>
      </c>
    </row>
    <row r="35" spans="1:17" x14ac:dyDescent="0.25">
      <c r="A35" s="297" t="str">
        <f t="shared" si="4"/>
        <v>77442-100-I016  VA-Otras transferencias nación</v>
      </c>
      <c r="B35" s="34">
        <v>7744</v>
      </c>
      <c r="C35" s="35" t="s">
        <v>1436</v>
      </c>
      <c r="D35" s="37" t="s">
        <v>1442</v>
      </c>
      <c r="E35" s="32">
        <v>55297356000</v>
      </c>
      <c r="F35" s="32">
        <f>+VLOOKUP(A35,[13]Hoja3!$A$4:$C$59,2,0)</f>
        <v>55297356000</v>
      </c>
      <c r="G35" s="32">
        <f>+VLOOKUP($A35,[13]Hoja3!$A$4:$C$59,3,0)</f>
        <v>40543704014</v>
      </c>
      <c r="H35" s="33">
        <f t="shared" si="0"/>
        <v>0.73319426002935839</v>
      </c>
      <c r="I35" s="32"/>
      <c r="J35" s="32"/>
      <c r="K35" s="33" t="str">
        <f t="shared" si="1"/>
        <v/>
      </c>
      <c r="L35" s="32"/>
      <c r="M35" s="32"/>
      <c r="N35" s="33" t="str">
        <f t="shared" si="2"/>
        <v/>
      </c>
      <c r="O35" s="32"/>
      <c r="P35" s="32"/>
      <c r="Q35" s="33" t="str">
        <f t="shared" si="3"/>
        <v/>
      </c>
    </row>
    <row r="36" spans="1:17" x14ac:dyDescent="0.25">
      <c r="A36" s="297" t="str">
        <f t="shared" si="4"/>
        <v>77451-100-F001  VA-Recursos distrito</v>
      </c>
      <c r="B36" s="34">
        <v>7745</v>
      </c>
      <c r="C36" s="35" t="s">
        <v>1443</v>
      </c>
      <c r="D36" s="31" t="s">
        <v>1421</v>
      </c>
      <c r="E36" s="32">
        <v>208545909000</v>
      </c>
      <c r="F36" s="32">
        <f>+VLOOKUP(A36,[13]Hoja3!$A$4:$C$59,2,0)</f>
        <v>208545909000</v>
      </c>
      <c r="G36" s="32">
        <f>+VLOOKUP($A36,[13]Hoja3!$A$4:$C$59,3,0)</f>
        <v>43114416139</v>
      </c>
      <c r="H36" s="33">
        <f t="shared" si="0"/>
        <v>0.20673824936551499</v>
      </c>
      <c r="I36" s="32"/>
      <c r="J36" s="32"/>
      <c r="K36" s="33" t="str">
        <f t="shared" si="1"/>
        <v/>
      </c>
      <c r="L36" s="32"/>
      <c r="M36" s="32"/>
      <c r="N36" s="33" t="str">
        <f t="shared" si="2"/>
        <v/>
      </c>
      <c r="O36" s="32"/>
      <c r="P36" s="32"/>
      <c r="Q36" s="33" t="str">
        <f t="shared" si="3"/>
        <v/>
      </c>
    </row>
    <row r="37" spans="1:17" x14ac:dyDescent="0.25">
      <c r="A37" s="297" t="str">
        <f t="shared" si="4"/>
        <v>77451-100-I012  VA-Estampilla propersonas mayores</v>
      </c>
      <c r="B37" s="34">
        <v>7745</v>
      </c>
      <c r="C37" s="35" t="s">
        <v>1443</v>
      </c>
      <c r="D37" s="31" t="s">
        <v>1427</v>
      </c>
      <c r="E37" s="32">
        <v>9101513000</v>
      </c>
      <c r="F37" s="32">
        <f>+VLOOKUP(A37,[13]Hoja3!$A$4:$C$59,2,0)</f>
        <v>9101513000</v>
      </c>
      <c r="G37" s="32">
        <f>+VLOOKUP($A37,[13]Hoja3!$A$4:$C$59,3,0)</f>
        <v>0</v>
      </c>
      <c r="H37" s="33">
        <f t="shared" si="0"/>
        <v>0</v>
      </c>
      <c r="I37" s="32"/>
      <c r="J37" s="32"/>
      <c r="K37" s="33" t="str">
        <f t="shared" si="1"/>
        <v/>
      </c>
      <c r="L37" s="32"/>
      <c r="M37" s="32"/>
      <c r="N37" s="33" t="str">
        <f t="shared" si="2"/>
        <v/>
      </c>
      <c r="O37" s="32"/>
      <c r="P37" s="32"/>
      <c r="Q37" s="33" t="str">
        <f t="shared" si="3"/>
        <v/>
      </c>
    </row>
    <row r="38" spans="1:17" x14ac:dyDescent="0.25">
      <c r="A38" s="297" t="str">
        <f t="shared" si="4"/>
        <v>77451-601-I037  PAS-Crédito</v>
      </c>
      <c r="B38" s="34">
        <v>7745</v>
      </c>
      <c r="C38" s="35" t="s">
        <v>1443</v>
      </c>
      <c r="D38" s="31" t="s">
        <v>1429</v>
      </c>
      <c r="E38" s="32">
        <v>347654000</v>
      </c>
      <c r="F38" s="32">
        <f>+VLOOKUP(A38,[13]Hoja3!$A$4:$C$59,2,0)</f>
        <v>347654000</v>
      </c>
      <c r="G38" s="32">
        <f>+VLOOKUP($A38,[13]Hoja3!$A$4:$C$59,3,0)</f>
        <v>0</v>
      </c>
      <c r="H38" s="33">
        <f t="shared" si="0"/>
        <v>0</v>
      </c>
      <c r="I38" s="32"/>
      <c r="J38" s="32"/>
      <c r="K38" s="33" t="str">
        <f t="shared" si="1"/>
        <v/>
      </c>
      <c r="L38" s="32"/>
      <c r="M38" s="32"/>
      <c r="N38" s="33" t="str">
        <f t="shared" si="2"/>
        <v/>
      </c>
      <c r="O38" s="32"/>
      <c r="P38" s="32"/>
      <c r="Q38" s="33" t="str">
        <f t="shared" si="3"/>
        <v/>
      </c>
    </row>
    <row r="39" spans="1:17" x14ac:dyDescent="0.25">
      <c r="A39" s="297" t="str">
        <f t="shared" si="4"/>
        <v>77451-601-I052  PAS-SGP propósito general</v>
      </c>
      <c r="B39" s="34">
        <v>7745</v>
      </c>
      <c r="C39" s="35" t="s">
        <v>1443</v>
      </c>
      <c r="D39" s="31" t="s">
        <v>1423</v>
      </c>
      <c r="E39" s="32">
        <v>1177481000</v>
      </c>
      <c r="F39" s="32">
        <f>+VLOOKUP(A39,[13]Hoja3!$A$4:$C$59,2,0)</f>
        <v>1177481000</v>
      </c>
      <c r="G39" s="32">
        <f>+VLOOKUP($A39,[13]Hoja3!$A$4:$C$59,3,0)</f>
        <v>0</v>
      </c>
      <c r="H39" s="33">
        <f t="shared" si="0"/>
        <v>0</v>
      </c>
      <c r="I39" s="32"/>
      <c r="J39" s="32"/>
      <c r="K39" s="33" t="str">
        <f t="shared" si="1"/>
        <v/>
      </c>
      <c r="L39" s="32"/>
      <c r="M39" s="32"/>
      <c r="N39" s="33" t="str">
        <f t="shared" si="2"/>
        <v/>
      </c>
      <c r="O39" s="32"/>
      <c r="P39" s="32"/>
      <c r="Q39" s="33" t="str">
        <f t="shared" si="3"/>
        <v/>
      </c>
    </row>
    <row r="40" spans="1:17" x14ac:dyDescent="0.25">
      <c r="A40" s="297" t="str">
        <f t="shared" si="4"/>
        <v>77452-100-I009  VA-SGP propósito general</v>
      </c>
      <c r="B40" s="34">
        <v>7745</v>
      </c>
      <c r="C40" s="35" t="s">
        <v>1443</v>
      </c>
      <c r="D40" s="31" t="s">
        <v>1424</v>
      </c>
      <c r="E40" s="32">
        <v>13079880000</v>
      </c>
      <c r="F40" s="32">
        <f>+VLOOKUP(A40,[13]Hoja3!$A$4:$C$59,2,0)</f>
        <v>13079880000</v>
      </c>
      <c r="G40" s="32">
        <f>+VLOOKUP($A40,[13]Hoja3!$A$4:$C$59,3,0)</f>
        <v>11740080000</v>
      </c>
      <c r="H40" s="33">
        <f t="shared" si="0"/>
        <v>0.89756786759511553</v>
      </c>
      <c r="I40" s="32"/>
      <c r="J40" s="32"/>
      <c r="K40" s="33" t="str">
        <f t="shared" si="1"/>
        <v/>
      </c>
      <c r="L40" s="32"/>
      <c r="M40" s="32"/>
      <c r="N40" s="33" t="str">
        <f t="shared" si="2"/>
        <v/>
      </c>
      <c r="O40" s="32"/>
      <c r="P40" s="32"/>
      <c r="Q40" s="33" t="str">
        <f t="shared" si="3"/>
        <v/>
      </c>
    </row>
    <row r="41" spans="1:17" x14ac:dyDescent="0.25">
      <c r="A41" s="297" t="str">
        <f t="shared" si="4"/>
        <v>77481-100-F001  VA-Recursos distrito</v>
      </c>
      <c r="B41" s="34">
        <v>7748</v>
      </c>
      <c r="C41" s="35" t="s">
        <v>1444</v>
      </c>
      <c r="D41" s="31" t="s">
        <v>1421</v>
      </c>
      <c r="E41" s="32">
        <v>332178993000</v>
      </c>
      <c r="F41" s="32">
        <f>+VLOOKUP(A41,[13]Hoja3!$A$4:$C$59,2,0)</f>
        <v>332199955004</v>
      </c>
      <c r="G41" s="32">
        <f>+VLOOKUP($A41,[13]Hoja3!$A$4:$C$59,3,0)</f>
        <v>168725715871</v>
      </c>
      <c r="H41" s="33">
        <f t="shared" si="0"/>
        <v>0.50790409008023008</v>
      </c>
      <c r="I41" s="32"/>
      <c r="J41" s="32"/>
      <c r="K41" s="33" t="str">
        <f t="shared" si="1"/>
        <v/>
      </c>
      <c r="L41" s="32"/>
      <c r="M41" s="32"/>
      <c r="N41" s="33" t="str">
        <f t="shared" si="2"/>
        <v/>
      </c>
      <c r="O41" s="32"/>
      <c r="P41" s="32"/>
      <c r="Q41" s="33" t="str">
        <f t="shared" si="3"/>
        <v/>
      </c>
    </row>
    <row r="42" spans="1:17" x14ac:dyDescent="0.25">
      <c r="A42" s="297" t="str">
        <f t="shared" si="4"/>
        <v>77481-100-I012  VA-Estampilla propersonas mayores</v>
      </c>
      <c r="B42" s="34">
        <v>7748</v>
      </c>
      <c r="C42" s="35" t="s">
        <v>1444</v>
      </c>
      <c r="D42" s="37" t="s">
        <v>1427</v>
      </c>
      <c r="E42" s="32">
        <v>13973888000</v>
      </c>
      <c r="F42" s="32">
        <f>+VLOOKUP(A42,[13]Hoja3!$A$4:$C$59,2,0)</f>
        <v>13973888000</v>
      </c>
      <c r="G42" s="32">
        <f>+VLOOKUP($A42,[13]Hoja3!$A$4:$C$59,3,0)</f>
        <v>12154654163</v>
      </c>
      <c r="H42" s="33">
        <f t="shared" si="0"/>
        <v>0.86981190653596197</v>
      </c>
      <c r="I42" s="32"/>
      <c r="J42" s="32"/>
      <c r="K42" s="33" t="str">
        <f t="shared" si="1"/>
        <v/>
      </c>
      <c r="L42" s="32"/>
      <c r="M42" s="32"/>
      <c r="N42" s="33" t="str">
        <f t="shared" si="2"/>
        <v/>
      </c>
      <c r="O42" s="32"/>
      <c r="P42" s="32"/>
      <c r="Q42" s="33" t="str">
        <f t="shared" si="3"/>
        <v/>
      </c>
    </row>
    <row r="43" spans="1:17" x14ac:dyDescent="0.25">
      <c r="A43" s="297" t="str">
        <f t="shared" si="4"/>
        <v>77491-100-F001  VA-Recursos distrito</v>
      </c>
      <c r="B43" s="34">
        <v>7749</v>
      </c>
      <c r="C43" s="35" t="s">
        <v>1445</v>
      </c>
      <c r="D43" s="36" t="s">
        <v>1421</v>
      </c>
      <c r="E43" s="32">
        <v>3432877000</v>
      </c>
      <c r="F43" s="32">
        <f>+VLOOKUP(A43,[13]Hoja3!$A$4:$C$59,2,0)</f>
        <v>3432877000</v>
      </c>
      <c r="G43" s="32">
        <f>+VLOOKUP($A43,[13]Hoja3!$A$4:$C$59,3,0)</f>
        <v>1016854955</v>
      </c>
      <c r="H43" s="33">
        <f t="shared" si="0"/>
        <v>0.29621071625927758</v>
      </c>
      <c r="I43" s="32"/>
      <c r="J43" s="32"/>
      <c r="K43" s="33" t="str">
        <f t="shared" si="1"/>
        <v/>
      </c>
      <c r="L43" s="32"/>
      <c r="M43" s="32"/>
      <c r="N43" s="33" t="str">
        <f t="shared" si="2"/>
        <v/>
      </c>
      <c r="O43" s="32"/>
      <c r="P43" s="32"/>
      <c r="Q43" s="33" t="str">
        <f t="shared" si="3"/>
        <v/>
      </c>
    </row>
    <row r="44" spans="1:17" x14ac:dyDescent="0.25">
      <c r="A44" s="297" t="str">
        <f t="shared" si="4"/>
        <v>77521-100-F001  VA-Recursos distrito</v>
      </c>
      <c r="B44" s="34">
        <v>7752</v>
      </c>
      <c r="C44" s="35" t="s">
        <v>1446</v>
      </c>
      <c r="D44" s="31" t="s">
        <v>1421</v>
      </c>
      <c r="E44" s="32">
        <v>1645474000</v>
      </c>
      <c r="F44" s="32">
        <f>+VLOOKUP(A44,[13]Hoja3!$A$4:$C$59,2,0)</f>
        <v>1645474000</v>
      </c>
      <c r="G44" s="32">
        <f>+VLOOKUP($A44,[13]Hoja3!$A$4:$C$59,3,0)</f>
        <v>854497137</v>
      </c>
      <c r="H44" s="33">
        <f t="shared" si="0"/>
        <v>0.519301512512504</v>
      </c>
      <c r="I44" s="32"/>
      <c r="J44" s="32"/>
      <c r="K44" s="33" t="str">
        <f t="shared" si="1"/>
        <v/>
      </c>
      <c r="L44" s="32"/>
      <c r="M44" s="32"/>
      <c r="N44" s="33" t="str">
        <f t="shared" si="2"/>
        <v/>
      </c>
      <c r="O44" s="32"/>
      <c r="P44" s="32"/>
      <c r="Q44" s="33" t="str">
        <f t="shared" si="3"/>
        <v/>
      </c>
    </row>
    <row r="45" spans="1:17" x14ac:dyDescent="0.25">
      <c r="A45" s="297" t="str">
        <f t="shared" si="4"/>
        <v>77522-100-I009  VA-SGP propósito general</v>
      </c>
      <c r="B45" s="34">
        <v>7752</v>
      </c>
      <c r="C45" s="35" t="s">
        <v>1446</v>
      </c>
      <c r="D45" s="31" t="s">
        <v>1424</v>
      </c>
      <c r="E45" s="32">
        <v>2738965000</v>
      </c>
      <c r="F45" s="32">
        <f>+VLOOKUP(A45,[13]Hoja3!$A$4:$C$59,2,0)</f>
        <v>2738965000</v>
      </c>
      <c r="G45" s="32">
        <f>+VLOOKUP($A45,[13]Hoja3!$A$4:$C$59,3,0)</f>
        <v>1875626500</v>
      </c>
      <c r="H45" s="33">
        <f t="shared" si="0"/>
        <v>0.68479389112310673</v>
      </c>
      <c r="I45" s="32"/>
      <c r="J45" s="32"/>
      <c r="K45" s="33" t="str">
        <f t="shared" si="1"/>
        <v/>
      </c>
      <c r="L45" s="32"/>
      <c r="M45" s="32"/>
      <c r="N45" s="33" t="str">
        <f t="shared" si="2"/>
        <v/>
      </c>
      <c r="O45" s="32"/>
      <c r="P45" s="32"/>
      <c r="Q45" s="33" t="str">
        <f t="shared" si="3"/>
        <v/>
      </c>
    </row>
    <row r="46" spans="1:17" x14ac:dyDescent="0.25">
      <c r="A46" s="297" t="str">
        <f t="shared" si="4"/>
        <v>77531-100-F001  VA-Recursos distrito</v>
      </c>
      <c r="B46" s="34">
        <v>7753</v>
      </c>
      <c r="C46" s="35" t="s">
        <v>1447</v>
      </c>
      <c r="D46" s="31" t="s">
        <v>1421</v>
      </c>
      <c r="E46" s="32">
        <v>825000000</v>
      </c>
      <c r="F46" s="32">
        <f>+VLOOKUP(A46,[13]Hoja3!$A$4:$C$59,2,0)</f>
        <v>825000000</v>
      </c>
      <c r="G46" s="32">
        <f>+VLOOKUP($A46,[13]Hoja3!$A$4:$C$59,3,0)</f>
        <v>401786600</v>
      </c>
      <c r="H46" s="33">
        <f t="shared" si="0"/>
        <v>0.48701406060606062</v>
      </c>
      <c r="I46" s="32"/>
      <c r="J46" s="32"/>
      <c r="K46" s="33" t="str">
        <f t="shared" si="1"/>
        <v/>
      </c>
      <c r="L46" s="32"/>
      <c r="M46" s="32"/>
      <c r="N46" s="33" t="str">
        <f t="shared" si="2"/>
        <v/>
      </c>
      <c r="O46" s="32"/>
      <c r="P46" s="32"/>
      <c r="Q46" s="33" t="str">
        <f t="shared" si="3"/>
        <v/>
      </c>
    </row>
    <row r="47" spans="1:17" x14ac:dyDescent="0.25">
      <c r="A47" s="297" t="str">
        <f t="shared" si="4"/>
        <v>77561-100-F001  VA-Recursos distrito</v>
      </c>
      <c r="B47" s="34">
        <v>7756</v>
      </c>
      <c r="C47" s="35" t="s">
        <v>1448</v>
      </c>
      <c r="D47" s="31" t="s">
        <v>1421</v>
      </c>
      <c r="E47" s="32">
        <v>3714771000</v>
      </c>
      <c r="F47" s="32">
        <f>+VLOOKUP(A47,[13]Hoja3!$A$4:$C$59,2,0)</f>
        <v>3714771000</v>
      </c>
      <c r="G47" s="32">
        <f>+VLOOKUP($A47,[13]Hoja3!$A$4:$C$59,3,0)</f>
        <v>2349221680</v>
      </c>
      <c r="H47" s="33">
        <f t="shared" si="0"/>
        <v>0.63240013449012067</v>
      </c>
      <c r="I47" s="32"/>
      <c r="J47" s="32"/>
      <c r="K47" s="33" t="str">
        <f t="shared" si="1"/>
        <v/>
      </c>
      <c r="L47" s="32"/>
      <c r="M47" s="32"/>
      <c r="N47" s="33" t="str">
        <f t="shared" si="2"/>
        <v/>
      </c>
      <c r="O47" s="32"/>
      <c r="P47" s="32"/>
      <c r="Q47" s="33" t="str">
        <f t="shared" si="3"/>
        <v/>
      </c>
    </row>
    <row r="48" spans="1:17" x14ac:dyDescent="0.25">
      <c r="A48" s="297" t="str">
        <f t="shared" si="4"/>
        <v>77571-100-F001  VA-Recursos distrito</v>
      </c>
      <c r="B48" s="34">
        <v>7757</v>
      </c>
      <c r="C48" s="35" t="s">
        <v>1449</v>
      </c>
      <c r="D48" s="31" t="s">
        <v>1421</v>
      </c>
      <c r="E48" s="32">
        <v>23603303000</v>
      </c>
      <c r="F48" s="32">
        <f>+VLOOKUP(A48,[13]Hoja3!$A$4:$C$59,2,0)</f>
        <v>32503303000</v>
      </c>
      <c r="G48" s="32">
        <f>+VLOOKUP($A48,[13]Hoja3!$A$4:$C$59,3,0)</f>
        <v>22550212120</v>
      </c>
      <c r="H48" s="33">
        <f t="shared" si="0"/>
        <v>0.69378217099966732</v>
      </c>
      <c r="I48" s="32"/>
      <c r="J48" s="32"/>
      <c r="K48" s="33" t="str">
        <f t="shared" si="1"/>
        <v/>
      </c>
      <c r="L48" s="32"/>
      <c r="M48" s="32"/>
      <c r="N48" s="33" t="str">
        <f t="shared" si="2"/>
        <v/>
      </c>
      <c r="O48" s="32"/>
      <c r="P48" s="32"/>
      <c r="Q48" s="33" t="str">
        <f t="shared" si="3"/>
        <v/>
      </c>
    </row>
    <row r="49" spans="1:17" x14ac:dyDescent="0.25">
      <c r="A49" s="297" t="str">
        <f t="shared" si="4"/>
        <v>77571-100-I008  VA-Fondo de pobres y espectáculos</v>
      </c>
      <c r="B49" s="34">
        <v>7757</v>
      </c>
      <c r="C49" s="35" t="s">
        <v>1449</v>
      </c>
      <c r="D49" s="31" t="s">
        <v>1450</v>
      </c>
      <c r="E49" s="32">
        <v>11160936000</v>
      </c>
      <c r="F49" s="32">
        <f>+VLOOKUP(A49,[13]Hoja3!$A$4:$C$59,2,0)</f>
        <v>11160936000</v>
      </c>
      <c r="G49" s="32">
        <f>+VLOOKUP($A49,[13]Hoja3!$A$4:$C$59,3,0)</f>
        <v>4985172918</v>
      </c>
      <c r="H49" s="33">
        <f t="shared" si="0"/>
        <v>0.44666262023185155</v>
      </c>
      <c r="I49" s="32"/>
      <c r="J49" s="32"/>
      <c r="K49" s="33" t="str">
        <f t="shared" si="1"/>
        <v/>
      </c>
      <c r="L49" s="32"/>
      <c r="M49" s="32"/>
      <c r="N49" s="33" t="str">
        <f t="shared" si="2"/>
        <v/>
      </c>
      <c r="O49" s="32"/>
      <c r="P49" s="32"/>
      <c r="Q49" s="33" t="str">
        <f t="shared" si="3"/>
        <v/>
      </c>
    </row>
    <row r="50" spans="1:17" x14ac:dyDescent="0.25">
      <c r="A50" s="297" t="str">
        <f t="shared" si="4"/>
        <v>77571-601-I008  PAS-Fondo pobres y espectáculos p</v>
      </c>
      <c r="B50" s="34">
        <v>7757</v>
      </c>
      <c r="C50" s="35" t="s">
        <v>1449</v>
      </c>
      <c r="D50" s="31" t="s">
        <v>1451</v>
      </c>
      <c r="E50" s="32">
        <v>20419000</v>
      </c>
      <c r="F50" s="32">
        <f>+VLOOKUP(A50,[13]Hoja3!$A$4:$C$59,2,0)</f>
        <v>20419000</v>
      </c>
      <c r="G50" s="32">
        <f>+VLOOKUP($A50,[13]Hoja3!$A$4:$C$59,3,0)</f>
        <v>0</v>
      </c>
      <c r="H50" s="33">
        <f t="shared" si="0"/>
        <v>0</v>
      </c>
      <c r="I50" s="32"/>
      <c r="J50" s="32"/>
      <c r="K50" s="33" t="str">
        <f t="shared" si="1"/>
        <v/>
      </c>
      <c r="L50" s="32"/>
      <c r="M50" s="32"/>
      <c r="N50" s="33" t="str">
        <f t="shared" si="2"/>
        <v/>
      </c>
      <c r="O50" s="32"/>
      <c r="P50" s="32"/>
      <c r="Q50" s="33" t="str">
        <f t="shared" si="3"/>
        <v/>
      </c>
    </row>
    <row r="51" spans="1:17" x14ac:dyDescent="0.25">
      <c r="A51" s="297" t="str">
        <f t="shared" si="4"/>
        <v>77571-601-I052  PAS-SGP propósito general</v>
      </c>
      <c r="B51" s="34">
        <v>7757</v>
      </c>
      <c r="C51" s="35" t="s">
        <v>1449</v>
      </c>
      <c r="D51" s="31" t="s">
        <v>1423</v>
      </c>
      <c r="E51" s="32">
        <v>18243000</v>
      </c>
      <c r="F51" s="32">
        <f>+VLOOKUP(A51,[13]Hoja3!$A$4:$C$59,2,0)</f>
        <v>18243000</v>
      </c>
      <c r="G51" s="32">
        <f>+VLOOKUP($A51,[13]Hoja3!$A$4:$C$59,3,0)</f>
        <v>0</v>
      </c>
      <c r="H51" s="33">
        <f t="shared" si="0"/>
        <v>0</v>
      </c>
      <c r="I51" s="32"/>
      <c r="J51" s="32"/>
      <c r="K51" s="33" t="str">
        <f t="shared" si="1"/>
        <v/>
      </c>
      <c r="L51" s="32"/>
      <c r="M51" s="32"/>
      <c r="N51" s="33" t="str">
        <f t="shared" si="2"/>
        <v/>
      </c>
      <c r="O51" s="32"/>
      <c r="P51" s="32"/>
      <c r="Q51" s="33" t="str">
        <f t="shared" si="3"/>
        <v/>
      </c>
    </row>
    <row r="52" spans="1:17" x14ac:dyDescent="0.25">
      <c r="A52" s="297" t="str">
        <f t="shared" si="4"/>
        <v>77681-100-F001  VA-Recursos distrito</v>
      </c>
      <c r="B52" s="34">
        <v>7768</v>
      </c>
      <c r="C52" s="35" t="s">
        <v>1452</v>
      </c>
      <c r="D52" s="31" t="s">
        <v>1421</v>
      </c>
      <c r="E52" s="32">
        <v>3432850000</v>
      </c>
      <c r="F52" s="32">
        <f>+VLOOKUP(A52,[13]Hoja3!$A$4:$C$59,2,0)</f>
        <v>3432850000</v>
      </c>
      <c r="G52" s="32">
        <f>+VLOOKUP($A52,[13]Hoja3!$A$4:$C$59,3,0)</f>
        <v>365432740</v>
      </c>
      <c r="H52" s="33">
        <f t="shared" si="0"/>
        <v>0.10645170630816959</v>
      </c>
      <c r="I52" s="32"/>
      <c r="J52" s="32"/>
      <c r="K52" s="33" t="str">
        <f t="shared" si="1"/>
        <v/>
      </c>
      <c r="L52" s="32"/>
      <c r="M52" s="32"/>
      <c r="N52" s="33" t="str">
        <f t="shared" si="2"/>
        <v/>
      </c>
      <c r="O52" s="32"/>
      <c r="P52" s="32"/>
      <c r="Q52" s="33" t="str">
        <f t="shared" si="3"/>
        <v/>
      </c>
    </row>
    <row r="53" spans="1:17" x14ac:dyDescent="0.25">
      <c r="A53" s="297" t="str">
        <f t="shared" si="4"/>
        <v>77701-100-F001  VA-Recursos distrito</v>
      </c>
      <c r="B53" s="34">
        <v>7770</v>
      </c>
      <c r="C53" s="35" t="s">
        <v>1453</v>
      </c>
      <c r="D53" s="31" t="s">
        <v>1421</v>
      </c>
      <c r="E53" s="32">
        <v>167461201000</v>
      </c>
      <c r="F53" s="32">
        <f>+VLOOKUP(A53,[13]Hoja3!$A$4:$C$59,2,0)</f>
        <v>155215803621</v>
      </c>
      <c r="G53" s="32">
        <f>+VLOOKUP($A53,[13]Hoja3!$A$4:$C$59,3,0)</f>
        <v>114376990335</v>
      </c>
      <c r="H53" s="33">
        <f t="shared" si="0"/>
        <v>0.736890108266819</v>
      </c>
      <c r="I53" s="32"/>
      <c r="J53" s="32"/>
      <c r="K53" s="33" t="str">
        <f t="shared" si="1"/>
        <v/>
      </c>
      <c r="L53" s="32"/>
      <c r="M53" s="32"/>
      <c r="N53" s="33" t="str">
        <f t="shared" si="2"/>
        <v/>
      </c>
      <c r="O53" s="32"/>
      <c r="P53" s="32"/>
      <c r="Q53" s="33" t="str">
        <f t="shared" si="3"/>
        <v/>
      </c>
    </row>
    <row r="54" spans="1:17" x14ac:dyDescent="0.25">
      <c r="A54" s="297" t="str">
        <f t="shared" si="4"/>
        <v>77701-100-I012  VA-Estampilla propersonas mayores</v>
      </c>
      <c r="B54" s="34">
        <v>7770</v>
      </c>
      <c r="C54" s="35" t="s">
        <v>1453</v>
      </c>
      <c r="D54" s="31" t="s">
        <v>1427</v>
      </c>
      <c r="E54" s="32">
        <v>68367023000</v>
      </c>
      <c r="F54" s="32">
        <f>+VLOOKUP(A54,[13]Hoja3!$A$4:$C$59,2,0)</f>
        <v>67367023000</v>
      </c>
      <c r="G54" s="32">
        <f>+VLOOKUP($A54,[13]Hoja3!$A$4:$C$59,3,0)</f>
        <v>36912662480</v>
      </c>
      <c r="H54" s="33">
        <f t="shared" si="0"/>
        <v>0.54793370459609003</v>
      </c>
      <c r="I54" s="32"/>
      <c r="J54" s="32"/>
      <c r="K54" s="33" t="str">
        <f t="shared" si="1"/>
        <v/>
      </c>
      <c r="L54" s="32"/>
      <c r="M54" s="32"/>
      <c r="N54" s="33" t="str">
        <f t="shared" si="2"/>
        <v/>
      </c>
      <c r="O54" s="32"/>
      <c r="P54" s="32"/>
      <c r="Q54" s="33" t="str">
        <f t="shared" si="3"/>
        <v/>
      </c>
    </row>
    <row r="55" spans="1:17" x14ac:dyDescent="0.25">
      <c r="A55" s="297" t="str">
        <f t="shared" si="4"/>
        <v>77701-200-I012  RB-Estampilla propersonas mayores</v>
      </c>
      <c r="B55" s="34">
        <v>7770</v>
      </c>
      <c r="C55" s="35" t="s">
        <v>1453</v>
      </c>
      <c r="D55" t="s">
        <v>1454</v>
      </c>
      <c r="E55" s="32">
        <v>1130070000</v>
      </c>
      <c r="F55" s="32">
        <f>+VLOOKUP(A55,[13]Hoja3!$A$4:$C$59,2,0)</f>
        <v>1130070000</v>
      </c>
      <c r="G55" s="32">
        <f>+VLOOKUP($A55,[13]Hoja3!$A$4:$C$59,3,0)</f>
        <v>0</v>
      </c>
      <c r="H55" s="33">
        <f t="shared" si="0"/>
        <v>0</v>
      </c>
      <c r="I55" s="32"/>
      <c r="J55" s="32"/>
      <c r="K55" s="33" t="str">
        <f t="shared" si="1"/>
        <v/>
      </c>
      <c r="L55" s="32"/>
      <c r="M55" s="32"/>
      <c r="N55" s="33" t="str">
        <f t="shared" si="2"/>
        <v/>
      </c>
      <c r="O55" s="32"/>
      <c r="P55" s="32"/>
      <c r="Q55" s="33" t="str">
        <f t="shared" si="3"/>
        <v/>
      </c>
    </row>
    <row r="56" spans="1:17" x14ac:dyDescent="0.25">
      <c r="A56" s="297" t="str">
        <f t="shared" si="4"/>
        <v>77701-300-I010  REAF-Estampilla propersonas mayor</v>
      </c>
      <c r="B56" s="34">
        <v>7770</v>
      </c>
      <c r="C56" s="35" t="s">
        <v>1453</v>
      </c>
      <c r="D56" s="37" t="s">
        <v>1455</v>
      </c>
      <c r="E56" s="32">
        <v>87367000</v>
      </c>
      <c r="F56" s="32">
        <f>+VLOOKUP(A56,[13]Hoja3!$A$4:$C$59,2,0)</f>
        <v>87367000</v>
      </c>
      <c r="G56" s="32">
        <f>+VLOOKUP($A56,[13]Hoja3!$A$4:$C$59,3,0)</f>
        <v>0</v>
      </c>
      <c r="H56" s="33">
        <f t="shared" si="0"/>
        <v>0</v>
      </c>
      <c r="I56" s="32"/>
      <c r="J56" s="32"/>
      <c r="K56" s="33" t="str">
        <f t="shared" si="1"/>
        <v/>
      </c>
      <c r="L56" s="32"/>
      <c r="M56" s="32"/>
      <c r="N56" s="33" t="str">
        <f t="shared" si="2"/>
        <v/>
      </c>
      <c r="O56" s="32"/>
      <c r="P56" s="32"/>
      <c r="Q56" s="33" t="str">
        <f t="shared" si="3"/>
        <v/>
      </c>
    </row>
    <row r="57" spans="1:17" x14ac:dyDescent="0.25">
      <c r="A57" s="297" t="str">
        <f t="shared" si="4"/>
        <v>77701-601-I012  PAS-Estampilla propersonas mayore</v>
      </c>
      <c r="B57" s="34">
        <v>7770</v>
      </c>
      <c r="C57" s="35" t="s">
        <v>1453</v>
      </c>
      <c r="D57" s="31" t="s">
        <v>1428</v>
      </c>
      <c r="E57" s="32">
        <v>874552000</v>
      </c>
      <c r="F57" s="32">
        <f>+VLOOKUP(A57,[13]Hoja3!$A$4:$C$59,2,0)</f>
        <v>874552000</v>
      </c>
      <c r="G57" s="32">
        <f>+VLOOKUP($A57,[13]Hoja3!$A$4:$C$59,3,0)</f>
        <v>0</v>
      </c>
      <c r="H57" s="33">
        <f t="shared" si="0"/>
        <v>0</v>
      </c>
      <c r="I57" s="32"/>
      <c r="J57" s="32"/>
      <c r="K57" s="33" t="str">
        <f t="shared" si="1"/>
        <v/>
      </c>
      <c r="L57" s="32"/>
      <c r="M57" s="32"/>
      <c r="N57" s="33" t="str">
        <f t="shared" si="2"/>
        <v/>
      </c>
      <c r="O57" s="32"/>
      <c r="P57" s="32"/>
      <c r="Q57" s="33" t="str">
        <f t="shared" si="3"/>
        <v/>
      </c>
    </row>
    <row r="58" spans="1:17" x14ac:dyDescent="0.25">
      <c r="A58" s="297" t="str">
        <f t="shared" si="4"/>
        <v>77701-601-I052  PAS-SGP propósito general</v>
      </c>
      <c r="B58" s="34">
        <v>7770</v>
      </c>
      <c r="C58" s="35" t="s">
        <v>1453</v>
      </c>
      <c r="D58" s="31" t="s">
        <v>1423</v>
      </c>
      <c r="E58" s="32">
        <v>41264000</v>
      </c>
      <c r="F58" s="32">
        <f>+VLOOKUP(A58,[13]Hoja3!$A$4:$C$59,2,0)</f>
        <v>41264000</v>
      </c>
      <c r="G58" s="32">
        <f>+VLOOKUP($A58,[13]Hoja3!$A$4:$C$59,3,0)</f>
        <v>0</v>
      </c>
      <c r="H58" s="33">
        <f t="shared" si="0"/>
        <v>0</v>
      </c>
      <c r="I58" s="32"/>
      <c r="J58" s="32"/>
      <c r="K58" s="33" t="str">
        <f t="shared" si="1"/>
        <v/>
      </c>
      <c r="L58" s="32"/>
      <c r="M58" s="32"/>
      <c r="N58" s="33" t="str">
        <f t="shared" si="2"/>
        <v/>
      </c>
      <c r="O58" s="32"/>
      <c r="P58" s="32"/>
      <c r="Q58" s="33" t="str">
        <f t="shared" si="3"/>
        <v/>
      </c>
    </row>
    <row r="59" spans="1:17" x14ac:dyDescent="0.25">
      <c r="A59" s="297" t="str">
        <f t="shared" si="4"/>
        <v>77701-604-I023  PAS-RF-SGP propósito general</v>
      </c>
      <c r="B59" s="34">
        <v>7770</v>
      </c>
      <c r="C59" s="35" t="s">
        <v>1453</v>
      </c>
      <c r="D59" t="s">
        <v>1441</v>
      </c>
      <c r="E59" s="32">
        <v>43221000</v>
      </c>
      <c r="F59" s="32">
        <f>+VLOOKUP(A59,[13]Hoja3!$A$4:$C$59,2,0)</f>
        <v>43221000</v>
      </c>
      <c r="G59" s="32">
        <f>+VLOOKUP($A59,[13]Hoja3!$A$4:$C$59,3,0)</f>
        <v>0</v>
      </c>
      <c r="H59" s="33">
        <f t="shared" si="0"/>
        <v>0</v>
      </c>
      <c r="I59" s="32"/>
      <c r="J59" s="32"/>
      <c r="K59" s="33" t="str">
        <f t="shared" si="1"/>
        <v/>
      </c>
      <c r="L59" s="32"/>
      <c r="M59" s="32"/>
      <c r="N59" s="33" t="str">
        <f t="shared" si="2"/>
        <v/>
      </c>
      <c r="O59" s="32"/>
      <c r="P59" s="32"/>
      <c r="Q59" s="33" t="str">
        <f t="shared" si="3"/>
        <v/>
      </c>
    </row>
    <row r="60" spans="1:17" x14ac:dyDescent="0.25">
      <c r="A60" s="297" t="str">
        <f t="shared" si="4"/>
        <v>77711-100-F001  VA-Recursos distrito</v>
      </c>
      <c r="B60" s="34">
        <v>7771</v>
      </c>
      <c r="C60" s="35" t="s">
        <v>1456</v>
      </c>
      <c r="D60" s="31" t="s">
        <v>1421</v>
      </c>
      <c r="E60" s="32">
        <v>2363535000</v>
      </c>
      <c r="F60" s="32">
        <f>+VLOOKUP(A60,[13]Hoja3!$A$4:$C$59,2,0)</f>
        <v>2570224944</v>
      </c>
      <c r="G60" s="32">
        <f>+VLOOKUP($A60,[13]Hoja3!$A$4:$C$59,3,0)</f>
        <v>1823762145</v>
      </c>
      <c r="H60" s="33">
        <f t="shared" si="0"/>
        <v>0.70957296918989043</v>
      </c>
      <c r="I60" s="32"/>
      <c r="J60" s="32"/>
      <c r="K60" s="33" t="str">
        <f t="shared" si="1"/>
        <v/>
      </c>
      <c r="L60" s="32"/>
      <c r="M60" s="32"/>
      <c r="N60" s="33" t="str">
        <f t="shared" si="2"/>
        <v/>
      </c>
      <c r="O60" s="32"/>
      <c r="P60" s="32"/>
      <c r="Q60" s="33" t="str">
        <f t="shared" si="3"/>
        <v/>
      </c>
    </row>
    <row r="61" spans="1:17" x14ac:dyDescent="0.25">
      <c r="A61" s="297" t="str">
        <f t="shared" si="4"/>
        <v>77711-604-I023  PAS-RF-SGP propósito general</v>
      </c>
      <c r="B61" s="34">
        <v>7771</v>
      </c>
      <c r="C61" s="35" t="s">
        <v>1456</v>
      </c>
      <c r="D61" s="31" t="s">
        <v>1441</v>
      </c>
      <c r="E61" s="32">
        <v>3289000</v>
      </c>
      <c r="F61" s="32">
        <f>+VLOOKUP(A61,[13]Hoja3!$A$4:$C$59,2,0)</f>
        <v>3289000</v>
      </c>
      <c r="G61" s="32">
        <f>+VLOOKUP($A61,[13]Hoja3!$A$4:$C$59,3,0)</f>
        <v>0</v>
      </c>
      <c r="H61" s="33">
        <f t="shared" si="0"/>
        <v>0</v>
      </c>
      <c r="I61" s="32"/>
      <c r="J61" s="32"/>
      <c r="K61" s="33" t="str">
        <f t="shared" si="1"/>
        <v/>
      </c>
      <c r="L61" s="32"/>
      <c r="M61" s="32"/>
      <c r="N61" s="33" t="str">
        <f t="shared" si="2"/>
        <v/>
      </c>
      <c r="O61" s="32"/>
      <c r="P61" s="32"/>
      <c r="Q61" s="33" t="str">
        <f t="shared" si="3"/>
        <v/>
      </c>
    </row>
    <row r="62" spans="1:17" x14ac:dyDescent="0.25">
      <c r="A62" s="297" t="str">
        <f t="shared" si="4"/>
        <v>77712-100-I009  VA-SGP propósito general</v>
      </c>
      <c r="B62" s="34">
        <v>7771</v>
      </c>
      <c r="C62" s="35" t="s">
        <v>1456</v>
      </c>
      <c r="D62" s="31" t="s">
        <v>1424</v>
      </c>
      <c r="E62" s="32">
        <v>77638224000</v>
      </c>
      <c r="F62" s="32">
        <f>+VLOOKUP(A62,[13]Hoja3!$A$4:$C$59,2,0)</f>
        <v>77638224000</v>
      </c>
      <c r="G62" s="32">
        <f>+VLOOKUP($A62,[13]Hoja3!$A$4:$C$59,3,0)</f>
        <v>55415248801</v>
      </c>
      <c r="H62" s="33">
        <f t="shared" si="0"/>
        <v>0.71376244774738795</v>
      </c>
      <c r="I62" s="32"/>
      <c r="J62" s="32"/>
      <c r="K62" s="33" t="str">
        <f t="shared" si="1"/>
        <v/>
      </c>
      <c r="L62" s="32"/>
      <c r="M62" s="32"/>
      <c r="N62" s="33" t="str">
        <f t="shared" si="2"/>
        <v/>
      </c>
      <c r="O62" s="32"/>
      <c r="P62" s="32"/>
      <c r="Q62" s="33" t="str">
        <f t="shared" si="3"/>
        <v/>
      </c>
    </row>
    <row r="63" spans="1:17" x14ac:dyDescent="0.25">
      <c r="A63" s="297" t="str">
        <f t="shared" si="4"/>
        <v>79181-100-F001  VA-Recursos distrito</v>
      </c>
      <c r="B63" s="34">
        <v>7918</v>
      </c>
      <c r="C63" s="35" t="s">
        <v>1457</v>
      </c>
      <c r="D63" s="31" t="s">
        <v>1421</v>
      </c>
      <c r="E63" s="32">
        <v>497438433000</v>
      </c>
      <c r="F63" s="32">
        <f>+VLOOKUP(A63,[13]Hoja3!$A$4:$C$59,2,0)</f>
        <v>497438433000</v>
      </c>
      <c r="G63" s="32">
        <f>+VLOOKUP($A63,[13]Hoja3!$A$4:$C$59,3,0)</f>
        <v>125095528961</v>
      </c>
      <c r="H63" s="33">
        <f t="shared" si="0"/>
        <v>0.25147942069244977</v>
      </c>
      <c r="I63" s="32"/>
      <c r="J63" s="32"/>
      <c r="K63" s="33" t="str">
        <f t="shared" si="1"/>
        <v/>
      </c>
      <c r="L63" s="32"/>
      <c r="M63" s="32"/>
      <c r="N63" s="33" t="str">
        <f t="shared" si="2"/>
        <v/>
      </c>
      <c r="O63" s="32"/>
      <c r="P63" s="32"/>
      <c r="Q63" s="33" t="str">
        <f t="shared" si="3"/>
        <v/>
      </c>
    </row>
    <row r="64" spans="1:17" x14ac:dyDescent="0.25">
      <c r="A64" s="297" t="str">
        <f t="shared" si="4"/>
        <v>79181-200-I031  RB-Donaciones 110% con Bogotá</v>
      </c>
      <c r="B64" s="34">
        <v>7918</v>
      </c>
      <c r="C64" s="35" t="s">
        <v>1457</v>
      </c>
      <c r="D64" s="31" t="s">
        <v>1458</v>
      </c>
      <c r="E64" s="32">
        <v>851606000</v>
      </c>
      <c r="F64" s="32">
        <f>+VLOOKUP(A64,[13]Hoja3!$A$4:$C$59,2,0)</f>
        <v>851606000</v>
      </c>
      <c r="G64" s="32">
        <f>+VLOOKUP($A64,[13]Hoja3!$A$4:$C$59,3,0)</f>
        <v>0</v>
      </c>
      <c r="H64" s="33">
        <f t="shared" si="0"/>
        <v>0</v>
      </c>
      <c r="I64" s="32"/>
      <c r="J64" s="32"/>
      <c r="K64" s="33" t="str">
        <f t="shared" si="1"/>
        <v/>
      </c>
      <c r="L64" s="32"/>
      <c r="M64" s="32"/>
      <c r="N64" s="33" t="str">
        <f t="shared" si="2"/>
        <v/>
      </c>
      <c r="O64" s="32"/>
      <c r="P64" s="32"/>
      <c r="Q64" s="33" t="str">
        <f t="shared" si="3"/>
        <v/>
      </c>
    </row>
    <row r="65" spans="2:17" x14ac:dyDescent="0.25">
      <c r="B65" s="38"/>
      <c r="C65" s="24"/>
      <c r="D65" s="39" t="s">
        <v>414</v>
      </c>
      <c r="E65" s="40">
        <f>+SUBTOTAL(9,E9:E64)</f>
        <v>1842283814000</v>
      </c>
      <c r="F65" s="40">
        <f>+SUBTOTAL(9,F9:F64)</f>
        <v>1842283814000</v>
      </c>
      <c r="G65" s="40">
        <f>+SUBTOTAL(9,G9:G64)</f>
        <v>886213443768</v>
      </c>
      <c r="H65" s="33">
        <f t="shared" si="0"/>
        <v>0.48104067192765337</v>
      </c>
      <c r="I65" s="40">
        <f>+SUBTOTAL(9,I9:I64)</f>
        <v>0</v>
      </c>
      <c r="J65" s="40">
        <f>+SUBTOTAL(9,J9:J64)</f>
        <v>0</v>
      </c>
      <c r="K65" s="33" t="str">
        <f t="shared" si="1"/>
        <v/>
      </c>
      <c r="L65" s="40">
        <f>+SUBTOTAL(9,L9:L64)</f>
        <v>0</v>
      </c>
      <c r="M65" s="40">
        <f>+SUBTOTAL(9,M9:M64)</f>
        <v>0</v>
      </c>
      <c r="N65" s="33" t="str">
        <f t="shared" si="2"/>
        <v/>
      </c>
      <c r="O65" s="40">
        <f>+SUBTOTAL(9,O9:O64)</f>
        <v>0</v>
      </c>
      <c r="P65" s="40">
        <f>+SUBTOTAL(9,P9:P64)</f>
        <v>0</v>
      </c>
      <c r="Q65" s="33" t="str">
        <f t="shared" si="3"/>
        <v/>
      </c>
    </row>
    <row r="66" spans="2:17" x14ac:dyDescent="0.25">
      <c r="I66" s="42"/>
    </row>
  </sheetData>
  <autoFilter ref="B8:Q65" xr:uid="{A164325B-CFD5-44DA-9253-497BBD8CDDB2}"/>
  <mergeCells count="7">
    <mergeCell ref="L7:N7"/>
    <mergeCell ref="O7:Q7"/>
    <mergeCell ref="B9:C9"/>
    <mergeCell ref="B2:B5"/>
    <mergeCell ref="C2:E5"/>
    <mergeCell ref="F7:H7"/>
    <mergeCell ref="I7:K7"/>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0300E-DBCF-4F84-9C87-A1A50E1577EC}">
  <dimension ref="A1:XFD111"/>
  <sheetViews>
    <sheetView showGridLines="0" zoomScale="80" zoomScaleNormal="80" zoomScaleSheetLayoutView="70" workbookViewId="0"/>
  </sheetViews>
  <sheetFormatPr baseColWidth="10" defaultColWidth="0" defaultRowHeight="165" customHeight="1" x14ac:dyDescent="0.25"/>
  <cols>
    <col min="1" max="1" width="1.85546875" style="113" customWidth="1"/>
    <col min="2" max="2" width="18.42578125" style="116" customWidth="1"/>
    <col min="3" max="3" width="27.5703125" style="116" customWidth="1"/>
    <col min="4" max="4" width="36.42578125" style="116" customWidth="1"/>
    <col min="5" max="5" width="15.7109375" style="116" customWidth="1"/>
    <col min="6" max="6" width="15" style="114" customWidth="1"/>
    <col min="7" max="7" width="25.28515625" style="114" customWidth="1"/>
    <col min="8" max="8" width="46.28515625" style="116" customWidth="1"/>
    <col min="9" max="9" width="40.7109375" style="116" customWidth="1"/>
    <col min="10" max="10" width="17.7109375" style="116" customWidth="1"/>
    <col min="11" max="11" width="43.42578125" style="116" customWidth="1"/>
    <col min="12" max="12" width="22" style="114" customWidth="1"/>
    <col min="13" max="13" width="68.5703125" style="114" customWidth="1"/>
    <col min="14" max="14" width="16.140625" style="114" customWidth="1"/>
    <col min="15" max="15" width="36.7109375" style="116" customWidth="1"/>
    <col min="16" max="16" width="15" style="116" customWidth="1"/>
    <col min="17" max="17" width="17.42578125" style="114" customWidth="1"/>
    <col min="18" max="18" width="10.5703125" style="114" customWidth="1"/>
    <col min="19" max="19" width="17.7109375" style="114" customWidth="1"/>
    <col min="20" max="20" width="14" style="114" customWidth="1"/>
    <col min="21" max="22" width="13" style="114" customWidth="1"/>
    <col min="23" max="23" width="12" style="114" customWidth="1"/>
    <col min="24" max="24" width="95.28515625" style="114" customWidth="1"/>
    <col min="25" max="25" width="52.85546875" style="115" customWidth="1"/>
    <col min="26" max="27" width="13.42578125" style="114" customWidth="1"/>
    <col min="28" max="28" width="10.42578125" style="114" customWidth="1"/>
    <col min="29" max="29" width="95.7109375" style="114" customWidth="1"/>
    <col min="30" max="30" width="43.5703125" style="114" customWidth="1"/>
    <col min="31" max="31" width="14.28515625" style="114" customWidth="1"/>
    <col min="32" max="32" width="16.140625" style="114" customWidth="1"/>
    <col min="33" max="33" width="11.7109375" style="114" customWidth="1"/>
    <col min="34" max="34" width="101.42578125" style="114" customWidth="1"/>
    <col min="35" max="35" width="32.5703125" style="114" customWidth="1"/>
    <col min="36" max="38" width="12" style="114" customWidth="1"/>
    <col min="39" max="39" width="18.140625" style="114" customWidth="1"/>
    <col min="40" max="40" width="17.42578125" style="115" customWidth="1"/>
    <col min="41" max="43" width="12" style="114" customWidth="1"/>
    <col min="44" max="44" width="15.140625" style="114" customWidth="1"/>
    <col min="45" max="45" width="21.42578125" style="114" customWidth="1"/>
    <col min="46" max="46" width="13.28515625" style="114" customWidth="1"/>
    <col min="47" max="47" width="12.140625" style="114" customWidth="1"/>
    <col min="48" max="48" width="11.7109375" style="114" customWidth="1"/>
    <col min="49" max="49" width="14.5703125" style="114" customWidth="1"/>
    <col min="50" max="50" width="17.5703125" style="114" customWidth="1"/>
    <col min="51" max="53" width="11.7109375" style="114" customWidth="1"/>
    <col min="54" max="54" width="20.28515625" style="114" customWidth="1"/>
    <col min="55" max="55" width="16.85546875" style="114" customWidth="1"/>
    <col min="56" max="58" width="11.7109375" style="114" customWidth="1"/>
    <col min="59" max="59" width="18.5703125" style="114" customWidth="1"/>
    <col min="60" max="60" width="21.5703125" style="114" customWidth="1"/>
    <col min="61" max="61" width="13.7109375" style="114" customWidth="1"/>
    <col min="62" max="62" width="19.85546875" style="114" customWidth="1"/>
    <col min="63" max="63" width="14" style="114" customWidth="1"/>
    <col min="64" max="64" width="15.7109375" style="114" customWidth="1"/>
    <col min="65" max="65" width="24.7109375" style="114" customWidth="1"/>
    <col min="66" max="68" width="11.7109375" style="114" customWidth="1"/>
    <col min="69" max="69" width="23.140625" style="114" customWidth="1"/>
    <col min="70" max="70" width="18.140625" style="114" customWidth="1"/>
    <col min="71" max="73" width="11.7109375" style="114" customWidth="1"/>
    <col min="74" max="74" width="24.5703125" style="114" customWidth="1"/>
    <col min="75" max="75" width="19.5703125" style="114" customWidth="1"/>
    <col min="76" max="79" width="11.7109375" style="114" customWidth="1"/>
    <col min="80" max="80" width="18.85546875" style="114" customWidth="1"/>
    <col min="81" max="81" width="13.28515625" style="114" customWidth="1"/>
    <col min="82" max="82" width="4.42578125" style="114" customWidth="1"/>
    <col min="83" max="88" width="18.140625" style="114" customWidth="1"/>
    <col min="89" max="89" width="85.5703125" style="114" customWidth="1"/>
    <col min="90" max="90" width="3.28515625" style="114" customWidth="1"/>
    <col min="91" max="139" width="0" style="113" hidden="1" customWidth="1"/>
    <col min="140" max="16384" width="11.42578125" style="113" hidden="1"/>
  </cols>
  <sheetData>
    <row r="1" spans="2:13311 13313:16384" s="20" customFormat="1" ht="4.5" customHeight="1" x14ac:dyDescent="0.25">
      <c r="B1" s="21"/>
      <c r="C1" s="21"/>
      <c r="N1" s="159"/>
      <c r="O1" s="717"/>
      <c r="P1" s="717"/>
      <c r="S1" s="159"/>
    </row>
    <row r="2" spans="2:13311 13313:16384" s="162" customFormat="1" ht="32.25" customHeight="1" x14ac:dyDescent="0.2">
      <c r="B2" s="374"/>
      <c r="C2" s="375"/>
      <c r="D2" s="380" t="s">
        <v>1459</v>
      </c>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c r="AS2" s="380"/>
      <c r="AT2" s="380"/>
      <c r="AU2" s="380"/>
      <c r="AV2" s="380"/>
      <c r="AW2" s="380"/>
      <c r="AX2" s="380"/>
      <c r="AY2" s="380"/>
      <c r="AZ2" s="380"/>
      <c r="BA2" s="380"/>
      <c r="BB2" s="380"/>
      <c r="BC2" s="380"/>
      <c r="BD2" s="380"/>
      <c r="BE2" s="380"/>
      <c r="BF2" s="380"/>
      <c r="BG2" s="380"/>
      <c r="BH2" s="380"/>
      <c r="BI2" s="380"/>
      <c r="BJ2" s="380"/>
      <c r="BK2" s="380"/>
      <c r="BL2" s="380"/>
      <c r="BM2" s="380"/>
      <c r="BN2" s="380"/>
      <c r="BO2" s="380"/>
      <c r="BP2" s="380"/>
      <c r="BQ2" s="380"/>
      <c r="BR2" s="380"/>
      <c r="BS2" s="380"/>
      <c r="BT2" s="380"/>
      <c r="BU2" s="380"/>
      <c r="BV2" s="380"/>
      <c r="BW2" s="380"/>
      <c r="BX2" s="380"/>
      <c r="BY2" s="380"/>
      <c r="BZ2" s="722" t="s">
        <v>2948</v>
      </c>
      <c r="CA2" s="721"/>
      <c r="CB2" s="721"/>
      <c r="CC2" s="720"/>
      <c r="CD2" s="159"/>
    </row>
    <row r="3" spans="2:13311 13313:16384" s="162" customFormat="1" ht="32.25" customHeight="1" x14ac:dyDescent="0.2">
      <c r="B3" s="376"/>
      <c r="C3" s="377"/>
      <c r="D3" s="380"/>
      <c r="E3" s="380"/>
      <c r="F3" s="380"/>
      <c r="G3" s="380"/>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c r="AS3" s="380"/>
      <c r="AT3" s="380"/>
      <c r="AU3" s="380"/>
      <c r="AV3" s="380"/>
      <c r="AW3" s="380"/>
      <c r="AX3" s="380"/>
      <c r="AY3" s="380"/>
      <c r="AZ3" s="380"/>
      <c r="BA3" s="380"/>
      <c r="BB3" s="380"/>
      <c r="BC3" s="380"/>
      <c r="BD3" s="380"/>
      <c r="BE3" s="380"/>
      <c r="BF3" s="380"/>
      <c r="BG3" s="380"/>
      <c r="BH3" s="380"/>
      <c r="BI3" s="380"/>
      <c r="BJ3" s="380"/>
      <c r="BK3" s="380"/>
      <c r="BL3" s="380"/>
      <c r="BM3" s="380"/>
      <c r="BN3" s="380"/>
      <c r="BO3" s="380"/>
      <c r="BP3" s="380"/>
      <c r="BQ3" s="380"/>
      <c r="BR3" s="380"/>
      <c r="BS3" s="380"/>
      <c r="BT3" s="380"/>
      <c r="BU3" s="380"/>
      <c r="BV3" s="380"/>
      <c r="BW3" s="380"/>
      <c r="BX3" s="380"/>
      <c r="BY3" s="380"/>
      <c r="BZ3" s="722" t="s">
        <v>2947</v>
      </c>
      <c r="CA3" s="721"/>
      <c r="CB3" s="721"/>
      <c r="CC3" s="720"/>
      <c r="CD3" s="159"/>
    </row>
    <row r="4" spans="2:13311 13313:16384" s="162" customFormat="1" ht="32.25" customHeight="1" x14ac:dyDescent="0.2">
      <c r="B4" s="376"/>
      <c r="C4" s="377"/>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c r="AS4" s="380"/>
      <c r="AT4" s="380"/>
      <c r="AU4" s="380"/>
      <c r="AV4" s="380"/>
      <c r="AW4" s="380"/>
      <c r="AX4" s="380"/>
      <c r="AY4" s="380"/>
      <c r="AZ4" s="380"/>
      <c r="BA4" s="380"/>
      <c r="BB4" s="380"/>
      <c r="BC4" s="380"/>
      <c r="BD4" s="380"/>
      <c r="BE4" s="380"/>
      <c r="BF4" s="380"/>
      <c r="BG4" s="380"/>
      <c r="BH4" s="380"/>
      <c r="BI4" s="380"/>
      <c r="BJ4" s="380"/>
      <c r="BK4" s="380"/>
      <c r="BL4" s="380"/>
      <c r="BM4" s="380"/>
      <c r="BN4" s="380"/>
      <c r="BO4" s="380"/>
      <c r="BP4" s="380"/>
      <c r="BQ4" s="380"/>
      <c r="BR4" s="380"/>
      <c r="BS4" s="380"/>
      <c r="BT4" s="380"/>
      <c r="BU4" s="380"/>
      <c r="BV4" s="380"/>
      <c r="BW4" s="380"/>
      <c r="BX4" s="380"/>
      <c r="BY4" s="380"/>
      <c r="BZ4" s="722" t="s">
        <v>2946</v>
      </c>
      <c r="CA4" s="721"/>
      <c r="CB4" s="721"/>
      <c r="CC4" s="720"/>
      <c r="CD4" s="159"/>
    </row>
    <row r="5" spans="2:13311 13313:16384" s="162" customFormat="1" ht="32.25" customHeight="1" x14ac:dyDescent="0.2">
      <c r="B5" s="378"/>
      <c r="C5" s="379"/>
      <c r="D5" s="380"/>
      <c r="E5" s="380"/>
      <c r="F5" s="380"/>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380"/>
      <c r="AP5" s="380"/>
      <c r="AQ5" s="380"/>
      <c r="AR5" s="380"/>
      <c r="AS5" s="380"/>
      <c r="AT5" s="380"/>
      <c r="AU5" s="380"/>
      <c r="AV5" s="380"/>
      <c r="AW5" s="380"/>
      <c r="AX5" s="380"/>
      <c r="AY5" s="380"/>
      <c r="AZ5" s="380"/>
      <c r="BA5" s="380"/>
      <c r="BB5" s="380"/>
      <c r="BC5" s="380"/>
      <c r="BD5" s="380"/>
      <c r="BE5" s="380"/>
      <c r="BF5" s="380"/>
      <c r="BG5" s="380"/>
      <c r="BH5" s="380"/>
      <c r="BI5" s="380"/>
      <c r="BJ5" s="380"/>
      <c r="BK5" s="380"/>
      <c r="BL5" s="380"/>
      <c r="BM5" s="380"/>
      <c r="BN5" s="380"/>
      <c r="BO5" s="380"/>
      <c r="BP5" s="380"/>
      <c r="BQ5" s="380"/>
      <c r="BR5" s="380"/>
      <c r="BS5" s="380"/>
      <c r="BT5" s="380"/>
      <c r="BU5" s="380"/>
      <c r="BV5" s="380"/>
      <c r="BW5" s="380"/>
      <c r="BX5" s="380"/>
      <c r="BY5" s="380"/>
      <c r="BZ5" s="722" t="s">
        <v>418</v>
      </c>
      <c r="CA5" s="721"/>
      <c r="CB5" s="721"/>
      <c r="CC5" s="720"/>
      <c r="CD5" s="159"/>
    </row>
    <row r="6" spans="2:13311 13313:16384" s="20" customFormat="1" ht="7.5" customHeight="1" x14ac:dyDescent="0.25">
      <c r="B6" s="21"/>
      <c r="C6" s="21"/>
      <c r="N6" s="159"/>
      <c r="O6" s="717"/>
      <c r="P6" s="717"/>
      <c r="S6" s="159"/>
      <c r="CC6" s="159"/>
      <c r="CD6" s="159"/>
    </row>
    <row r="7" spans="2:13311 13313:16384" s="20" customFormat="1" ht="15" customHeight="1" x14ac:dyDescent="0.25">
      <c r="B7" s="381" t="s">
        <v>1460</v>
      </c>
      <c r="C7" s="382"/>
      <c r="D7" s="161" t="s">
        <v>1461</v>
      </c>
      <c r="E7" s="385" t="s">
        <v>1462</v>
      </c>
      <c r="F7" s="386"/>
      <c r="G7" s="387">
        <v>2023</v>
      </c>
      <c r="N7" s="159"/>
      <c r="O7" s="717"/>
      <c r="P7" s="717"/>
      <c r="S7" s="159"/>
    </row>
    <row r="8" spans="2:13311 13313:16384" s="20" customFormat="1" ht="15" customHeight="1" x14ac:dyDescent="0.25">
      <c r="B8" s="383"/>
      <c r="C8" s="384"/>
      <c r="D8" s="161" t="s">
        <v>1463</v>
      </c>
      <c r="E8" s="719" t="s">
        <v>2942</v>
      </c>
      <c r="F8" s="718"/>
      <c r="G8" s="388"/>
      <c r="N8" s="159"/>
      <c r="O8" s="717"/>
      <c r="P8" s="717"/>
      <c r="S8" s="159"/>
    </row>
    <row r="9" spans="2:13311 13313:16384" s="160" customFormat="1" ht="7.5" customHeight="1" x14ac:dyDescent="0.25">
      <c r="O9" s="716"/>
      <c r="P9" s="716"/>
    </row>
    <row r="10" spans="2:13311 13313:16384" s="159" customFormat="1" ht="22.5" customHeight="1" x14ac:dyDescent="0.25">
      <c r="B10" s="389" t="s">
        <v>1465</v>
      </c>
      <c r="C10" s="390"/>
      <c r="D10" s="390"/>
      <c r="E10" s="390"/>
      <c r="F10" s="390"/>
      <c r="G10" s="390"/>
      <c r="H10" s="390"/>
      <c r="I10" s="390"/>
      <c r="J10" s="390"/>
      <c r="K10" s="390"/>
      <c r="L10" s="390"/>
      <c r="M10" s="390"/>
      <c r="N10" s="390"/>
      <c r="O10" s="390"/>
      <c r="P10" s="390"/>
      <c r="Q10" s="390"/>
      <c r="R10" s="390"/>
      <c r="S10" s="390"/>
      <c r="T10" s="390"/>
      <c r="U10" s="372" t="s">
        <v>1466</v>
      </c>
      <c r="V10" s="373"/>
      <c r="W10" s="373"/>
      <c r="X10" s="373"/>
      <c r="Y10" s="373"/>
      <c r="Z10" s="373"/>
      <c r="AA10" s="373"/>
      <c r="AB10" s="373"/>
      <c r="AC10" s="373"/>
      <c r="AD10" s="373"/>
      <c r="AE10" s="373"/>
      <c r="AF10" s="373"/>
      <c r="AG10" s="373"/>
      <c r="AH10" s="373"/>
      <c r="AI10" s="373"/>
      <c r="AJ10" s="373"/>
      <c r="AK10" s="373"/>
      <c r="AL10" s="373"/>
      <c r="AM10" s="373"/>
      <c r="AN10" s="373"/>
      <c r="AO10" s="373"/>
      <c r="AP10" s="373"/>
      <c r="AQ10" s="373"/>
      <c r="AR10" s="373"/>
      <c r="AS10" s="373"/>
      <c r="AT10" s="373"/>
      <c r="AU10" s="373"/>
      <c r="AV10" s="373"/>
      <c r="AW10" s="373"/>
      <c r="AX10" s="373"/>
      <c r="AY10" s="373"/>
      <c r="AZ10" s="373"/>
      <c r="BA10" s="373"/>
      <c r="BB10" s="373"/>
      <c r="BC10" s="373"/>
      <c r="BD10" s="373"/>
      <c r="BE10" s="373"/>
      <c r="BF10" s="373"/>
      <c r="BG10" s="373"/>
      <c r="BH10" s="373"/>
      <c r="BI10" s="373"/>
      <c r="BJ10" s="373"/>
      <c r="BK10" s="373"/>
      <c r="BL10" s="373"/>
      <c r="BM10" s="373"/>
      <c r="BN10" s="373"/>
      <c r="BO10" s="373"/>
      <c r="BP10" s="373"/>
      <c r="BQ10" s="373"/>
      <c r="BR10" s="373"/>
      <c r="BS10" s="373"/>
      <c r="BT10" s="373"/>
      <c r="BU10" s="373"/>
      <c r="BV10" s="373"/>
      <c r="BW10" s="373"/>
      <c r="BX10" s="373"/>
      <c r="BY10" s="373"/>
      <c r="BZ10" s="373"/>
      <c r="CA10" s="373"/>
      <c r="CB10" s="715"/>
      <c r="CC10" s="158"/>
      <c r="CE10" s="714" t="s">
        <v>2945</v>
      </c>
      <c r="CF10" s="713"/>
      <c r="CG10" s="712"/>
      <c r="CH10" s="707" t="s">
        <v>2944</v>
      </c>
      <c r="CI10" s="707"/>
      <c r="CJ10" s="707"/>
      <c r="CK10" s="707"/>
    </row>
    <row r="11" spans="2:13311 13313:16384" s="158" customFormat="1" ht="19.5" customHeight="1" x14ac:dyDescent="0.25">
      <c r="B11" s="368" t="s">
        <v>1467</v>
      </c>
      <c r="C11" s="368"/>
      <c r="D11" s="368"/>
      <c r="E11" s="368" t="s">
        <v>1468</v>
      </c>
      <c r="F11" s="368"/>
      <c r="G11" s="368"/>
      <c r="H11" s="368"/>
      <c r="I11" s="368"/>
      <c r="J11" s="368" t="s">
        <v>1469</v>
      </c>
      <c r="K11" s="368"/>
      <c r="L11" s="368"/>
      <c r="M11" s="368"/>
      <c r="N11" s="368"/>
      <c r="O11" s="368"/>
      <c r="P11" s="368"/>
      <c r="Q11" s="368"/>
      <c r="R11" s="369" t="s">
        <v>1470</v>
      </c>
      <c r="S11" s="369"/>
      <c r="T11" s="369"/>
      <c r="U11" s="370" t="s">
        <v>1462</v>
      </c>
      <c r="V11" s="371"/>
      <c r="W11" s="371"/>
      <c r="X11" s="371"/>
      <c r="Y11" s="371"/>
      <c r="Z11" s="370" t="s">
        <v>2943</v>
      </c>
      <c r="AA11" s="371"/>
      <c r="AB11" s="371"/>
      <c r="AC11" s="371"/>
      <c r="AD11" s="711"/>
      <c r="AE11" s="371" t="s">
        <v>2942</v>
      </c>
      <c r="AF11" s="371"/>
      <c r="AG11" s="371"/>
      <c r="AH11" s="371"/>
      <c r="AI11" s="371"/>
      <c r="AJ11" s="370" t="s">
        <v>2941</v>
      </c>
      <c r="AK11" s="371"/>
      <c r="AL11" s="371"/>
      <c r="AM11" s="371"/>
      <c r="AN11" s="711"/>
      <c r="AO11" s="371" t="s">
        <v>2940</v>
      </c>
      <c r="AP11" s="371"/>
      <c r="AQ11" s="371"/>
      <c r="AR11" s="371"/>
      <c r="AS11" s="371"/>
      <c r="AT11" s="370" t="s">
        <v>2939</v>
      </c>
      <c r="AU11" s="371"/>
      <c r="AV11" s="371"/>
      <c r="AW11" s="371"/>
      <c r="AX11" s="711"/>
      <c r="AY11" s="371" t="s">
        <v>2938</v>
      </c>
      <c r="AZ11" s="371"/>
      <c r="BA11" s="371"/>
      <c r="BB11" s="371"/>
      <c r="BC11" s="371"/>
      <c r="BD11" s="370" t="s">
        <v>2937</v>
      </c>
      <c r="BE11" s="371"/>
      <c r="BF11" s="371"/>
      <c r="BG11" s="371"/>
      <c r="BH11" s="711"/>
      <c r="BI11" s="371" t="s">
        <v>2936</v>
      </c>
      <c r="BJ11" s="371"/>
      <c r="BK11" s="371"/>
      <c r="BL11" s="371"/>
      <c r="BM11" s="371"/>
      <c r="BN11" s="370" t="s">
        <v>2935</v>
      </c>
      <c r="BO11" s="371"/>
      <c r="BP11" s="371"/>
      <c r="BQ11" s="371"/>
      <c r="BR11" s="711"/>
      <c r="BS11" s="371" t="s">
        <v>2934</v>
      </c>
      <c r="BT11" s="371"/>
      <c r="BU11" s="371"/>
      <c r="BV11" s="371"/>
      <c r="BW11" s="711"/>
      <c r="BX11" s="370" t="s">
        <v>1464</v>
      </c>
      <c r="BY11" s="371"/>
      <c r="BZ11" s="371"/>
      <c r="CA11" s="371"/>
      <c r="CB11" s="711"/>
      <c r="CE11" s="710"/>
      <c r="CF11" s="709"/>
      <c r="CG11" s="708"/>
      <c r="CH11" s="707"/>
      <c r="CI11" s="707"/>
      <c r="CJ11" s="707"/>
      <c r="CK11" s="707"/>
    </row>
    <row r="12" spans="2:13311 13313:16384" s="153" customFormat="1" ht="48.75" customHeight="1" x14ac:dyDescent="0.25">
      <c r="B12" s="156" t="s">
        <v>1471</v>
      </c>
      <c r="C12" s="156" t="s">
        <v>9</v>
      </c>
      <c r="D12" s="156" t="s">
        <v>1472</v>
      </c>
      <c r="E12" s="156" t="s">
        <v>1473</v>
      </c>
      <c r="F12" s="157" t="s">
        <v>1474</v>
      </c>
      <c r="G12" s="156" t="s">
        <v>1475</v>
      </c>
      <c r="H12" s="156" t="s">
        <v>1476</v>
      </c>
      <c r="I12" s="156" t="s">
        <v>1477</v>
      </c>
      <c r="J12" s="156" t="s">
        <v>1478</v>
      </c>
      <c r="K12" s="156" t="s">
        <v>1479</v>
      </c>
      <c r="L12" s="156" t="s">
        <v>1480</v>
      </c>
      <c r="M12" s="156" t="s">
        <v>1481</v>
      </c>
      <c r="N12" s="156" t="s">
        <v>1482</v>
      </c>
      <c r="O12" s="156" t="s">
        <v>1483</v>
      </c>
      <c r="P12" s="156" t="s">
        <v>1484</v>
      </c>
      <c r="Q12" s="156" t="s">
        <v>1485</v>
      </c>
      <c r="R12" s="156" t="s">
        <v>1486</v>
      </c>
      <c r="S12" s="156" t="s">
        <v>1487</v>
      </c>
      <c r="T12" s="156" t="s">
        <v>1488</v>
      </c>
      <c r="U12" s="155" t="str">
        <f>U11&amp;" ejecutado"</f>
        <v>Enero ejecutado</v>
      </c>
      <c r="V12" s="155" t="str">
        <f>U11&amp;" programado"</f>
        <v>Enero programado</v>
      </c>
      <c r="W12" s="154" t="str">
        <f>U11&amp;" resultado"</f>
        <v>Enero resultado</v>
      </c>
      <c r="X12" s="706" t="str">
        <f>U11&amp;" análisis mensual"</f>
        <v>Enero análisis mensual</v>
      </c>
      <c r="Y12" s="706" t="str">
        <f>U11&amp;" verificación segunda línea de defensa"</f>
        <v>Enero verificación segunda línea de defensa</v>
      </c>
      <c r="Z12" s="154" t="str">
        <f>Z11&amp;" ejecutado"</f>
        <v>Febrero ejecutado</v>
      </c>
      <c r="AA12" s="154" t="str">
        <f>Z11&amp;" programado"</f>
        <v>Febrero programado</v>
      </c>
      <c r="AB12" s="154" t="str">
        <f>Z11&amp;" resultado"</f>
        <v>Febrero resultado</v>
      </c>
      <c r="AC12" s="706" t="str">
        <f>Z11&amp;" análisis mensual"</f>
        <v>Febrero análisis mensual</v>
      </c>
      <c r="AD12" s="706" t="str">
        <f>Z11&amp;" verificación segunda línea de defensa"</f>
        <v>Febrero verificación segunda línea de defensa</v>
      </c>
      <c r="AE12" s="706" t="str">
        <f>AE11&amp;" ejecutado"</f>
        <v>Marzo ejecutado</v>
      </c>
      <c r="AF12" s="154" t="str">
        <f>AE11&amp;" programado"</f>
        <v>Marzo programado</v>
      </c>
      <c r="AG12" s="154" t="str">
        <f>AE11&amp;" resultado"</f>
        <v>Marzo resultado</v>
      </c>
      <c r="AH12" s="706" t="str">
        <f>AE11&amp;" análisis mensual"</f>
        <v>Marzo análisis mensual</v>
      </c>
      <c r="AI12" s="706" t="str">
        <f>AE11&amp;" verificación segunda línea de defensa"</f>
        <v>Marzo verificación segunda línea de defensa</v>
      </c>
      <c r="AJ12" s="154" t="str">
        <f>AJ11&amp;" ejecutado"</f>
        <v>Abril ejecutado</v>
      </c>
      <c r="AK12" s="154" t="str">
        <f>AJ11&amp;" programado"</f>
        <v>Abril programado</v>
      </c>
      <c r="AL12" s="154" t="str">
        <f>AJ11&amp;" resultado"</f>
        <v>Abril resultado</v>
      </c>
      <c r="AM12" s="706" t="str">
        <f>AJ11&amp;" análisis mensual"</f>
        <v>Abril análisis mensual</v>
      </c>
      <c r="AN12" s="154" t="str">
        <f>AJ11&amp;" verificación segunda línea de defensa"</f>
        <v>Abril verificación segunda línea de defensa</v>
      </c>
      <c r="AO12" s="705" t="str">
        <f>AO11&amp;" ejecutado"</f>
        <v>Mayo ejecutado</v>
      </c>
      <c r="AP12" s="154" t="str">
        <f>AO11&amp;" programado"</f>
        <v>Mayo programado</v>
      </c>
      <c r="AQ12" s="154" t="str">
        <f>AO11&amp;" resultado"</f>
        <v>Mayo resultado</v>
      </c>
      <c r="AR12" s="706" t="str">
        <f>AO11&amp;" análisis mensual"</f>
        <v>Mayo análisis mensual</v>
      </c>
      <c r="AS12" s="706" t="str">
        <f>AO11&amp;" verificación segunda línea de defensa"</f>
        <v>Mayo verificación segunda línea de defensa</v>
      </c>
      <c r="AT12" s="154" t="str">
        <f>AT11&amp;" ejecutado"</f>
        <v>Junio ejecutado</v>
      </c>
      <c r="AU12" s="154" t="str">
        <f>AT11&amp;" programado"</f>
        <v>Junio programado</v>
      </c>
      <c r="AV12" s="154" t="str">
        <f>AT11&amp;" resultado"</f>
        <v>Junio resultado</v>
      </c>
      <c r="AW12" s="706" t="str">
        <f>AT11&amp;" análisis mensual"</f>
        <v>Junio análisis mensual</v>
      </c>
      <c r="AX12" s="154" t="str">
        <f>AT11&amp;" verificación segunda línea de defensa"</f>
        <v>Junio verificación segunda línea de defensa</v>
      </c>
      <c r="AY12" s="705" t="str">
        <f>AY11&amp;" ejecutado"</f>
        <v>Julio ejecutado</v>
      </c>
      <c r="AZ12" s="154" t="str">
        <f>AY11&amp;" programado"</f>
        <v>Julio programado</v>
      </c>
      <c r="BA12" s="154" t="str">
        <f>AY11&amp;" resultado"</f>
        <v>Julio resultado</v>
      </c>
      <c r="BB12" s="706" t="str">
        <f>AY11&amp;" análisis mensual"</f>
        <v>Julio análisis mensual</v>
      </c>
      <c r="BC12" s="706" t="str">
        <f>AY11&amp;" verificación segunda línea de defensa"</f>
        <v>Julio verificación segunda línea de defensa</v>
      </c>
      <c r="BD12" s="154" t="str">
        <f>BD11&amp;" ejecutado"</f>
        <v>Agosto ejecutado</v>
      </c>
      <c r="BE12" s="154" t="str">
        <f>BD11&amp;" programado"</f>
        <v>Agosto programado</v>
      </c>
      <c r="BF12" s="154" t="str">
        <f>BD11&amp;" resultado"</f>
        <v>Agosto resultado</v>
      </c>
      <c r="BG12" s="706" t="str">
        <f>BD11&amp;" análisis mensual"</f>
        <v>Agosto análisis mensual</v>
      </c>
      <c r="BH12" s="154" t="str">
        <f>BD11&amp;" verificación segunda línea de defensa"</f>
        <v>Agosto verificación segunda línea de defensa</v>
      </c>
      <c r="BI12" s="705" t="str">
        <f>BI11&amp;" ejecutado"</f>
        <v>Septiembre ejecutado</v>
      </c>
      <c r="BJ12" s="154" t="str">
        <f>BI11&amp;" programado"</f>
        <v>Septiembre programado</v>
      </c>
      <c r="BK12" s="154" t="str">
        <f>BI11&amp;" resultado"</f>
        <v>Septiembre resultado</v>
      </c>
      <c r="BL12" s="706" t="str">
        <f>BI11&amp;" análisis mensual"</f>
        <v>Septiembre análisis mensual</v>
      </c>
      <c r="BM12" s="706" t="str">
        <f>BI11&amp;" verificación segunda línea de defensa"</f>
        <v>Septiembre verificación segunda línea de defensa</v>
      </c>
      <c r="BN12" s="154" t="str">
        <f>BN11&amp;" ejecutado"</f>
        <v>Octubre ejecutado</v>
      </c>
      <c r="BO12" s="154" t="str">
        <f>BN11&amp;" programado"</f>
        <v>Octubre programado</v>
      </c>
      <c r="BP12" s="154" t="str">
        <f>BN11&amp;" resultado"</f>
        <v>Octubre resultado</v>
      </c>
      <c r="BQ12" s="706" t="str">
        <f>BN11&amp;" análisis mensual"</f>
        <v>Octubre análisis mensual</v>
      </c>
      <c r="BR12" s="154" t="str">
        <f>BN11&amp;" verificación segunda línea de defensa"</f>
        <v>Octubre verificación segunda línea de defensa</v>
      </c>
      <c r="BS12" s="705" t="str">
        <f>BS11&amp;" ejecutado"</f>
        <v>Noviembre ejecutado</v>
      </c>
      <c r="BT12" s="154" t="str">
        <f>BS11&amp;" programado"</f>
        <v>Noviembre programado</v>
      </c>
      <c r="BU12" s="154" t="str">
        <f>BS11&amp;" resultado"</f>
        <v>Noviembre resultado</v>
      </c>
      <c r="BV12" s="706" t="str">
        <f>BS11&amp;" análisis mensual"</f>
        <v>Noviembre análisis mensual</v>
      </c>
      <c r="BW12" s="706" t="str">
        <f>BS11&amp;" verificación segunda línea de defensa"</f>
        <v>Noviembre verificación segunda línea de defensa</v>
      </c>
      <c r="BX12" s="154" t="str">
        <f>BX11&amp;" ejecutado"</f>
        <v>Diciembre ejecutado</v>
      </c>
      <c r="BY12" s="154" t="str">
        <f>BX11&amp;" programado"</f>
        <v>Diciembre programado</v>
      </c>
      <c r="BZ12" s="154" t="str">
        <f>BX11&amp;" resultado"</f>
        <v>Diciembre resultado</v>
      </c>
      <c r="CA12" s="706" t="str">
        <f>BX11&amp;" análisis mensual"</f>
        <v>Diciembre análisis mensual</v>
      </c>
      <c r="CB12" s="154" t="str">
        <f>BX11&amp;" verificación segunda línea de defensa"</f>
        <v>Diciembre verificación segunda línea de defensa</v>
      </c>
      <c r="CC12" s="705" t="s">
        <v>2933</v>
      </c>
      <c r="CE12" s="704" t="s">
        <v>2932</v>
      </c>
      <c r="CF12" s="704" t="s">
        <v>2931</v>
      </c>
      <c r="CG12" s="704" t="s">
        <v>2930</v>
      </c>
      <c r="CH12" s="704" t="s">
        <v>2929</v>
      </c>
      <c r="CI12" s="704" t="s">
        <v>2928</v>
      </c>
      <c r="CJ12" s="704" t="s">
        <v>2927</v>
      </c>
      <c r="CK12" s="704" t="s">
        <v>2926</v>
      </c>
    </row>
    <row r="13" spans="2:13311 13313:16384" s="145" customFormat="1" ht="300" x14ac:dyDescent="0.25">
      <c r="B13" s="121" t="s">
        <v>24</v>
      </c>
      <c r="C13" s="506" t="s">
        <v>1489</v>
      </c>
      <c r="D13" s="147" t="s">
        <v>65</v>
      </c>
      <c r="E13" s="505" t="s">
        <v>1490</v>
      </c>
      <c r="F13" s="127" t="s">
        <v>1491</v>
      </c>
      <c r="G13" s="147" t="s">
        <v>1492</v>
      </c>
      <c r="H13" s="147" t="s">
        <v>1493</v>
      </c>
      <c r="I13" s="147" t="s">
        <v>1494</v>
      </c>
      <c r="J13" s="122" t="s">
        <v>1495</v>
      </c>
      <c r="K13" s="147" t="s">
        <v>1496</v>
      </c>
      <c r="L13" s="147" t="s">
        <v>1497</v>
      </c>
      <c r="M13" s="147" t="s">
        <v>1498</v>
      </c>
      <c r="N13" s="121" t="s">
        <v>1499</v>
      </c>
      <c r="O13" s="147" t="s">
        <v>1500</v>
      </c>
      <c r="P13" s="121" t="s">
        <v>1175</v>
      </c>
      <c r="Q13" s="152" t="s">
        <v>30</v>
      </c>
      <c r="R13" s="504">
        <v>0.95</v>
      </c>
      <c r="S13" s="121" t="s">
        <v>1499</v>
      </c>
      <c r="T13" s="120">
        <v>1</v>
      </c>
      <c r="U13" s="118"/>
      <c r="V13" s="118"/>
      <c r="W13" s="117"/>
      <c r="X13" s="147" t="s">
        <v>2925</v>
      </c>
      <c r="Y13" s="147" t="s">
        <v>2918</v>
      </c>
      <c r="Z13" s="118"/>
      <c r="AA13" s="118"/>
      <c r="AB13" s="117"/>
      <c r="AC13" s="147" t="s">
        <v>2924</v>
      </c>
      <c r="AD13" s="147" t="s">
        <v>2918</v>
      </c>
      <c r="AE13" s="119">
        <v>6853</v>
      </c>
      <c r="AF13" s="118">
        <v>8194</v>
      </c>
      <c r="AG13" s="117">
        <f>+AE13/AF13</f>
        <v>0.83634366609714428</v>
      </c>
      <c r="AH13" s="147" t="s">
        <v>2923</v>
      </c>
      <c r="AI13" s="147" t="s">
        <v>2922</v>
      </c>
      <c r="AJ13" s="118"/>
      <c r="AK13" s="118"/>
      <c r="AL13" s="117"/>
      <c r="AM13" s="117"/>
      <c r="AN13" s="503"/>
      <c r="AO13" s="119"/>
      <c r="AP13" s="118"/>
      <c r="AQ13" s="117"/>
      <c r="AR13" s="499"/>
      <c r="AS13" s="503"/>
      <c r="AT13" s="118"/>
      <c r="AU13" s="118"/>
      <c r="AV13" s="117"/>
      <c r="AW13" s="499"/>
      <c r="AX13" s="503"/>
      <c r="AY13" s="119"/>
      <c r="AZ13" s="118"/>
      <c r="BA13" s="117"/>
      <c r="BB13" s="499"/>
      <c r="BC13" s="498"/>
      <c r="BD13" s="118"/>
      <c r="BE13" s="118"/>
      <c r="BF13" s="117"/>
      <c r="BG13" s="117"/>
      <c r="BH13" s="503"/>
      <c r="BI13" s="119"/>
      <c r="BJ13" s="118"/>
      <c r="BK13" s="117"/>
      <c r="BL13" s="117"/>
      <c r="BM13" s="498"/>
      <c r="BN13" s="118"/>
      <c r="BO13" s="118"/>
      <c r="BP13" s="117"/>
      <c r="BQ13" s="117"/>
      <c r="BR13" s="639"/>
      <c r="BS13" s="119"/>
      <c r="BT13" s="118"/>
      <c r="BU13" s="117"/>
      <c r="BV13" s="117"/>
      <c r="BW13" s="639"/>
      <c r="BX13" s="118"/>
      <c r="BY13" s="118"/>
      <c r="BZ13" s="117"/>
      <c r="CA13" s="117"/>
      <c r="CB13" s="503"/>
      <c r="CC13" s="606"/>
      <c r="CD13" s="114"/>
      <c r="CE13" s="588">
        <f>AE13+AT13+BI13+BX13</f>
        <v>6853</v>
      </c>
      <c r="CF13" s="588">
        <f>AF13+AZ13+BJ13+BY13</f>
        <v>8194</v>
      </c>
      <c r="CG13" s="508">
        <f>+CE13/CF13</f>
        <v>0.83634366609714428</v>
      </c>
      <c r="CH13" s="508">
        <f>+CG13</f>
        <v>0.83634366609714428</v>
      </c>
      <c r="CI13" s="508">
        <f>+T13</f>
        <v>1</v>
      </c>
      <c r="CJ13" s="508">
        <f>+CH13/CI13</f>
        <v>0.83634366609714428</v>
      </c>
      <c r="CK13" s="588"/>
      <c r="CL13" s="114"/>
      <c r="CN13" s="126"/>
      <c r="CO13" s="151"/>
      <c r="CP13" s="703"/>
      <c r="CQ13" s="150"/>
      <c r="CR13" s="138"/>
      <c r="CS13" s="703"/>
      <c r="CT13" s="703"/>
      <c r="CU13" s="703"/>
      <c r="CV13" s="149"/>
      <c r="CW13" s="703"/>
      <c r="CX13" s="703"/>
      <c r="CY13" s="703"/>
      <c r="CZ13" s="128"/>
      <c r="DA13" s="703"/>
      <c r="DB13" s="149"/>
      <c r="DC13" s="143"/>
      <c r="DD13" s="137"/>
      <c r="DE13" s="149"/>
      <c r="DF13" s="137"/>
      <c r="DG13" s="118"/>
      <c r="DH13" s="118"/>
      <c r="DI13" s="117"/>
      <c r="DJ13" s="503"/>
      <c r="DK13" s="503"/>
      <c r="DL13" s="118"/>
      <c r="DM13" s="118"/>
      <c r="DN13" s="117"/>
      <c r="DO13" s="503"/>
      <c r="DP13" s="503"/>
      <c r="DQ13" s="119"/>
      <c r="DR13" s="118"/>
      <c r="DS13" s="117"/>
      <c r="DT13" s="498"/>
      <c r="DU13" s="503"/>
      <c r="DV13" s="118"/>
      <c r="DW13" s="118"/>
      <c r="DX13" s="117"/>
      <c r="DY13" s="503"/>
      <c r="DZ13" s="503"/>
      <c r="EA13" s="119"/>
      <c r="EB13" s="118"/>
      <c r="EC13" s="117"/>
      <c r="ED13" s="498"/>
      <c r="EE13" s="503"/>
      <c r="EF13" s="118"/>
      <c r="EG13" s="118"/>
      <c r="EH13" s="117"/>
      <c r="EI13" s="498"/>
      <c r="EJ13" s="503"/>
      <c r="EK13" s="119"/>
      <c r="EL13" s="118"/>
      <c r="EM13" s="117"/>
      <c r="EN13" s="498"/>
      <c r="EO13" s="498"/>
      <c r="EP13" s="118"/>
      <c r="EQ13" s="118"/>
      <c r="ER13" s="117"/>
      <c r="ES13" s="503"/>
      <c r="ET13" s="503"/>
      <c r="EU13" s="119"/>
      <c r="EV13" s="118"/>
      <c r="EW13" s="117"/>
      <c r="EX13" s="503"/>
      <c r="EY13" s="498"/>
      <c r="EZ13" s="118"/>
      <c r="FA13" s="118"/>
      <c r="FB13" s="117"/>
      <c r="FC13" s="503"/>
      <c r="FD13" s="701"/>
      <c r="FE13" s="119"/>
      <c r="FF13" s="118"/>
      <c r="FG13" s="117"/>
      <c r="FH13" s="503"/>
      <c r="FI13" s="701"/>
      <c r="FJ13" s="118"/>
      <c r="FK13" s="118"/>
      <c r="FL13" s="117"/>
      <c r="FM13" s="117"/>
      <c r="FN13" s="503"/>
      <c r="FO13" s="606"/>
      <c r="FQ13" s="629"/>
      <c r="FR13" s="629"/>
      <c r="FS13" s="619"/>
      <c r="FT13" s="619"/>
      <c r="FU13" s="619"/>
      <c r="FV13" s="619"/>
      <c r="FW13" s="629"/>
      <c r="FZ13" s="126"/>
      <c r="GA13" s="151"/>
      <c r="GB13" s="703"/>
      <c r="GC13" s="150"/>
      <c r="GD13" s="138"/>
      <c r="GE13" s="703"/>
      <c r="GF13" s="703"/>
      <c r="GG13" s="703"/>
      <c r="GH13" s="149"/>
      <c r="GI13" s="703"/>
      <c r="GJ13" s="703"/>
      <c r="GK13" s="703"/>
      <c r="GL13" s="128"/>
      <c r="GM13" s="703"/>
      <c r="GN13" s="149"/>
      <c r="GO13" s="143"/>
      <c r="GP13" s="137"/>
      <c r="GQ13" s="149"/>
      <c r="GR13" s="137"/>
      <c r="GS13" s="118"/>
      <c r="GT13" s="118"/>
      <c r="GU13" s="117"/>
      <c r="GV13" s="503"/>
      <c r="GW13" s="503"/>
      <c r="GX13" s="118"/>
      <c r="GY13" s="118"/>
      <c r="GZ13" s="117"/>
      <c r="HA13" s="503"/>
      <c r="HB13" s="503"/>
      <c r="HC13" s="119"/>
      <c r="HD13" s="118"/>
      <c r="HE13" s="117"/>
      <c r="HF13" s="498"/>
      <c r="HG13" s="503"/>
      <c r="HH13" s="118"/>
      <c r="HI13" s="118"/>
      <c r="HJ13" s="117"/>
      <c r="HK13" s="503"/>
      <c r="HL13" s="503"/>
      <c r="HM13" s="119"/>
      <c r="HN13" s="118"/>
      <c r="HO13" s="117"/>
      <c r="HP13" s="498"/>
      <c r="HQ13" s="503"/>
      <c r="HR13" s="118"/>
      <c r="HS13" s="118"/>
      <c r="HT13" s="117"/>
      <c r="HU13" s="498"/>
      <c r="HV13" s="503"/>
      <c r="HW13" s="119"/>
      <c r="HX13" s="118"/>
      <c r="HY13" s="117"/>
      <c r="HZ13" s="498"/>
      <c r="IA13" s="498"/>
      <c r="IB13" s="118"/>
      <c r="IC13" s="118"/>
      <c r="ID13" s="117"/>
      <c r="IE13" s="503"/>
      <c r="IF13" s="503"/>
      <c r="IG13" s="119"/>
      <c r="IH13" s="118"/>
      <c r="II13" s="117"/>
      <c r="IJ13" s="503"/>
      <c r="IK13" s="498"/>
      <c r="IL13" s="118"/>
      <c r="IM13" s="118"/>
      <c r="IN13" s="117"/>
      <c r="IO13" s="503"/>
      <c r="IP13" s="701"/>
      <c r="IQ13" s="119"/>
      <c r="IR13" s="118"/>
      <c r="IS13" s="117"/>
      <c r="IT13" s="503"/>
      <c r="IU13" s="701"/>
      <c r="IV13" s="118"/>
      <c r="IW13" s="118"/>
      <c r="IX13" s="117"/>
      <c r="IY13" s="117"/>
      <c r="IZ13" s="503"/>
      <c r="JA13" s="606"/>
      <c r="JC13" s="629"/>
      <c r="JD13" s="629"/>
      <c r="JE13" s="619"/>
      <c r="JF13" s="619"/>
      <c r="JG13" s="619"/>
      <c r="JH13" s="619"/>
      <c r="JI13" s="629"/>
      <c r="JL13" s="126"/>
      <c r="JM13" s="151"/>
      <c r="JN13" s="703"/>
      <c r="JO13" s="150"/>
      <c r="JP13" s="138"/>
      <c r="JQ13" s="703"/>
      <c r="JR13" s="703"/>
      <c r="JS13" s="703"/>
      <c r="JT13" s="149"/>
      <c r="JU13" s="703"/>
      <c r="JV13" s="703"/>
      <c r="JW13" s="703"/>
      <c r="JX13" s="128"/>
      <c r="JY13" s="703"/>
      <c r="JZ13" s="149"/>
      <c r="KA13" s="143"/>
      <c r="KB13" s="137"/>
      <c r="KC13" s="149"/>
      <c r="KD13" s="137"/>
      <c r="KE13" s="118"/>
      <c r="KF13" s="118"/>
      <c r="KG13" s="117"/>
      <c r="KH13" s="503"/>
      <c r="KI13" s="503"/>
      <c r="KJ13" s="118"/>
      <c r="KK13" s="118"/>
      <c r="KL13" s="117"/>
      <c r="KM13" s="503"/>
      <c r="KN13" s="503"/>
      <c r="KO13" s="119"/>
      <c r="KP13" s="118"/>
      <c r="KQ13" s="117"/>
      <c r="KR13" s="498"/>
      <c r="KS13" s="503"/>
      <c r="KT13" s="118"/>
      <c r="KU13" s="118"/>
      <c r="KV13" s="117"/>
      <c r="KW13" s="503"/>
      <c r="KX13" s="503"/>
      <c r="KY13" s="119"/>
      <c r="KZ13" s="118"/>
      <c r="LA13" s="117"/>
      <c r="LB13" s="498"/>
      <c r="LC13" s="503"/>
      <c r="LD13" s="118"/>
      <c r="LE13" s="118"/>
      <c r="LF13" s="117"/>
      <c r="LG13" s="498"/>
      <c r="LH13" s="503"/>
      <c r="LI13" s="119"/>
      <c r="LJ13" s="118"/>
      <c r="LK13" s="117"/>
      <c r="LL13" s="498"/>
      <c r="LM13" s="498"/>
      <c r="LN13" s="118"/>
      <c r="LO13" s="118"/>
      <c r="LP13" s="117"/>
      <c r="LQ13" s="503"/>
      <c r="LR13" s="503"/>
      <c r="LS13" s="119"/>
      <c r="LT13" s="118"/>
      <c r="LU13" s="117"/>
      <c r="LV13" s="503"/>
      <c r="LW13" s="498"/>
      <c r="LX13" s="118"/>
      <c r="LY13" s="118"/>
      <c r="LZ13" s="117"/>
      <c r="MA13" s="503"/>
      <c r="MB13" s="701"/>
      <c r="MC13" s="119"/>
      <c r="MD13" s="118"/>
      <c r="ME13" s="117"/>
      <c r="MF13" s="503"/>
      <c r="MG13" s="701"/>
      <c r="MH13" s="118"/>
      <c r="MI13" s="118"/>
      <c r="MJ13" s="117"/>
      <c r="MK13" s="117"/>
      <c r="ML13" s="503"/>
      <c r="MM13" s="606"/>
      <c r="MO13" s="629"/>
      <c r="MP13" s="629"/>
      <c r="MQ13" s="619"/>
      <c r="MR13" s="619"/>
      <c r="MS13" s="619"/>
      <c r="MT13" s="619"/>
      <c r="MU13" s="629"/>
      <c r="MX13" s="126"/>
      <c r="MY13" s="151"/>
      <c r="MZ13" s="703"/>
      <c r="NA13" s="150"/>
      <c r="NB13" s="138"/>
      <c r="NC13" s="703"/>
      <c r="ND13" s="703"/>
      <c r="NE13" s="703"/>
      <c r="NF13" s="149"/>
      <c r="NG13" s="703"/>
      <c r="NH13" s="703"/>
      <c r="NI13" s="703"/>
      <c r="NJ13" s="128"/>
      <c r="NK13" s="703"/>
      <c r="NL13" s="149"/>
      <c r="NM13" s="143"/>
      <c r="NN13" s="137"/>
      <c r="NO13" s="149"/>
      <c r="NP13" s="137"/>
      <c r="NQ13" s="118"/>
      <c r="NR13" s="118"/>
      <c r="NS13" s="117"/>
      <c r="NT13" s="503"/>
      <c r="NU13" s="503"/>
      <c r="NV13" s="118"/>
      <c r="NW13" s="118"/>
      <c r="NX13" s="117"/>
      <c r="NY13" s="503"/>
      <c r="NZ13" s="503"/>
      <c r="OA13" s="119"/>
      <c r="OB13" s="118"/>
      <c r="OC13" s="117"/>
      <c r="OD13" s="498"/>
      <c r="OE13" s="503"/>
      <c r="OF13" s="118"/>
      <c r="OG13" s="118"/>
      <c r="OH13" s="117"/>
      <c r="OI13" s="503"/>
      <c r="OJ13" s="503"/>
      <c r="OK13" s="119"/>
      <c r="OL13" s="118"/>
      <c r="OM13" s="117"/>
      <c r="ON13" s="498"/>
      <c r="OO13" s="503"/>
      <c r="OP13" s="118"/>
      <c r="OQ13" s="118"/>
      <c r="OR13" s="117"/>
      <c r="OS13" s="498"/>
      <c r="OT13" s="503"/>
      <c r="OU13" s="119"/>
      <c r="OV13" s="118"/>
      <c r="OW13" s="117"/>
      <c r="OX13" s="498"/>
      <c r="OY13" s="498"/>
      <c r="OZ13" s="118"/>
      <c r="PA13" s="118"/>
      <c r="PB13" s="117"/>
      <c r="PC13" s="503"/>
      <c r="PD13" s="503"/>
      <c r="PE13" s="119"/>
      <c r="PF13" s="118"/>
      <c r="PG13" s="117"/>
      <c r="PH13" s="503"/>
      <c r="PI13" s="498"/>
      <c r="PJ13" s="118"/>
      <c r="PK13" s="118"/>
      <c r="PL13" s="117"/>
      <c r="PM13" s="503"/>
      <c r="PN13" s="701"/>
      <c r="PO13" s="119"/>
      <c r="PP13" s="118"/>
      <c r="PQ13" s="117"/>
      <c r="PR13" s="503"/>
      <c r="PS13" s="701"/>
      <c r="PT13" s="118"/>
      <c r="PU13" s="118"/>
      <c r="PV13" s="117"/>
      <c r="PW13" s="117"/>
      <c r="PX13" s="503"/>
      <c r="PY13" s="606"/>
      <c r="QA13" s="629"/>
      <c r="QB13" s="629"/>
      <c r="QC13" s="619"/>
      <c r="QD13" s="619"/>
      <c r="QE13" s="619"/>
      <c r="QF13" s="619"/>
      <c r="QG13" s="629"/>
      <c r="QJ13" s="126"/>
      <c r="QK13" s="151"/>
      <c r="QL13" s="703"/>
      <c r="QM13" s="150"/>
      <c r="QN13" s="138"/>
      <c r="QO13" s="703"/>
      <c r="QP13" s="703"/>
      <c r="QQ13" s="703"/>
      <c r="QR13" s="149"/>
      <c r="QS13" s="703"/>
      <c r="QT13" s="703"/>
      <c r="QU13" s="703"/>
      <c r="QV13" s="128"/>
      <c r="QW13" s="703"/>
      <c r="QX13" s="149"/>
      <c r="QY13" s="143"/>
      <c r="QZ13" s="137"/>
      <c r="RA13" s="149"/>
      <c r="RB13" s="137"/>
      <c r="RC13" s="118"/>
      <c r="RD13" s="118"/>
      <c r="RE13" s="117"/>
      <c r="RF13" s="503"/>
      <c r="RG13" s="503"/>
      <c r="RH13" s="118"/>
      <c r="RI13" s="118"/>
      <c r="RJ13" s="117"/>
      <c r="RK13" s="503"/>
      <c r="RL13" s="503"/>
      <c r="RM13" s="119"/>
      <c r="RN13" s="118"/>
      <c r="RO13" s="117"/>
      <c r="RP13" s="498"/>
      <c r="RQ13" s="503"/>
      <c r="RR13" s="118"/>
      <c r="RS13" s="118"/>
      <c r="RT13" s="117"/>
      <c r="RU13" s="503"/>
      <c r="RV13" s="503"/>
      <c r="RW13" s="119"/>
      <c r="RX13" s="118"/>
      <c r="RY13" s="117"/>
      <c r="RZ13" s="498"/>
      <c r="SA13" s="503"/>
      <c r="SB13" s="118"/>
      <c r="SC13" s="118"/>
      <c r="SD13" s="117"/>
      <c r="SE13" s="498"/>
      <c r="SF13" s="503"/>
      <c r="SG13" s="119"/>
      <c r="SH13" s="118"/>
      <c r="SI13" s="117"/>
      <c r="SJ13" s="498"/>
      <c r="SK13" s="498"/>
      <c r="SL13" s="118"/>
      <c r="SM13" s="118"/>
      <c r="SN13" s="117"/>
      <c r="SO13" s="503"/>
      <c r="SP13" s="503"/>
      <c r="SQ13" s="119"/>
      <c r="SR13" s="118"/>
      <c r="SS13" s="117"/>
      <c r="ST13" s="503"/>
      <c r="SU13" s="498"/>
      <c r="SV13" s="118"/>
      <c r="SW13" s="118"/>
      <c r="SX13" s="117"/>
      <c r="SY13" s="503"/>
      <c r="SZ13" s="701"/>
      <c r="TA13" s="119"/>
      <c r="TB13" s="118"/>
      <c r="TC13" s="117"/>
      <c r="TD13" s="503"/>
      <c r="TE13" s="701"/>
      <c r="TF13" s="118"/>
      <c r="TG13" s="118"/>
      <c r="TH13" s="117"/>
      <c r="TI13" s="117"/>
      <c r="TJ13" s="503"/>
      <c r="TK13" s="606"/>
      <c r="TM13" s="629"/>
      <c r="TN13" s="629"/>
      <c r="TO13" s="619"/>
      <c r="TP13" s="619"/>
      <c r="TQ13" s="619"/>
      <c r="TR13" s="619"/>
      <c r="TS13" s="629"/>
      <c r="TV13" s="126"/>
      <c r="TW13" s="151"/>
      <c r="TX13" s="703"/>
      <c r="TY13" s="150"/>
      <c r="TZ13" s="138"/>
      <c r="UA13" s="703"/>
      <c r="UB13" s="703"/>
      <c r="UC13" s="703"/>
      <c r="UD13" s="149"/>
      <c r="UE13" s="703"/>
      <c r="UF13" s="703"/>
      <c r="UG13" s="703"/>
      <c r="UH13" s="128"/>
      <c r="UI13" s="703"/>
      <c r="UJ13" s="149"/>
      <c r="UK13" s="143"/>
      <c r="UL13" s="137"/>
      <c r="UM13" s="149"/>
      <c r="UN13" s="137"/>
      <c r="UO13" s="118"/>
      <c r="UP13" s="118"/>
      <c r="UQ13" s="117"/>
      <c r="UR13" s="503"/>
      <c r="US13" s="503"/>
      <c r="UT13" s="118"/>
      <c r="UU13" s="118"/>
      <c r="UV13" s="117"/>
      <c r="UW13" s="503"/>
      <c r="UX13" s="503"/>
      <c r="UY13" s="119"/>
      <c r="UZ13" s="118"/>
      <c r="VA13" s="117"/>
      <c r="VB13" s="498"/>
      <c r="VC13" s="503"/>
      <c r="VD13" s="118"/>
      <c r="VE13" s="118"/>
      <c r="VF13" s="117"/>
      <c r="VG13" s="503"/>
      <c r="VH13" s="503"/>
      <c r="VI13" s="119"/>
      <c r="VJ13" s="118"/>
      <c r="VK13" s="117"/>
      <c r="VL13" s="498"/>
      <c r="VM13" s="503"/>
      <c r="VN13" s="118"/>
      <c r="VO13" s="118"/>
      <c r="VP13" s="117"/>
      <c r="VQ13" s="498"/>
      <c r="VR13" s="503"/>
      <c r="VS13" s="119"/>
      <c r="VT13" s="118"/>
      <c r="VU13" s="117"/>
      <c r="VV13" s="498"/>
      <c r="VW13" s="498"/>
      <c r="VX13" s="118"/>
      <c r="VY13" s="118"/>
      <c r="VZ13" s="117"/>
      <c r="WA13" s="503"/>
      <c r="WB13" s="503"/>
      <c r="WC13" s="119"/>
      <c r="WD13" s="118"/>
      <c r="WE13" s="117"/>
      <c r="WF13" s="503"/>
      <c r="WG13" s="498"/>
      <c r="WH13" s="118"/>
      <c r="WI13" s="118"/>
      <c r="WJ13" s="117"/>
      <c r="WK13" s="503"/>
      <c r="WL13" s="701"/>
      <c r="WM13" s="119"/>
      <c r="WN13" s="118"/>
      <c r="WO13" s="117"/>
      <c r="WP13" s="503"/>
      <c r="WQ13" s="701"/>
      <c r="WR13" s="118"/>
      <c r="WS13" s="118"/>
      <c r="WT13" s="117"/>
      <c r="WU13" s="117"/>
      <c r="WV13" s="503"/>
      <c r="WW13" s="606"/>
      <c r="WY13" s="629"/>
      <c r="WZ13" s="629"/>
      <c r="XA13" s="619"/>
      <c r="XB13" s="619"/>
      <c r="XC13" s="619"/>
      <c r="XD13" s="619"/>
      <c r="XE13" s="629"/>
      <c r="XH13" s="126"/>
      <c r="XI13" s="151"/>
      <c r="XJ13" s="703"/>
      <c r="XK13" s="150"/>
      <c r="XL13" s="138"/>
      <c r="XM13" s="703"/>
      <c r="XN13" s="703"/>
      <c r="XO13" s="703"/>
      <c r="XP13" s="149"/>
      <c r="XQ13" s="703"/>
      <c r="XR13" s="703"/>
      <c r="XS13" s="703"/>
      <c r="XT13" s="128"/>
      <c r="XU13" s="703"/>
      <c r="XV13" s="149"/>
      <c r="XW13" s="143"/>
      <c r="XX13" s="137"/>
      <c r="XY13" s="149"/>
      <c r="XZ13" s="137"/>
      <c r="YA13" s="118"/>
      <c r="YB13" s="118"/>
      <c r="YC13" s="117"/>
      <c r="YD13" s="503"/>
      <c r="YE13" s="503"/>
      <c r="YF13" s="118"/>
      <c r="YG13" s="118"/>
      <c r="YH13" s="117"/>
      <c r="YI13" s="503"/>
      <c r="YJ13" s="503"/>
      <c r="YK13" s="119"/>
      <c r="YL13" s="118"/>
      <c r="YM13" s="117"/>
      <c r="YN13" s="498"/>
      <c r="YO13" s="503"/>
      <c r="YP13" s="118"/>
      <c r="YQ13" s="118"/>
      <c r="YR13" s="117"/>
      <c r="YS13" s="503"/>
      <c r="YT13" s="503"/>
      <c r="YU13" s="119"/>
      <c r="YV13" s="118"/>
      <c r="YW13" s="117"/>
      <c r="YX13" s="498"/>
      <c r="YY13" s="503"/>
      <c r="YZ13" s="118"/>
      <c r="ZA13" s="118"/>
      <c r="ZB13" s="117"/>
      <c r="ZC13" s="498"/>
      <c r="ZD13" s="503"/>
      <c r="ZE13" s="119"/>
      <c r="ZF13" s="118"/>
      <c r="ZG13" s="117"/>
      <c r="ZH13" s="498"/>
      <c r="ZI13" s="498"/>
      <c r="ZJ13" s="118"/>
      <c r="ZK13" s="118"/>
      <c r="ZL13" s="117"/>
      <c r="ZM13" s="503"/>
      <c r="ZN13" s="503"/>
      <c r="ZO13" s="119"/>
      <c r="ZP13" s="118"/>
      <c r="ZQ13" s="117"/>
      <c r="ZR13" s="503"/>
      <c r="ZS13" s="498"/>
      <c r="ZT13" s="118"/>
      <c r="ZU13" s="118"/>
      <c r="ZV13" s="117"/>
      <c r="ZW13" s="503"/>
      <c r="ZX13" s="701"/>
      <c r="ZY13" s="119"/>
      <c r="ZZ13" s="118"/>
      <c r="AAA13" s="117"/>
      <c r="AAB13" s="503"/>
      <c r="AAC13" s="701"/>
      <c r="AAD13" s="118"/>
      <c r="AAE13" s="118"/>
      <c r="AAF13" s="117"/>
      <c r="AAG13" s="117"/>
      <c r="AAH13" s="503"/>
      <c r="AAI13" s="606"/>
      <c r="AAK13" s="629"/>
      <c r="AAL13" s="629"/>
      <c r="AAM13" s="619"/>
      <c r="AAN13" s="619"/>
      <c r="AAO13" s="619"/>
      <c r="AAP13" s="619"/>
      <c r="AAQ13" s="629"/>
      <c r="AAT13" s="126"/>
      <c r="AAU13" s="151"/>
      <c r="AAV13" s="703"/>
      <c r="AAW13" s="150"/>
      <c r="AAX13" s="138"/>
      <c r="AAY13" s="703"/>
      <c r="AAZ13" s="703"/>
      <c r="ABA13" s="703"/>
      <c r="ABB13" s="149"/>
      <c r="ABC13" s="703"/>
      <c r="ABD13" s="703"/>
      <c r="ABE13" s="703"/>
      <c r="ABF13" s="128"/>
      <c r="ABG13" s="703"/>
      <c r="ABH13" s="149"/>
      <c r="ABI13" s="143"/>
      <c r="ABJ13" s="137"/>
      <c r="ABK13" s="149"/>
      <c r="ABL13" s="137"/>
      <c r="ABM13" s="118"/>
      <c r="ABN13" s="118"/>
      <c r="ABO13" s="117"/>
      <c r="ABP13" s="503"/>
      <c r="ABQ13" s="503"/>
      <c r="ABR13" s="118"/>
      <c r="ABS13" s="118"/>
      <c r="ABT13" s="117"/>
      <c r="ABU13" s="503"/>
      <c r="ABV13" s="503"/>
      <c r="ABW13" s="119"/>
      <c r="ABX13" s="118"/>
      <c r="ABY13" s="117"/>
      <c r="ABZ13" s="498"/>
      <c r="ACA13" s="503"/>
      <c r="ACB13" s="118"/>
      <c r="ACC13" s="118"/>
      <c r="ACD13" s="117"/>
      <c r="ACE13" s="503"/>
      <c r="ACF13" s="503"/>
      <c r="ACG13" s="119"/>
      <c r="ACH13" s="118"/>
      <c r="ACI13" s="117"/>
      <c r="ACJ13" s="498"/>
      <c r="ACK13" s="503"/>
      <c r="ACL13" s="118"/>
      <c r="ACM13" s="118"/>
      <c r="ACN13" s="117"/>
      <c r="ACO13" s="498"/>
      <c r="ACP13" s="503"/>
      <c r="ACQ13" s="119"/>
      <c r="ACR13" s="118"/>
      <c r="ACS13" s="117"/>
      <c r="ACT13" s="498"/>
      <c r="ACU13" s="498"/>
      <c r="ACV13" s="118"/>
      <c r="ACW13" s="118"/>
      <c r="ACX13" s="117"/>
      <c r="ACY13" s="503"/>
      <c r="ACZ13" s="503"/>
      <c r="ADA13" s="119"/>
      <c r="ADB13" s="118"/>
      <c r="ADC13" s="117"/>
      <c r="ADD13" s="503"/>
      <c r="ADE13" s="498"/>
      <c r="ADF13" s="118"/>
      <c r="ADG13" s="118"/>
      <c r="ADH13" s="117"/>
      <c r="ADI13" s="503"/>
      <c r="ADJ13" s="701"/>
      <c r="ADK13" s="119"/>
      <c r="ADL13" s="118"/>
      <c r="ADM13" s="117"/>
      <c r="ADN13" s="503"/>
      <c r="ADO13" s="701"/>
      <c r="ADP13" s="118"/>
      <c r="ADQ13" s="118"/>
      <c r="ADR13" s="117"/>
      <c r="ADS13" s="117"/>
      <c r="ADT13" s="503"/>
      <c r="ADU13" s="606"/>
      <c r="ADW13" s="629"/>
      <c r="ADX13" s="629"/>
      <c r="ADY13" s="619"/>
      <c r="ADZ13" s="619"/>
      <c r="AEA13" s="619"/>
      <c r="AEB13" s="619"/>
      <c r="AEC13" s="629"/>
      <c r="AEF13" s="126"/>
      <c r="AEG13" s="151"/>
      <c r="AEH13" s="703"/>
      <c r="AEI13" s="150"/>
      <c r="AEJ13" s="138"/>
      <c r="AEK13" s="703"/>
      <c r="AEL13" s="703"/>
      <c r="AEM13" s="703"/>
      <c r="AEN13" s="149"/>
      <c r="AEO13" s="703"/>
      <c r="AEP13" s="703"/>
      <c r="AEQ13" s="703"/>
      <c r="AER13" s="128"/>
      <c r="AES13" s="703"/>
      <c r="AET13" s="149"/>
      <c r="AEU13" s="143"/>
      <c r="AEV13" s="137"/>
      <c r="AEW13" s="149"/>
      <c r="AEX13" s="137"/>
      <c r="AEY13" s="118"/>
      <c r="AEZ13" s="118"/>
      <c r="AFA13" s="117"/>
      <c r="AFB13" s="503"/>
      <c r="AFC13" s="503"/>
      <c r="AFD13" s="118"/>
      <c r="AFE13" s="118"/>
      <c r="AFF13" s="117"/>
      <c r="AFG13" s="503"/>
      <c r="AFH13" s="503"/>
      <c r="AFI13" s="119"/>
      <c r="AFJ13" s="118"/>
      <c r="AFK13" s="117"/>
      <c r="AFL13" s="498"/>
      <c r="AFM13" s="503"/>
      <c r="AFN13" s="118"/>
      <c r="AFO13" s="118"/>
      <c r="AFP13" s="117"/>
      <c r="AFQ13" s="503"/>
      <c r="AFR13" s="503"/>
      <c r="AFS13" s="119"/>
      <c r="AFT13" s="118"/>
      <c r="AFU13" s="117"/>
      <c r="AFV13" s="498"/>
      <c r="AFW13" s="503"/>
      <c r="AFX13" s="118"/>
      <c r="AFY13" s="118"/>
      <c r="AFZ13" s="117"/>
      <c r="AGA13" s="498"/>
      <c r="AGB13" s="503"/>
      <c r="AGC13" s="119"/>
      <c r="AGD13" s="118"/>
      <c r="AGE13" s="117"/>
      <c r="AGF13" s="498"/>
      <c r="AGG13" s="498"/>
      <c r="AGH13" s="118"/>
      <c r="AGI13" s="118"/>
      <c r="AGJ13" s="117"/>
      <c r="AGK13" s="503"/>
      <c r="AGL13" s="503"/>
      <c r="AGM13" s="119"/>
      <c r="AGN13" s="118"/>
      <c r="AGO13" s="117"/>
      <c r="AGP13" s="503"/>
      <c r="AGQ13" s="498"/>
      <c r="AGR13" s="118"/>
      <c r="AGS13" s="118"/>
      <c r="AGT13" s="117"/>
      <c r="AGU13" s="503"/>
      <c r="AGV13" s="701"/>
      <c r="AGW13" s="119"/>
      <c r="AGX13" s="118"/>
      <c r="AGY13" s="117"/>
      <c r="AGZ13" s="503"/>
      <c r="AHA13" s="701"/>
      <c r="AHB13" s="118"/>
      <c r="AHC13" s="118"/>
      <c r="AHD13" s="117"/>
      <c r="AHE13" s="117"/>
      <c r="AHF13" s="503"/>
      <c r="AHG13" s="606"/>
      <c r="AHI13" s="629"/>
      <c r="AHJ13" s="629"/>
      <c r="AHK13" s="619"/>
      <c r="AHL13" s="619"/>
      <c r="AHM13" s="619"/>
      <c r="AHN13" s="619"/>
      <c r="AHO13" s="629"/>
      <c r="AHR13" s="126"/>
      <c r="AHS13" s="151"/>
      <c r="AHT13" s="703"/>
      <c r="AHU13" s="150"/>
      <c r="AHV13" s="138"/>
      <c r="AHW13" s="703"/>
      <c r="AHX13" s="703"/>
      <c r="AHY13" s="703"/>
      <c r="AHZ13" s="149"/>
      <c r="AIA13" s="703"/>
      <c r="AIB13" s="703"/>
      <c r="AIC13" s="703"/>
      <c r="AID13" s="128"/>
      <c r="AIE13" s="703"/>
      <c r="AIF13" s="149"/>
      <c r="AIG13" s="143"/>
      <c r="AIH13" s="137"/>
      <c r="AII13" s="149"/>
      <c r="AIJ13" s="137"/>
      <c r="AIK13" s="118"/>
      <c r="AIL13" s="118"/>
      <c r="AIM13" s="117"/>
      <c r="AIN13" s="503"/>
      <c r="AIO13" s="503"/>
      <c r="AIP13" s="118"/>
      <c r="AIQ13" s="118"/>
      <c r="AIR13" s="117"/>
      <c r="AIS13" s="503"/>
      <c r="AIT13" s="503"/>
      <c r="AIU13" s="119"/>
      <c r="AIV13" s="118"/>
      <c r="AIW13" s="117"/>
      <c r="AIX13" s="498"/>
      <c r="AIY13" s="503"/>
      <c r="AIZ13" s="118"/>
      <c r="AJA13" s="118"/>
      <c r="AJB13" s="117"/>
      <c r="AJC13" s="503"/>
      <c r="AJD13" s="503"/>
      <c r="AJE13" s="119"/>
      <c r="AJF13" s="118"/>
      <c r="AJG13" s="117"/>
      <c r="AJH13" s="498"/>
      <c r="AJI13" s="503"/>
      <c r="AJJ13" s="118"/>
      <c r="AJK13" s="118"/>
      <c r="AJL13" s="117"/>
      <c r="AJM13" s="498"/>
      <c r="AJN13" s="503"/>
      <c r="AJO13" s="119"/>
      <c r="AJP13" s="118"/>
      <c r="AJQ13" s="117"/>
      <c r="AJR13" s="498"/>
      <c r="AJS13" s="498"/>
      <c r="AJT13" s="118"/>
      <c r="AJU13" s="118"/>
      <c r="AJV13" s="117"/>
      <c r="AJW13" s="503"/>
      <c r="AJX13" s="503"/>
      <c r="AJY13" s="119"/>
      <c r="AJZ13" s="118"/>
      <c r="AKA13" s="117"/>
      <c r="AKB13" s="503"/>
      <c r="AKC13" s="498"/>
      <c r="AKD13" s="118"/>
      <c r="AKE13" s="118"/>
      <c r="AKF13" s="117"/>
      <c r="AKG13" s="503"/>
      <c r="AKH13" s="701"/>
      <c r="AKI13" s="119"/>
      <c r="AKJ13" s="118"/>
      <c r="AKK13" s="117"/>
      <c r="AKL13" s="503"/>
      <c r="AKM13" s="701"/>
      <c r="AKN13" s="118"/>
      <c r="AKO13" s="118"/>
      <c r="AKP13" s="117"/>
      <c r="AKQ13" s="117"/>
      <c r="AKR13" s="503"/>
      <c r="AKS13" s="606"/>
      <c r="AKU13" s="629"/>
      <c r="AKV13" s="629"/>
      <c r="AKW13" s="619"/>
      <c r="AKX13" s="619"/>
      <c r="AKY13" s="619"/>
      <c r="AKZ13" s="619"/>
      <c r="ALA13" s="629"/>
      <c r="ALD13" s="126"/>
      <c r="ALE13" s="151"/>
      <c r="ALF13" s="703"/>
      <c r="ALG13" s="150"/>
      <c r="ALH13" s="138"/>
      <c r="ALI13" s="703"/>
      <c r="ALJ13" s="703"/>
      <c r="ALK13" s="703"/>
      <c r="ALL13" s="149"/>
      <c r="ALM13" s="703"/>
      <c r="ALN13" s="703"/>
      <c r="ALO13" s="703"/>
      <c r="ALP13" s="128"/>
      <c r="ALQ13" s="703"/>
      <c r="ALR13" s="149"/>
      <c r="ALS13" s="143"/>
      <c r="ALT13" s="137"/>
      <c r="ALU13" s="149"/>
      <c r="ALV13" s="137"/>
      <c r="ALW13" s="118"/>
      <c r="ALX13" s="118"/>
      <c r="ALY13" s="117"/>
      <c r="ALZ13" s="503"/>
      <c r="AMA13" s="503"/>
      <c r="AMB13" s="118"/>
      <c r="AMC13" s="118"/>
      <c r="AMD13" s="117"/>
      <c r="AME13" s="503"/>
      <c r="AMF13" s="503"/>
      <c r="AMG13" s="119"/>
      <c r="AMH13" s="118"/>
      <c r="AMI13" s="117"/>
      <c r="AMJ13" s="498"/>
      <c r="AMK13" s="503"/>
      <c r="AML13" s="118"/>
      <c r="AMM13" s="118"/>
      <c r="AMN13" s="117"/>
      <c r="AMO13" s="503"/>
      <c r="AMP13" s="503"/>
      <c r="AMQ13" s="119"/>
      <c r="AMR13" s="118"/>
      <c r="AMS13" s="117"/>
      <c r="AMT13" s="498"/>
      <c r="AMU13" s="503"/>
      <c r="AMV13" s="118"/>
      <c r="AMW13" s="118"/>
      <c r="AMX13" s="117"/>
      <c r="AMY13" s="498"/>
      <c r="AMZ13" s="503"/>
      <c r="ANA13" s="119"/>
      <c r="ANB13" s="118"/>
      <c r="ANC13" s="117"/>
      <c r="AND13" s="498"/>
      <c r="ANE13" s="498"/>
      <c r="ANF13" s="118"/>
      <c r="ANG13" s="118"/>
      <c r="ANH13" s="117"/>
      <c r="ANI13" s="503"/>
      <c r="ANJ13" s="503"/>
      <c r="ANK13" s="119"/>
      <c r="ANL13" s="118"/>
      <c r="ANM13" s="117"/>
      <c r="ANN13" s="503"/>
      <c r="ANO13" s="498"/>
      <c r="ANP13" s="118"/>
      <c r="ANQ13" s="118"/>
      <c r="ANR13" s="117"/>
      <c r="ANS13" s="503"/>
      <c r="ANT13" s="701"/>
      <c r="ANU13" s="119"/>
      <c r="ANV13" s="118"/>
      <c r="ANW13" s="117"/>
      <c r="ANX13" s="503"/>
      <c r="ANY13" s="701"/>
      <c r="ANZ13" s="118"/>
      <c r="AOA13" s="118"/>
      <c r="AOB13" s="117"/>
      <c r="AOC13" s="117"/>
      <c r="AOD13" s="503"/>
      <c r="AOE13" s="606"/>
      <c r="AOG13" s="629"/>
      <c r="AOH13" s="629"/>
      <c r="AOI13" s="619"/>
      <c r="AOJ13" s="619"/>
      <c r="AOK13" s="619"/>
      <c r="AOL13" s="619"/>
      <c r="AOM13" s="629"/>
      <c r="AOP13" s="126"/>
      <c r="AOQ13" s="151"/>
      <c r="AOR13" s="703"/>
      <c r="AOS13" s="150"/>
      <c r="AOT13" s="138"/>
      <c r="AOU13" s="703"/>
      <c r="AOV13" s="703"/>
      <c r="AOW13" s="703"/>
      <c r="AOX13" s="149"/>
      <c r="AOY13" s="703"/>
      <c r="AOZ13" s="703"/>
      <c r="APA13" s="703"/>
      <c r="APB13" s="128"/>
      <c r="APC13" s="703"/>
      <c r="APD13" s="149"/>
      <c r="APE13" s="143"/>
      <c r="APF13" s="137"/>
      <c r="APG13" s="149"/>
      <c r="APH13" s="137"/>
      <c r="API13" s="118"/>
      <c r="APJ13" s="118"/>
      <c r="APK13" s="117"/>
      <c r="APL13" s="503"/>
      <c r="APM13" s="503"/>
      <c r="APN13" s="118"/>
      <c r="APO13" s="118"/>
      <c r="APP13" s="117"/>
      <c r="APQ13" s="503"/>
      <c r="APR13" s="503"/>
      <c r="APS13" s="119"/>
      <c r="APT13" s="118"/>
      <c r="APU13" s="117"/>
      <c r="APV13" s="498"/>
      <c r="APW13" s="503"/>
      <c r="APX13" s="118"/>
      <c r="APY13" s="118"/>
      <c r="APZ13" s="117"/>
      <c r="AQA13" s="503"/>
      <c r="AQB13" s="503"/>
      <c r="AQC13" s="119"/>
      <c r="AQD13" s="118"/>
      <c r="AQE13" s="117"/>
      <c r="AQF13" s="498"/>
      <c r="AQG13" s="503"/>
      <c r="AQH13" s="118"/>
      <c r="AQI13" s="118"/>
      <c r="AQJ13" s="117"/>
      <c r="AQK13" s="498"/>
      <c r="AQL13" s="503"/>
      <c r="AQM13" s="119"/>
      <c r="AQN13" s="118"/>
      <c r="AQO13" s="117"/>
      <c r="AQP13" s="498"/>
      <c r="AQQ13" s="498"/>
      <c r="AQR13" s="118"/>
      <c r="AQS13" s="118"/>
      <c r="AQT13" s="117"/>
      <c r="AQU13" s="503"/>
      <c r="AQV13" s="503"/>
      <c r="AQW13" s="119"/>
      <c r="AQX13" s="118"/>
      <c r="AQY13" s="117"/>
      <c r="AQZ13" s="503"/>
      <c r="ARA13" s="498"/>
      <c r="ARB13" s="118"/>
      <c r="ARC13" s="118"/>
      <c r="ARD13" s="117"/>
      <c r="ARE13" s="503"/>
      <c r="ARF13" s="701"/>
      <c r="ARG13" s="119"/>
      <c r="ARH13" s="118"/>
      <c r="ARI13" s="117"/>
      <c r="ARJ13" s="503"/>
      <c r="ARK13" s="701"/>
      <c r="ARL13" s="118"/>
      <c r="ARM13" s="118"/>
      <c r="ARN13" s="117"/>
      <c r="ARO13" s="117"/>
      <c r="ARP13" s="503"/>
      <c r="ARQ13" s="606"/>
      <c r="ARS13" s="629"/>
      <c r="ART13" s="629"/>
      <c r="ARU13" s="619"/>
      <c r="ARV13" s="619"/>
      <c r="ARW13" s="619"/>
      <c r="ARX13" s="619"/>
      <c r="ARY13" s="629"/>
      <c r="ASB13" s="126"/>
      <c r="ASC13" s="151"/>
      <c r="ASD13" s="703"/>
      <c r="ASE13" s="150"/>
      <c r="ASF13" s="138"/>
      <c r="ASG13" s="703"/>
      <c r="ASH13" s="703"/>
      <c r="ASI13" s="703"/>
      <c r="ASJ13" s="149"/>
      <c r="ASK13" s="703"/>
      <c r="ASL13" s="703"/>
      <c r="ASM13" s="703"/>
      <c r="ASN13" s="128"/>
      <c r="ASO13" s="703"/>
      <c r="ASP13" s="149"/>
      <c r="ASQ13" s="143"/>
      <c r="ASR13" s="137"/>
      <c r="ASS13" s="149"/>
      <c r="AST13" s="137"/>
      <c r="ASU13" s="118"/>
      <c r="ASV13" s="118"/>
      <c r="ASW13" s="117"/>
      <c r="ASX13" s="503"/>
      <c r="ASY13" s="503"/>
      <c r="ASZ13" s="118"/>
      <c r="ATA13" s="118"/>
      <c r="ATB13" s="117"/>
      <c r="ATC13" s="503"/>
      <c r="ATD13" s="503"/>
      <c r="ATE13" s="119"/>
      <c r="ATF13" s="118"/>
      <c r="ATG13" s="117"/>
      <c r="ATH13" s="498"/>
      <c r="ATI13" s="503"/>
      <c r="ATJ13" s="118"/>
      <c r="ATK13" s="118"/>
      <c r="ATL13" s="117"/>
      <c r="ATM13" s="503"/>
      <c r="ATN13" s="503"/>
      <c r="ATO13" s="119"/>
      <c r="ATP13" s="118"/>
      <c r="ATQ13" s="117"/>
      <c r="ATR13" s="498"/>
      <c r="ATS13" s="503"/>
      <c r="ATT13" s="118"/>
      <c r="ATU13" s="118"/>
      <c r="ATV13" s="117"/>
      <c r="ATW13" s="498"/>
      <c r="ATX13" s="503"/>
      <c r="ATY13" s="119"/>
      <c r="ATZ13" s="118"/>
      <c r="AUA13" s="117"/>
      <c r="AUB13" s="498"/>
      <c r="AUC13" s="498"/>
      <c r="AUD13" s="118"/>
      <c r="AUE13" s="118"/>
      <c r="AUF13" s="117"/>
      <c r="AUG13" s="503"/>
      <c r="AUH13" s="503"/>
      <c r="AUI13" s="119"/>
      <c r="AUJ13" s="118"/>
      <c r="AUK13" s="117"/>
      <c r="AUL13" s="503"/>
      <c r="AUM13" s="498"/>
      <c r="AUN13" s="118"/>
      <c r="AUO13" s="118"/>
      <c r="AUP13" s="117"/>
      <c r="AUQ13" s="503"/>
      <c r="AUR13" s="701"/>
      <c r="AUS13" s="119"/>
      <c r="AUT13" s="118"/>
      <c r="AUU13" s="117"/>
      <c r="AUV13" s="503"/>
      <c r="AUW13" s="701"/>
      <c r="AUX13" s="118"/>
      <c r="AUY13" s="118"/>
      <c r="AUZ13" s="117"/>
      <c r="AVA13" s="117"/>
      <c r="AVB13" s="503"/>
      <c r="AVC13" s="606"/>
      <c r="AVE13" s="629"/>
      <c r="AVF13" s="629"/>
      <c r="AVG13" s="619"/>
      <c r="AVH13" s="619"/>
      <c r="AVI13" s="619"/>
      <c r="AVJ13" s="619"/>
      <c r="AVK13" s="629"/>
      <c r="AVN13" s="126"/>
      <c r="AVO13" s="151"/>
      <c r="AVP13" s="703"/>
      <c r="AVQ13" s="150"/>
      <c r="AVR13" s="138"/>
      <c r="AVS13" s="703"/>
      <c r="AVT13" s="703"/>
      <c r="AVU13" s="703"/>
      <c r="AVV13" s="149"/>
      <c r="AVW13" s="703"/>
      <c r="AVX13" s="703"/>
      <c r="AVY13" s="703"/>
      <c r="AVZ13" s="128"/>
      <c r="AWA13" s="703"/>
      <c r="AWB13" s="149"/>
      <c r="AWC13" s="143"/>
      <c r="AWD13" s="137"/>
      <c r="AWE13" s="149"/>
      <c r="AWF13" s="137"/>
      <c r="AWG13" s="118"/>
      <c r="AWH13" s="118"/>
      <c r="AWI13" s="117"/>
      <c r="AWJ13" s="503"/>
      <c r="AWK13" s="503"/>
      <c r="AWL13" s="118"/>
      <c r="AWM13" s="118"/>
      <c r="AWN13" s="117"/>
      <c r="AWO13" s="503"/>
      <c r="AWP13" s="503"/>
      <c r="AWQ13" s="119"/>
      <c r="AWR13" s="118"/>
      <c r="AWS13" s="117"/>
      <c r="AWT13" s="498"/>
      <c r="AWU13" s="503"/>
      <c r="AWV13" s="118"/>
      <c r="AWW13" s="118"/>
      <c r="AWX13" s="117"/>
      <c r="AWY13" s="503"/>
      <c r="AWZ13" s="503"/>
      <c r="AXA13" s="119"/>
      <c r="AXB13" s="118"/>
      <c r="AXC13" s="117"/>
      <c r="AXD13" s="498"/>
      <c r="AXE13" s="503"/>
      <c r="AXF13" s="118"/>
      <c r="AXG13" s="118"/>
      <c r="AXH13" s="117"/>
      <c r="AXI13" s="498"/>
      <c r="AXJ13" s="503"/>
      <c r="AXK13" s="119"/>
      <c r="AXL13" s="118"/>
      <c r="AXM13" s="117"/>
      <c r="AXN13" s="498"/>
      <c r="AXO13" s="498"/>
      <c r="AXP13" s="118"/>
      <c r="AXQ13" s="118"/>
      <c r="AXR13" s="117"/>
      <c r="AXS13" s="503"/>
      <c r="AXT13" s="503"/>
      <c r="AXU13" s="119"/>
      <c r="AXV13" s="118"/>
      <c r="AXW13" s="117"/>
      <c r="AXX13" s="503"/>
      <c r="AXY13" s="498"/>
      <c r="AXZ13" s="118"/>
      <c r="AYA13" s="118"/>
      <c r="AYB13" s="117"/>
      <c r="AYC13" s="503"/>
      <c r="AYD13" s="701"/>
      <c r="AYE13" s="119"/>
      <c r="AYF13" s="118"/>
      <c r="AYG13" s="117"/>
      <c r="AYH13" s="503"/>
      <c r="AYI13" s="701"/>
      <c r="AYJ13" s="118"/>
      <c r="AYK13" s="118"/>
      <c r="AYL13" s="117"/>
      <c r="AYM13" s="117"/>
      <c r="AYN13" s="503"/>
      <c r="AYO13" s="606"/>
      <c r="AYQ13" s="629"/>
      <c r="AYR13" s="629"/>
      <c r="AYS13" s="619"/>
      <c r="AYT13" s="619"/>
      <c r="AYU13" s="619"/>
      <c r="AYV13" s="619"/>
      <c r="AYW13" s="629"/>
      <c r="AYZ13" s="126"/>
      <c r="AZA13" s="151"/>
      <c r="AZB13" s="703"/>
      <c r="AZC13" s="150"/>
      <c r="AZD13" s="138"/>
      <c r="AZE13" s="703"/>
      <c r="AZF13" s="703"/>
      <c r="AZG13" s="703"/>
      <c r="AZH13" s="149"/>
      <c r="AZI13" s="703"/>
      <c r="AZJ13" s="703"/>
      <c r="AZK13" s="703"/>
      <c r="AZL13" s="128"/>
      <c r="AZM13" s="703"/>
      <c r="AZN13" s="149"/>
      <c r="AZO13" s="143"/>
      <c r="AZP13" s="137"/>
      <c r="AZQ13" s="149"/>
      <c r="AZR13" s="137"/>
      <c r="AZS13" s="118"/>
      <c r="AZT13" s="118"/>
      <c r="AZU13" s="117"/>
      <c r="AZV13" s="503"/>
      <c r="AZW13" s="503"/>
      <c r="AZX13" s="118"/>
      <c r="AZY13" s="118"/>
      <c r="AZZ13" s="117"/>
      <c r="BAA13" s="503"/>
      <c r="BAB13" s="503"/>
      <c r="BAC13" s="119"/>
      <c r="BAD13" s="118"/>
      <c r="BAE13" s="117"/>
      <c r="BAF13" s="498"/>
      <c r="BAG13" s="503"/>
      <c r="BAH13" s="118"/>
      <c r="BAI13" s="118"/>
      <c r="BAJ13" s="117"/>
      <c r="BAK13" s="503"/>
      <c r="BAL13" s="503"/>
      <c r="BAM13" s="119"/>
      <c r="BAN13" s="118"/>
      <c r="BAO13" s="117"/>
      <c r="BAP13" s="498"/>
      <c r="BAQ13" s="503"/>
      <c r="BAR13" s="118"/>
      <c r="BAS13" s="118"/>
      <c r="BAT13" s="117"/>
      <c r="BAU13" s="498"/>
      <c r="BAV13" s="503"/>
      <c r="BAW13" s="119"/>
      <c r="BAX13" s="118"/>
      <c r="BAY13" s="117"/>
      <c r="BAZ13" s="498"/>
      <c r="BBA13" s="498"/>
      <c r="BBB13" s="118"/>
      <c r="BBC13" s="118"/>
      <c r="BBD13" s="117"/>
      <c r="BBE13" s="503"/>
      <c r="BBF13" s="503"/>
      <c r="BBG13" s="119"/>
      <c r="BBH13" s="118"/>
      <c r="BBI13" s="117"/>
      <c r="BBJ13" s="503"/>
      <c r="BBK13" s="498"/>
      <c r="BBL13" s="118"/>
      <c r="BBM13" s="118"/>
      <c r="BBN13" s="117"/>
      <c r="BBO13" s="503"/>
      <c r="BBP13" s="701"/>
      <c r="BBQ13" s="119"/>
      <c r="BBR13" s="118"/>
      <c r="BBS13" s="117"/>
      <c r="BBT13" s="503"/>
      <c r="BBU13" s="701"/>
      <c r="BBV13" s="118"/>
      <c r="BBW13" s="118"/>
      <c r="BBX13" s="117"/>
      <c r="BBY13" s="117"/>
      <c r="BBZ13" s="503"/>
      <c r="BCA13" s="606"/>
      <c r="BCC13" s="629"/>
      <c r="BCD13" s="629"/>
      <c r="BCE13" s="619"/>
      <c r="BCF13" s="619"/>
      <c r="BCG13" s="619"/>
      <c r="BCH13" s="619"/>
      <c r="BCI13" s="629"/>
      <c r="BCL13" s="126"/>
      <c r="BCM13" s="151"/>
      <c r="BCN13" s="703"/>
      <c r="BCO13" s="150"/>
      <c r="BCP13" s="138"/>
      <c r="BCQ13" s="703"/>
      <c r="BCR13" s="703"/>
      <c r="BCS13" s="703"/>
      <c r="BCT13" s="149"/>
      <c r="BCU13" s="703"/>
      <c r="BCV13" s="703"/>
      <c r="BCW13" s="703"/>
      <c r="BCX13" s="128"/>
      <c r="BCY13" s="703"/>
      <c r="BCZ13" s="149"/>
      <c r="BDA13" s="143"/>
      <c r="BDB13" s="137"/>
      <c r="BDC13" s="149"/>
      <c r="BDD13" s="137"/>
      <c r="BDE13" s="118"/>
      <c r="BDF13" s="118"/>
      <c r="BDG13" s="117"/>
      <c r="BDH13" s="503"/>
      <c r="BDI13" s="503"/>
      <c r="BDJ13" s="118"/>
      <c r="BDK13" s="118"/>
      <c r="BDL13" s="117"/>
      <c r="BDM13" s="503"/>
      <c r="BDN13" s="503"/>
      <c r="BDO13" s="119"/>
      <c r="BDP13" s="118"/>
      <c r="BDQ13" s="117"/>
      <c r="BDR13" s="498"/>
      <c r="BDS13" s="503"/>
      <c r="BDT13" s="118"/>
      <c r="BDU13" s="118"/>
      <c r="BDV13" s="117"/>
      <c r="BDW13" s="503"/>
      <c r="BDX13" s="503"/>
      <c r="BDY13" s="119"/>
      <c r="BDZ13" s="118"/>
      <c r="BEA13" s="117"/>
      <c r="BEB13" s="498"/>
      <c r="BEC13" s="503"/>
      <c r="BED13" s="118"/>
      <c r="BEE13" s="118"/>
      <c r="BEF13" s="117"/>
      <c r="BEG13" s="498"/>
      <c r="BEH13" s="503"/>
      <c r="BEI13" s="119"/>
      <c r="BEJ13" s="118"/>
      <c r="BEK13" s="117"/>
      <c r="BEL13" s="498"/>
      <c r="BEM13" s="498"/>
      <c r="BEN13" s="118"/>
      <c r="BEO13" s="118"/>
      <c r="BEP13" s="117"/>
      <c r="BEQ13" s="503"/>
      <c r="BER13" s="503"/>
      <c r="BES13" s="119"/>
      <c r="BET13" s="118"/>
      <c r="BEU13" s="117"/>
      <c r="BEV13" s="503"/>
      <c r="BEW13" s="498"/>
      <c r="BEX13" s="118"/>
      <c r="BEY13" s="118"/>
      <c r="BEZ13" s="117"/>
      <c r="BFA13" s="503"/>
      <c r="BFB13" s="701"/>
      <c r="BFC13" s="119"/>
      <c r="BFD13" s="118"/>
      <c r="BFE13" s="117"/>
      <c r="BFF13" s="503"/>
      <c r="BFG13" s="701"/>
      <c r="BFH13" s="118"/>
      <c r="BFI13" s="118"/>
      <c r="BFJ13" s="117"/>
      <c r="BFK13" s="117"/>
      <c r="BFL13" s="503"/>
      <c r="BFM13" s="606"/>
      <c r="BFO13" s="629"/>
      <c r="BFP13" s="629"/>
      <c r="BFQ13" s="619"/>
      <c r="BFR13" s="619"/>
      <c r="BFS13" s="619"/>
      <c r="BFT13" s="619"/>
      <c r="BFU13" s="629"/>
      <c r="BFX13" s="126"/>
      <c r="BFY13" s="151"/>
      <c r="BFZ13" s="703"/>
      <c r="BGA13" s="150"/>
      <c r="BGB13" s="138"/>
      <c r="BGC13" s="703"/>
      <c r="BGD13" s="703"/>
      <c r="BGE13" s="703"/>
      <c r="BGF13" s="149"/>
      <c r="BGG13" s="703"/>
      <c r="BGH13" s="703"/>
      <c r="BGI13" s="703"/>
      <c r="BGJ13" s="128"/>
      <c r="BGK13" s="703"/>
      <c r="BGL13" s="149"/>
      <c r="BGM13" s="143"/>
      <c r="BGN13" s="137"/>
      <c r="BGO13" s="149"/>
      <c r="BGP13" s="137"/>
      <c r="BGQ13" s="118"/>
      <c r="BGR13" s="118"/>
      <c r="BGS13" s="117"/>
      <c r="BGT13" s="503"/>
      <c r="BGU13" s="503"/>
      <c r="BGV13" s="118"/>
      <c r="BGW13" s="118"/>
      <c r="BGX13" s="117"/>
      <c r="BGY13" s="503"/>
      <c r="BGZ13" s="503"/>
      <c r="BHA13" s="119"/>
      <c r="BHB13" s="118"/>
      <c r="BHC13" s="117"/>
      <c r="BHD13" s="498"/>
      <c r="BHE13" s="503"/>
      <c r="BHF13" s="118"/>
      <c r="BHG13" s="118"/>
      <c r="BHH13" s="117"/>
      <c r="BHI13" s="503"/>
      <c r="BHJ13" s="503"/>
      <c r="BHK13" s="119"/>
      <c r="BHL13" s="118"/>
      <c r="BHM13" s="117"/>
      <c r="BHN13" s="498"/>
      <c r="BHO13" s="503"/>
      <c r="BHP13" s="118"/>
      <c r="BHQ13" s="118"/>
      <c r="BHR13" s="117"/>
      <c r="BHS13" s="498"/>
      <c r="BHT13" s="503"/>
      <c r="BHU13" s="119"/>
      <c r="BHV13" s="118"/>
      <c r="BHW13" s="117"/>
      <c r="BHX13" s="498"/>
      <c r="BHY13" s="498"/>
      <c r="BHZ13" s="118"/>
      <c r="BIA13" s="118"/>
      <c r="BIB13" s="117"/>
      <c r="BIC13" s="503"/>
      <c r="BID13" s="503"/>
      <c r="BIE13" s="119"/>
      <c r="BIF13" s="118"/>
      <c r="BIG13" s="117"/>
      <c r="BIH13" s="503"/>
      <c r="BII13" s="498"/>
      <c r="BIJ13" s="118"/>
      <c r="BIK13" s="118"/>
      <c r="BIL13" s="117"/>
      <c r="BIM13" s="503"/>
      <c r="BIN13" s="701"/>
      <c r="BIO13" s="119"/>
      <c r="BIP13" s="118"/>
      <c r="BIQ13" s="117"/>
      <c r="BIR13" s="503"/>
      <c r="BIS13" s="701"/>
      <c r="BIT13" s="118"/>
      <c r="BIU13" s="118"/>
      <c r="BIV13" s="117"/>
      <c r="BIW13" s="117"/>
      <c r="BIX13" s="503"/>
      <c r="BIY13" s="606"/>
      <c r="BJA13" s="629"/>
      <c r="BJB13" s="629"/>
      <c r="BJC13" s="619"/>
      <c r="BJD13" s="619"/>
      <c r="BJE13" s="619"/>
      <c r="BJF13" s="619"/>
      <c r="BJG13" s="629"/>
      <c r="BJJ13" s="126"/>
      <c r="BJK13" s="151"/>
      <c r="BJL13" s="703"/>
      <c r="BJM13" s="150"/>
      <c r="BJN13" s="138"/>
      <c r="BJO13" s="703"/>
      <c r="BJP13" s="703"/>
      <c r="BJQ13" s="703"/>
      <c r="BJR13" s="149"/>
      <c r="BJS13" s="703"/>
      <c r="BJT13" s="703"/>
      <c r="BJU13" s="703"/>
      <c r="BJV13" s="128"/>
      <c r="BJW13" s="703"/>
      <c r="BJX13" s="149"/>
      <c r="BJY13" s="143"/>
      <c r="BJZ13" s="137"/>
      <c r="BKA13" s="149"/>
      <c r="BKB13" s="137"/>
      <c r="BKC13" s="118"/>
      <c r="BKD13" s="118"/>
      <c r="BKE13" s="117"/>
      <c r="BKF13" s="503"/>
      <c r="BKG13" s="503"/>
      <c r="BKH13" s="118"/>
      <c r="BKI13" s="118"/>
      <c r="BKJ13" s="117"/>
      <c r="BKK13" s="503"/>
      <c r="BKL13" s="503"/>
      <c r="BKM13" s="119"/>
      <c r="BKN13" s="118"/>
      <c r="BKO13" s="117"/>
      <c r="BKP13" s="498"/>
      <c r="BKQ13" s="503"/>
      <c r="BKR13" s="118"/>
      <c r="BKS13" s="118"/>
      <c r="BKT13" s="117"/>
      <c r="BKU13" s="503"/>
      <c r="BKV13" s="503"/>
      <c r="BKW13" s="119"/>
      <c r="BKX13" s="118"/>
      <c r="BKY13" s="117"/>
      <c r="BKZ13" s="498"/>
      <c r="BLA13" s="503"/>
      <c r="BLB13" s="118"/>
      <c r="BLC13" s="118"/>
      <c r="BLD13" s="117"/>
      <c r="BLE13" s="498"/>
      <c r="BLF13" s="503"/>
      <c r="BLG13" s="119"/>
      <c r="BLH13" s="118"/>
      <c r="BLI13" s="117"/>
      <c r="BLJ13" s="498"/>
      <c r="BLK13" s="498"/>
      <c r="BLL13" s="118"/>
      <c r="BLM13" s="118"/>
      <c r="BLN13" s="117"/>
      <c r="BLO13" s="503"/>
      <c r="BLP13" s="503"/>
      <c r="BLQ13" s="119"/>
      <c r="BLR13" s="118"/>
      <c r="BLS13" s="117"/>
      <c r="BLT13" s="503"/>
      <c r="BLU13" s="498"/>
      <c r="BLV13" s="118"/>
      <c r="BLW13" s="118"/>
      <c r="BLX13" s="117"/>
      <c r="BLY13" s="503"/>
      <c r="BLZ13" s="701"/>
      <c r="BMA13" s="119"/>
      <c r="BMB13" s="118"/>
      <c r="BMC13" s="117"/>
      <c r="BMD13" s="503"/>
      <c r="BME13" s="701"/>
      <c r="BMF13" s="118"/>
      <c r="BMG13" s="118"/>
      <c r="BMH13" s="117"/>
      <c r="BMI13" s="117"/>
      <c r="BMJ13" s="503"/>
      <c r="BMK13" s="606"/>
      <c r="BMM13" s="629"/>
      <c r="BMN13" s="629"/>
      <c r="BMO13" s="619"/>
      <c r="BMP13" s="619"/>
      <c r="BMQ13" s="619"/>
      <c r="BMR13" s="619"/>
      <c r="BMS13" s="629"/>
      <c r="BMV13" s="126"/>
      <c r="BMW13" s="151"/>
      <c r="BMX13" s="703"/>
      <c r="BMY13" s="150"/>
      <c r="BMZ13" s="138"/>
      <c r="BNA13" s="703"/>
      <c r="BNB13" s="703"/>
      <c r="BNC13" s="703"/>
      <c r="BND13" s="149"/>
      <c r="BNE13" s="703"/>
      <c r="BNF13" s="703"/>
      <c r="BNG13" s="703"/>
      <c r="BNH13" s="128"/>
      <c r="BNI13" s="703"/>
      <c r="BNJ13" s="149"/>
      <c r="BNK13" s="143"/>
      <c r="BNL13" s="137"/>
      <c r="BNM13" s="149"/>
      <c r="BNN13" s="137"/>
      <c r="BNO13" s="118"/>
      <c r="BNP13" s="118"/>
      <c r="BNQ13" s="117"/>
      <c r="BNR13" s="503"/>
      <c r="BNS13" s="503"/>
      <c r="BNT13" s="118"/>
      <c r="BNU13" s="118"/>
      <c r="BNV13" s="117"/>
      <c r="BNW13" s="503"/>
      <c r="BNX13" s="503"/>
      <c r="BNY13" s="119"/>
      <c r="BNZ13" s="118"/>
      <c r="BOA13" s="117"/>
      <c r="BOB13" s="498"/>
      <c r="BOC13" s="503"/>
      <c r="BOD13" s="118"/>
      <c r="BOE13" s="118"/>
      <c r="BOF13" s="117"/>
      <c r="BOG13" s="503"/>
      <c r="BOH13" s="503"/>
      <c r="BOI13" s="119"/>
      <c r="BOJ13" s="118"/>
      <c r="BOK13" s="117"/>
      <c r="BOL13" s="498"/>
      <c r="BOM13" s="503"/>
      <c r="BON13" s="118"/>
      <c r="BOO13" s="118"/>
      <c r="BOP13" s="117"/>
      <c r="BOQ13" s="498"/>
      <c r="BOR13" s="503"/>
      <c r="BOS13" s="119"/>
      <c r="BOT13" s="118"/>
      <c r="BOU13" s="117"/>
      <c r="BOV13" s="498"/>
      <c r="BOW13" s="498"/>
      <c r="BOX13" s="118"/>
      <c r="BOY13" s="118"/>
      <c r="BOZ13" s="117"/>
      <c r="BPA13" s="503"/>
      <c r="BPB13" s="503"/>
      <c r="BPC13" s="119"/>
      <c r="BPD13" s="118"/>
      <c r="BPE13" s="117"/>
      <c r="BPF13" s="503"/>
      <c r="BPG13" s="498"/>
      <c r="BPH13" s="118"/>
      <c r="BPI13" s="118"/>
      <c r="BPJ13" s="117"/>
      <c r="BPK13" s="503"/>
      <c r="BPL13" s="701"/>
      <c r="BPM13" s="119"/>
      <c r="BPN13" s="118"/>
      <c r="BPO13" s="117"/>
      <c r="BPP13" s="503"/>
      <c r="BPQ13" s="701"/>
      <c r="BPR13" s="118"/>
      <c r="BPS13" s="118"/>
      <c r="BPT13" s="117"/>
      <c r="BPU13" s="117"/>
      <c r="BPV13" s="503"/>
      <c r="BPW13" s="606"/>
      <c r="BPY13" s="629"/>
      <c r="BPZ13" s="629"/>
      <c r="BQA13" s="619"/>
      <c r="BQB13" s="619"/>
      <c r="BQC13" s="619"/>
      <c r="BQD13" s="619"/>
      <c r="BQE13" s="629"/>
      <c r="BQH13" s="126"/>
      <c r="BQI13" s="151"/>
      <c r="BQJ13" s="703"/>
      <c r="BQK13" s="150"/>
      <c r="BQL13" s="138"/>
      <c r="BQM13" s="703"/>
      <c r="BQN13" s="703"/>
      <c r="BQO13" s="703"/>
      <c r="BQP13" s="149"/>
      <c r="BQQ13" s="703"/>
      <c r="BQR13" s="703"/>
      <c r="BQS13" s="703"/>
      <c r="BQT13" s="128"/>
      <c r="BQU13" s="703"/>
      <c r="BQV13" s="149"/>
      <c r="BQW13" s="143"/>
      <c r="BQX13" s="137"/>
      <c r="BQY13" s="149"/>
      <c r="BQZ13" s="137"/>
      <c r="BRA13" s="118"/>
      <c r="BRB13" s="118"/>
      <c r="BRC13" s="117"/>
      <c r="BRD13" s="503"/>
      <c r="BRE13" s="503"/>
      <c r="BRF13" s="118"/>
      <c r="BRG13" s="118"/>
      <c r="BRH13" s="117"/>
      <c r="BRI13" s="503"/>
      <c r="BRJ13" s="503"/>
      <c r="BRK13" s="119"/>
      <c r="BRL13" s="118"/>
      <c r="BRM13" s="117"/>
      <c r="BRN13" s="498"/>
      <c r="BRO13" s="503"/>
      <c r="BRP13" s="118"/>
      <c r="BRQ13" s="118"/>
      <c r="BRR13" s="117"/>
      <c r="BRS13" s="503"/>
      <c r="BRT13" s="503"/>
      <c r="BRU13" s="119"/>
      <c r="BRV13" s="118"/>
      <c r="BRW13" s="117"/>
      <c r="BRX13" s="498"/>
      <c r="BRY13" s="503"/>
      <c r="BRZ13" s="118"/>
      <c r="BSA13" s="118"/>
      <c r="BSB13" s="117"/>
      <c r="BSC13" s="498"/>
      <c r="BSD13" s="503"/>
      <c r="BSE13" s="119"/>
      <c r="BSF13" s="118"/>
      <c r="BSG13" s="117"/>
      <c r="BSH13" s="498"/>
      <c r="BSI13" s="498"/>
      <c r="BSJ13" s="118"/>
      <c r="BSK13" s="118"/>
      <c r="BSL13" s="117"/>
      <c r="BSM13" s="503"/>
      <c r="BSN13" s="503"/>
      <c r="BSO13" s="119"/>
      <c r="BSP13" s="118"/>
      <c r="BSQ13" s="117"/>
      <c r="BSR13" s="503"/>
      <c r="BSS13" s="498"/>
      <c r="BST13" s="118"/>
      <c r="BSU13" s="118"/>
      <c r="BSV13" s="117"/>
      <c r="BSW13" s="503"/>
      <c r="BSX13" s="701"/>
      <c r="BSY13" s="119"/>
      <c r="BSZ13" s="118"/>
      <c r="BTA13" s="117"/>
      <c r="BTB13" s="503"/>
      <c r="BTC13" s="701"/>
      <c r="BTD13" s="118"/>
      <c r="BTE13" s="118"/>
      <c r="BTF13" s="117"/>
      <c r="BTG13" s="117"/>
      <c r="BTH13" s="503"/>
      <c r="BTI13" s="606"/>
      <c r="BTK13" s="629"/>
      <c r="BTL13" s="629"/>
      <c r="BTM13" s="619"/>
      <c r="BTN13" s="619"/>
      <c r="BTO13" s="619"/>
      <c r="BTP13" s="619"/>
      <c r="BTQ13" s="629"/>
      <c r="BTT13" s="126"/>
      <c r="BTU13" s="151"/>
      <c r="BTV13" s="703"/>
      <c r="BTW13" s="150"/>
      <c r="BTX13" s="138"/>
      <c r="BTY13" s="703"/>
      <c r="BTZ13" s="703"/>
      <c r="BUA13" s="703"/>
      <c r="BUB13" s="149"/>
      <c r="BUC13" s="703"/>
      <c r="BUD13" s="703"/>
      <c r="BUE13" s="703"/>
      <c r="BUF13" s="128"/>
      <c r="BUG13" s="703"/>
      <c r="BUH13" s="149"/>
      <c r="BUI13" s="143"/>
      <c r="BUJ13" s="137"/>
      <c r="BUK13" s="149"/>
      <c r="BUL13" s="137"/>
      <c r="BUM13" s="118"/>
      <c r="BUN13" s="118"/>
      <c r="BUO13" s="117"/>
      <c r="BUP13" s="503"/>
      <c r="BUQ13" s="503"/>
      <c r="BUR13" s="118"/>
      <c r="BUS13" s="118"/>
      <c r="BUT13" s="117"/>
      <c r="BUU13" s="503"/>
      <c r="BUV13" s="503"/>
      <c r="BUW13" s="119"/>
      <c r="BUX13" s="118"/>
      <c r="BUY13" s="117"/>
      <c r="BUZ13" s="498"/>
      <c r="BVA13" s="503"/>
      <c r="BVB13" s="118"/>
      <c r="BVC13" s="118"/>
      <c r="BVD13" s="117"/>
      <c r="BVE13" s="503"/>
      <c r="BVF13" s="503"/>
      <c r="BVG13" s="119"/>
      <c r="BVH13" s="118"/>
      <c r="BVI13" s="117"/>
      <c r="BVJ13" s="498"/>
      <c r="BVK13" s="503"/>
      <c r="BVL13" s="118"/>
      <c r="BVM13" s="118"/>
      <c r="BVN13" s="117"/>
      <c r="BVO13" s="498"/>
      <c r="BVP13" s="503"/>
      <c r="BVQ13" s="119"/>
      <c r="BVR13" s="118"/>
      <c r="BVS13" s="117"/>
      <c r="BVT13" s="498"/>
      <c r="BVU13" s="498"/>
      <c r="BVV13" s="118"/>
      <c r="BVW13" s="118"/>
      <c r="BVX13" s="117"/>
      <c r="BVY13" s="503"/>
      <c r="BVZ13" s="503"/>
      <c r="BWA13" s="119"/>
      <c r="BWB13" s="118"/>
      <c r="BWC13" s="117"/>
      <c r="BWD13" s="503"/>
      <c r="BWE13" s="498"/>
      <c r="BWF13" s="118"/>
      <c r="BWG13" s="118"/>
      <c r="BWH13" s="117"/>
      <c r="BWI13" s="503"/>
      <c r="BWJ13" s="701"/>
      <c r="BWK13" s="119"/>
      <c r="BWL13" s="118"/>
      <c r="BWM13" s="117"/>
      <c r="BWN13" s="503"/>
      <c r="BWO13" s="701"/>
      <c r="BWP13" s="118"/>
      <c r="BWQ13" s="118"/>
      <c r="BWR13" s="117"/>
      <c r="BWS13" s="117"/>
      <c r="BWT13" s="503"/>
      <c r="BWU13" s="606"/>
      <c r="BWW13" s="629"/>
      <c r="BWX13" s="629"/>
      <c r="BWY13" s="619"/>
      <c r="BWZ13" s="619"/>
      <c r="BXA13" s="619"/>
      <c r="BXB13" s="619"/>
      <c r="BXC13" s="629"/>
      <c r="BXF13" s="126"/>
      <c r="BXG13" s="151"/>
      <c r="BXH13" s="703"/>
      <c r="BXI13" s="150"/>
      <c r="BXJ13" s="138"/>
      <c r="BXK13" s="703"/>
      <c r="BXL13" s="703"/>
      <c r="BXM13" s="703"/>
      <c r="BXN13" s="149"/>
      <c r="BXO13" s="703"/>
      <c r="BXP13" s="703"/>
      <c r="BXQ13" s="703"/>
      <c r="BXR13" s="128"/>
      <c r="BXS13" s="703"/>
      <c r="BXT13" s="149"/>
      <c r="BXU13" s="143"/>
      <c r="BXV13" s="137"/>
      <c r="BXW13" s="149"/>
      <c r="BXX13" s="137"/>
      <c r="BXY13" s="118"/>
      <c r="BXZ13" s="118"/>
      <c r="BYA13" s="117"/>
      <c r="BYB13" s="503"/>
      <c r="BYC13" s="503"/>
      <c r="BYD13" s="118"/>
      <c r="BYE13" s="118"/>
      <c r="BYF13" s="117"/>
      <c r="BYG13" s="503"/>
      <c r="BYH13" s="503"/>
      <c r="BYI13" s="119"/>
      <c r="BYJ13" s="118"/>
      <c r="BYK13" s="117"/>
      <c r="BYL13" s="498"/>
      <c r="BYM13" s="503"/>
      <c r="BYN13" s="118"/>
      <c r="BYO13" s="118"/>
      <c r="BYP13" s="117"/>
      <c r="BYQ13" s="503"/>
      <c r="BYR13" s="503"/>
      <c r="BYS13" s="119"/>
      <c r="BYT13" s="118"/>
      <c r="BYU13" s="117"/>
      <c r="BYV13" s="498"/>
      <c r="BYW13" s="503"/>
      <c r="BYX13" s="118"/>
      <c r="BYY13" s="118"/>
      <c r="BYZ13" s="117"/>
      <c r="BZA13" s="498"/>
      <c r="BZB13" s="503"/>
      <c r="BZC13" s="119"/>
      <c r="BZD13" s="118"/>
      <c r="BZE13" s="117"/>
      <c r="BZF13" s="498"/>
      <c r="BZG13" s="498"/>
      <c r="BZH13" s="118"/>
      <c r="BZI13" s="118"/>
      <c r="BZJ13" s="117"/>
      <c r="BZK13" s="503"/>
      <c r="BZL13" s="503"/>
      <c r="BZM13" s="119"/>
      <c r="BZN13" s="118"/>
      <c r="BZO13" s="117"/>
      <c r="BZP13" s="503"/>
      <c r="BZQ13" s="498"/>
      <c r="BZR13" s="118"/>
      <c r="BZS13" s="118"/>
      <c r="BZT13" s="117"/>
      <c r="BZU13" s="503"/>
      <c r="BZV13" s="701"/>
      <c r="BZW13" s="119"/>
      <c r="BZX13" s="118"/>
      <c r="BZY13" s="117"/>
      <c r="BZZ13" s="503"/>
      <c r="CAA13" s="701"/>
      <c r="CAB13" s="118"/>
      <c r="CAC13" s="118"/>
      <c r="CAD13" s="117"/>
      <c r="CAE13" s="117"/>
      <c r="CAF13" s="503"/>
      <c r="CAG13" s="606"/>
      <c r="CAI13" s="629"/>
      <c r="CAJ13" s="629"/>
      <c r="CAK13" s="619"/>
      <c r="CAL13" s="619"/>
      <c r="CAM13" s="619"/>
      <c r="CAN13" s="619"/>
      <c r="CAO13" s="629"/>
      <c r="CAR13" s="126"/>
      <c r="CAS13" s="151"/>
      <c r="CAT13" s="703"/>
      <c r="CAU13" s="150"/>
      <c r="CAV13" s="138"/>
      <c r="CAW13" s="703"/>
      <c r="CAX13" s="703"/>
      <c r="CAY13" s="703"/>
      <c r="CAZ13" s="149"/>
      <c r="CBA13" s="703"/>
      <c r="CBB13" s="703"/>
      <c r="CBC13" s="703"/>
      <c r="CBD13" s="128"/>
      <c r="CBE13" s="703"/>
      <c r="CBF13" s="149"/>
      <c r="CBG13" s="143"/>
      <c r="CBH13" s="137"/>
      <c r="CBI13" s="149"/>
      <c r="CBJ13" s="137"/>
      <c r="CBK13" s="118"/>
      <c r="CBL13" s="118"/>
      <c r="CBM13" s="117"/>
      <c r="CBN13" s="503"/>
      <c r="CBO13" s="503"/>
      <c r="CBP13" s="118"/>
      <c r="CBQ13" s="118"/>
      <c r="CBR13" s="117"/>
      <c r="CBS13" s="503"/>
      <c r="CBT13" s="503"/>
      <c r="CBU13" s="119"/>
      <c r="CBV13" s="118"/>
      <c r="CBW13" s="117"/>
      <c r="CBX13" s="498"/>
      <c r="CBY13" s="503"/>
      <c r="CBZ13" s="118"/>
      <c r="CCA13" s="118"/>
      <c r="CCB13" s="117"/>
      <c r="CCC13" s="503"/>
      <c r="CCD13" s="503"/>
      <c r="CCE13" s="119"/>
      <c r="CCF13" s="118"/>
      <c r="CCG13" s="117"/>
      <c r="CCH13" s="498"/>
      <c r="CCI13" s="503"/>
      <c r="CCJ13" s="118"/>
      <c r="CCK13" s="118"/>
      <c r="CCL13" s="117"/>
      <c r="CCM13" s="498"/>
      <c r="CCN13" s="503"/>
      <c r="CCO13" s="119"/>
      <c r="CCP13" s="118"/>
      <c r="CCQ13" s="117"/>
      <c r="CCR13" s="498"/>
      <c r="CCS13" s="498"/>
      <c r="CCT13" s="118"/>
      <c r="CCU13" s="118"/>
      <c r="CCV13" s="117"/>
      <c r="CCW13" s="503"/>
      <c r="CCX13" s="503"/>
      <c r="CCY13" s="119"/>
      <c r="CCZ13" s="118"/>
      <c r="CDA13" s="117"/>
      <c r="CDB13" s="503"/>
      <c r="CDC13" s="498"/>
      <c r="CDD13" s="118"/>
      <c r="CDE13" s="118"/>
      <c r="CDF13" s="117"/>
      <c r="CDG13" s="503"/>
      <c r="CDH13" s="701"/>
      <c r="CDI13" s="119"/>
      <c r="CDJ13" s="118"/>
      <c r="CDK13" s="117"/>
      <c r="CDL13" s="503"/>
      <c r="CDM13" s="701"/>
      <c r="CDN13" s="118"/>
      <c r="CDO13" s="118"/>
      <c r="CDP13" s="117"/>
      <c r="CDQ13" s="117"/>
      <c r="CDR13" s="503"/>
      <c r="CDS13" s="606"/>
      <c r="CDU13" s="629"/>
      <c r="CDV13" s="629"/>
      <c r="CDW13" s="619"/>
      <c r="CDX13" s="619"/>
      <c r="CDY13" s="619"/>
      <c r="CDZ13" s="619"/>
      <c r="CEA13" s="629"/>
      <c r="CED13" s="126"/>
      <c r="CEE13" s="151"/>
      <c r="CEF13" s="703"/>
      <c r="CEG13" s="150"/>
      <c r="CEH13" s="138"/>
      <c r="CEI13" s="703"/>
      <c r="CEJ13" s="703"/>
      <c r="CEK13" s="703"/>
      <c r="CEL13" s="149"/>
      <c r="CEM13" s="703"/>
      <c r="CEN13" s="703"/>
      <c r="CEO13" s="703"/>
      <c r="CEP13" s="128"/>
      <c r="CEQ13" s="703"/>
      <c r="CER13" s="149"/>
      <c r="CES13" s="143"/>
      <c r="CET13" s="137"/>
      <c r="CEU13" s="149"/>
      <c r="CEV13" s="137"/>
      <c r="CEW13" s="118"/>
      <c r="CEX13" s="118"/>
      <c r="CEY13" s="117"/>
      <c r="CEZ13" s="503"/>
      <c r="CFA13" s="503"/>
      <c r="CFB13" s="118"/>
      <c r="CFC13" s="118"/>
      <c r="CFD13" s="117"/>
      <c r="CFE13" s="503"/>
      <c r="CFF13" s="503"/>
      <c r="CFG13" s="119"/>
      <c r="CFH13" s="118"/>
      <c r="CFI13" s="117"/>
      <c r="CFJ13" s="498"/>
      <c r="CFK13" s="503"/>
      <c r="CFL13" s="118"/>
      <c r="CFM13" s="118"/>
      <c r="CFN13" s="117"/>
      <c r="CFO13" s="503"/>
      <c r="CFP13" s="503"/>
      <c r="CFQ13" s="119"/>
      <c r="CFR13" s="118"/>
      <c r="CFS13" s="117"/>
      <c r="CFT13" s="498"/>
      <c r="CFU13" s="503"/>
      <c r="CFV13" s="118"/>
      <c r="CFW13" s="118"/>
      <c r="CFX13" s="117"/>
      <c r="CFY13" s="498"/>
      <c r="CFZ13" s="503"/>
      <c r="CGA13" s="119"/>
      <c r="CGB13" s="118"/>
      <c r="CGC13" s="117"/>
      <c r="CGD13" s="498"/>
      <c r="CGE13" s="498"/>
      <c r="CGF13" s="118"/>
      <c r="CGG13" s="118"/>
      <c r="CGH13" s="117"/>
      <c r="CGI13" s="503"/>
      <c r="CGJ13" s="503"/>
      <c r="CGK13" s="119"/>
      <c r="CGL13" s="118"/>
      <c r="CGM13" s="117"/>
      <c r="CGN13" s="503"/>
      <c r="CGO13" s="498"/>
      <c r="CGP13" s="118"/>
      <c r="CGQ13" s="118"/>
      <c r="CGR13" s="117"/>
      <c r="CGS13" s="503"/>
      <c r="CGT13" s="701"/>
      <c r="CGU13" s="119"/>
      <c r="CGV13" s="118"/>
      <c r="CGW13" s="117"/>
      <c r="CGX13" s="503"/>
      <c r="CGY13" s="701"/>
      <c r="CGZ13" s="118"/>
      <c r="CHA13" s="118"/>
      <c r="CHB13" s="117"/>
      <c r="CHC13" s="117"/>
      <c r="CHD13" s="503"/>
      <c r="CHE13" s="606"/>
      <c r="CHG13" s="629"/>
      <c r="CHH13" s="629"/>
      <c r="CHI13" s="619"/>
      <c r="CHJ13" s="619"/>
      <c r="CHK13" s="619"/>
      <c r="CHL13" s="619"/>
      <c r="CHM13" s="629"/>
      <c r="CHP13" s="126"/>
      <c r="CHQ13" s="151"/>
      <c r="CHR13" s="703"/>
      <c r="CHS13" s="150"/>
      <c r="CHT13" s="138"/>
      <c r="CHU13" s="703"/>
      <c r="CHV13" s="703"/>
      <c r="CHW13" s="703"/>
      <c r="CHX13" s="149"/>
      <c r="CHY13" s="703"/>
      <c r="CHZ13" s="703"/>
      <c r="CIA13" s="703"/>
      <c r="CIB13" s="128"/>
      <c r="CIC13" s="703"/>
      <c r="CID13" s="149"/>
      <c r="CIE13" s="143"/>
      <c r="CIF13" s="137"/>
      <c r="CIG13" s="149"/>
      <c r="CIH13" s="137"/>
      <c r="CII13" s="118"/>
      <c r="CIJ13" s="118"/>
      <c r="CIK13" s="117"/>
      <c r="CIL13" s="503"/>
      <c r="CIM13" s="503"/>
      <c r="CIN13" s="118"/>
      <c r="CIO13" s="118"/>
      <c r="CIP13" s="117"/>
      <c r="CIQ13" s="503"/>
      <c r="CIR13" s="503"/>
      <c r="CIS13" s="119"/>
      <c r="CIT13" s="118"/>
      <c r="CIU13" s="117"/>
      <c r="CIV13" s="498"/>
      <c r="CIW13" s="503"/>
      <c r="CIX13" s="118"/>
      <c r="CIY13" s="118"/>
      <c r="CIZ13" s="117"/>
      <c r="CJA13" s="503"/>
      <c r="CJB13" s="503"/>
      <c r="CJC13" s="119"/>
      <c r="CJD13" s="118"/>
      <c r="CJE13" s="117"/>
      <c r="CJF13" s="498"/>
      <c r="CJG13" s="503"/>
      <c r="CJH13" s="118"/>
      <c r="CJI13" s="118"/>
      <c r="CJJ13" s="117"/>
      <c r="CJK13" s="498"/>
      <c r="CJL13" s="503"/>
      <c r="CJM13" s="119"/>
      <c r="CJN13" s="118"/>
      <c r="CJO13" s="117"/>
      <c r="CJP13" s="498"/>
      <c r="CJQ13" s="498"/>
      <c r="CJR13" s="118"/>
      <c r="CJS13" s="118"/>
      <c r="CJT13" s="117"/>
      <c r="CJU13" s="503"/>
      <c r="CJV13" s="503"/>
      <c r="CJW13" s="119"/>
      <c r="CJX13" s="118"/>
      <c r="CJY13" s="117"/>
      <c r="CJZ13" s="503"/>
      <c r="CKA13" s="498"/>
      <c r="CKB13" s="118"/>
      <c r="CKC13" s="118"/>
      <c r="CKD13" s="117"/>
      <c r="CKE13" s="503"/>
      <c r="CKF13" s="701"/>
      <c r="CKG13" s="119"/>
      <c r="CKH13" s="118"/>
      <c r="CKI13" s="117"/>
      <c r="CKJ13" s="503"/>
      <c r="CKK13" s="701"/>
      <c r="CKL13" s="118"/>
      <c r="CKM13" s="118"/>
      <c r="CKN13" s="117"/>
      <c r="CKO13" s="117"/>
      <c r="CKP13" s="503"/>
      <c r="CKQ13" s="606"/>
      <c r="CKS13" s="629"/>
      <c r="CKT13" s="629"/>
      <c r="CKU13" s="619"/>
      <c r="CKV13" s="619"/>
      <c r="CKW13" s="619"/>
      <c r="CKX13" s="619"/>
      <c r="CKY13" s="629"/>
      <c r="CLB13" s="126"/>
      <c r="CLC13" s="151"/>
      <c r="CLD13" s="703"/>
      <c r="CLE13" s="150"/>
      <c r="CLF13" s="138"/>
      <c r="CLG13" s="703"/>
      <c r="CLH13" s="703"/>
      <c r="CLI13" s="703"/>
      <c r="CLJ13" s="149"/>
      <c r="CLK13" s="703"/>
      <c r="CLL13" s="703"/>
      <c r="CLM13" s="703"/>
      <c r="CLN13" s="128"/>
      <c r="CLO13" s="703"/>
      <c r="CLP13" s="149"/>
      <c r="CLQ13" s="143"/>
      <c r="CLR13" s="137"/>
      <c r="CLS13" s="149"/>
      <c r="CLT13" s="137"/>
      <c r="CLU13" s="118"/>
      <c r="CLV13" s="118"/>
      <c r="CLW13" s="117"/>
      <c r="CLX13" s="503"/>
      <c r="CLY13" s="503"/>
      <c r="CLZ13" s="118"/>
      <c r="CMA13" s="118"/>
      <c r="CMB13" s="117"/>
      <c r="CMC13" s="503"/>
      <c r="CMD13" s="503"/>
      <c r="CME13" s="119"/>
      <c r="CMF13" s="118"/>
      <c r="CMG13" s="117"/>
      <c r="CMH13" s="498"/>
      <c r="CMI13" s="503"/>
      <c r="CMJ13" s="118"/>
      <c r="CMK13" s="118"/>
      <c r="CML13" s="117"/>
      <c r="CMM13" s="503"/>
      <c r="CMN13" s="503"/>
      <c r="CMO13" s="119"/>
      <c r="CMP13" s="118"/>
      <c r="CMQ13" s="117"/>
      <c r="CMR13" s="498"/>
      <c r="CMS13" s="503"/>
      <c r="CMT13" s="118"/>
      <c r="CMU13" s="118"/>
      <c r="CMV13" s="117"/>
      <c r="CMW13" s="498"/>
      <c r="CMX13" s="503"/>
      <c r="CMY13" s="119"/>
      <c r="CMZ13" s="118"/>
      <c r="CNA13" s="117"/>
      <c r="CNB13" s="498"/>
      <c r="CNC13" s="498"/>
      <c r="CND13" s="118"/>
      <c r="CNE13" s="118"/>
      <c r="CNF13" s="117"/>
      <c r="CNG13" s="503"/>
      <c r="CNH13" s="503"/>
      <c r="CNI13" s="119"/>
      <c r="CNJ13" s="118"/>
      <c r="CNK13" s="117"/>
      <c r="CNL13" s="503"/>
      <c r="CNM13" s="498"/>
      <c r="CNN13" s="118"/>
      <c r="CNO13" s="118"/>
      <c r="CNP13" s="117"/>
      <c r="CNQ13" s="503"/>
      <c r="CNR13" s="701"/>
      <c r="CNS13" s="119"/>
      <c r="CNT13" s="118"/>
      <c r="CNU13" s="117"/>
      <c r="CNV13" s="503"/>
      <c r="CNW13" s="701"/>
      <c r="CNX13" s="118"/>
      <c r="CNY13" s="118"/>
      <c r="CNZ13" s="117"/>
      <c r="COA13" s="117"/>
      <c r="COB13" s="503"/>
      <c r="COC13" s="606"/>
      <c r="COE13" s="629"/>
      <c r="COF13" s="629"/>
      <c r="COG13" s="619"/>
      <c r="COH13" s="619"/>
      <c r="COI13" s="619"/>
      <c r="COJ13" s="619"/>
      <c r="COK13" s="629"/>
      <c r="CON13" s="126"/>
      <c r="COO13" s="151"/>
      <c r="COP13" s="703"/>
      <c r="COQ13" s="150"/>
      <c r="COR13" s="138"/>
      <c r="COS13" s="703"/>
      <c r="COT13" s="703"/>
      <c r="COU13" s="703"/>
      <c r="COV13" s="149"/>
      <c r="COW13" s="703"/>
      <c r="COX13" s="703"/>
      <c r="COY13" s="703"/>
      <c r="COZ13" s="128"/>
      <c r="CPA13" s="703"/>
      <c r="CPB13" s="149"/>
      <c r="CPC13" s="143"/>
      <c r="CPD13" s="137"/>
      <c r="CPE13" s="149"/>
      <c r="CPF13" s="137"/>
      <c r="CPG13" s="118"/>
      <c r="CPH13" s="118"/>
      <c r="CPI13" s="117"/>
      <c r="CPJ13" s="503"/>
      <c r="CPK13" s="503"/>
      <c r="CPL13" s="118"/>
      <c r="CPM13" s="118"/>
      <c r="CPN13" s="117"/>
      <c r="CPO13" s="503"/>
      <c r="CPP13" s="503"/>
      <c r="CPQ13" s="119"/>
      <c r="CPR13" s="118"/>
      <c r="CPS13" s="117"/>
      <c r="CPT13" s="498"/>
      <c r="CPU13" s="503"/>
      <c r="CPV13" s="118"/>
      <c r="CPW13" s="118"/>
      <c r="CPX13" s="117"/>
      <c r="CPY13" s="503"/>
      <c r="CPZ13" s="503"/>
      <c r="CQA13" s="119"/>
      <c r="CQB13" s="118"/>
      <c r="CQC13" s="117"/>
      <c r="CQD13" s="498"/>
      <c r="CQE13" s="503"/>
      <c r="CQF13" s="118"/>
      <c r="CQG13" s="118"/>
      <c r="CQH13" s="117"/>
      <c r="CQI13" s="498"/>
      <c r="CQJ13" s="503"/>
      <c r="CQK13" s="119"/>
      <c r="CQL13" s="118"/>
      <c r="CQM13" s="117"/>
      <c r="CQN13" s="498"/>
      <c r="CQO13" s="498"/>
      <c r="CQP13" s="118"/>
      <c r="CQQ13" s="118"/>
      <c r="CQR13" s="117"/>
      <c r="CQS13" s="503"/>
      <c r="CQT13" s="503"/>
      <c r="CQU13" s="119"/>
      <c r="CQV13" s="118"/>
      <c r="CQW13" s="117"/>
      <c r="CQX13" s="503"/>
      <c r="CQY13" s="498"/>
      <c r="CQZ13" s="118"/>
      <c r="CRA13" s="118"/>
      <c r="CRB13" s="117"/>
      <c r="CRC13" s="503"/>
      <c r="CRD13" s="701"/>
      <c r="CRE13" s="119"/>
      <c r="CRF13" s="118"/>
      <c r="CRG13" s="117"/>
      <c r="CRH13" s="503"/>
      <c r="CRI13" s="701"/>
      <c r="CRJ13" s="118"/>
      <c r="CRK13" s="118"/>
      <c r="CRL13" s="117"/>
      <c r="CRM13" s="117"/>
      <c r="CRN13" s="503"/>
      <c r="CRO13" s="606"/>
      <c r="CRQ13" s="629"/>
      <c r="CRR13" s="629"/>
      <c r="CRS13" s="619"/>
      <c r="CRT13" s="619"/>
      <c r="CRU13" s="619"/>
      <c r="CRV13" s="619"/>
      <c r="CRW13" s="629"/>
      <c r="CRZ13" s="126"/>
      <c r="CSA13" s="151"/>
      <c r="CSB13" s="703"/>
      <c r="CSC13" s="150"/>
      <c r="CSD13" s="138"/>
      <c r="CSE13" s="703"/>
      <c r="CSF13" s="703"/>
      <c r="CSG13" s="703"/>
      <c r="CSH13" s="149"/>
      <c r="CSI13" s="703"/>
      <c r="CSJ13" s="703"/>
      <c r="CSK13" s="703"/>
      <c r="CSL13" s="128"/>
      <c r="CSM13" s="703"/>
      <c r="CSN13" s="149"/>
      <c r="CSO13" s="143"/>
      <c r="CSP13" s="137"/>
      <c r="CSQ13" s="149"/>
      <c r="CSR13" s="137"/>
      <c r="CSS13" s="118"/>
      <c r="CST13" s="118"/>
      <c r="CSU13" s="117"/>
      <c r="CSV13" s="503"/>
      <c r="CSW13" s="503"/>
      <c r="CSX13" s="118"/>
      <c r="CSY13" s="118"/>
      <c r="CSZ13" s="117"/>
      <c r="CTA13" s="503"/>
      <c r="CTB13" s="503"/>
      <c r="CTC13" s="119"/>
      <c r="CTD13" s="118"/>
      <c r="CTE13" s="117"/>
      <c r="CTF13" s="498"/>
      <c r="CTG13" s="503"/>
      <c r="CTH13" s="118"/>
      <c r="CTI13" s="118"/>
      <c r="CTJ13" s="117"/>
      <c r="CTK13" s="503"/>
      <c r="CTL13" s="503"/>
      <c r="CTM13" s="119"/>
      <c r="CTN13" s="118"/>
      <c r="CTO13" s="117"/>
      <c r="CTP13" s="498"/>
      <c r="CTQ13" s="503"/>
      <c r="CTR13" s="118"/>
      <c r="CTS13" s="118"/>
      <c r="CTT13" s="117"/>
      <c r="CTU13" s="498"/>
      <c r="CTV13" s="503"/>
      <c r="CTW13" s="119"/>
      <c r="CTX13" s="118"/>
      <c r="CTY13" s="117"/>
      <c r="CTZ13" s="498"/>
      <c r="CUA13" s="498"/>
      <c r="CUB13" s="118"/>
      <c r="CUC13" s="118"/>
      <c r="CUD13" s="117"/>
      <c r="CUE13" s="503"/>
      <c r="CUF13" s="503"/>
      <c r="CUG13" s="119"/>
      <c r="CUH13" s="118"/>
      <c r="CUI13" s="117"/>
      <c r="CUJ13" s="503"/>
      <c r="CUK13" s="498"/>
      <c r="CUL13" s="118"/>
      <c r="CUM13" s="118"/>
      <c r="CUN13" s="117"/>
      <c r="CUO13" s="503"/>
      <c r="CUP13" s="701"/>
      <c r="CUQ13" s="119"/>
      <c r="CUR13" s="118"/>
      <c r="CUS13" s="117"/>
      <c r="CUT13" s="503"/>
      <c r="CUU13" s="701"/>
      <c r="CUV13" s="118"/>
      <c r="CUW13" s="118"/>
      <c r="CUX13" s="117"/>
      <c r="CUY13" s="117"/>
      <c r="CUZ13" s="503"/>
      <c r="CVA13" s="606"/>
      <c r="CVC13" s="629"/>
      <c r="CVD13" s="629"/>
      <c r="CVE13" s="619"/>
      <c r="CVF13" s="619"/>
      <c r="CVG13" s="619"/>
      <c r="CVH13" s="619"/>
      <c r="CVI13" s="629"/>
      <c r="CVL13" s="126"/>
      <c r="CVM13" s="151"/>
      <c r="CVN13" s="703"/>
      <c r="CVO13" s="150"/>
      <c r="CVP13" s="138"/>
      <c r="CVQ13" s="703"/>
      <c r="CVR13" s="703"/>
      <c r="CVS13" s="703"/>
      <c r="CVT13" s="149"/>
      <c r="CVU13" s="703"/>
      <c r="CVV13" s="703"/>
      <c r="CVW13" s="703"/>
      <c r="CVX13" s="128"/>
      <c r="CVY13" s="703"/>
      <c r="CVZ13" s="149"/>
      <c r="CWA13" s="143"/>
      <c r="CWB13" s="137"/>
      <c r="CWC13" s="149"/>
      <c r="CWD13" s="137"/>
      <c r="CWE13" s="118"/>
      <c r="CWF13" s="118"/>
      <c r="CWG13" s="117"/>
      <c r="CWH13" s="503"/>
      <c r="CWI13" s="503"/>
      <c r="CWJ13" s="118"/>
      <c r="CWK13" s="118"/>
      <c r="CWL13" s="117"/>
      <c r="CWM13" s="503"/>
      <c r="CWN13" s="503"/>
      <c r="CWO13" s="119"/>
      <c r="CWP13" s="118"/>
      <c r="CWQ13" s="117"/>
      <c r="CWR13" s="498"/>
      <c r="CWS13" s="503"/>
      <c r="CWT13" s="118"/>
      <c r="CWU13" s="118"/>
      <c r="CWV13" s="117"/>
      <c r="CWW13" s="503"/>
      <c r="CWX13" s="503"/>
      <c r="CWY13" s="119"/>
      <c r="CWZ13" s="118"/>
      <c r="CXA13" s="117"/>
      <c r="CXB13" s="498"/>
      <c r="CXC13" s="503"/>
      <c r="CXD13" s="118"/>
      <c r="CXE13" s="118"/>
      <c r="CXF13" s="117"/>
      <c r="CXG13" s="498"/>
      <c r="CXH13" s="503"/>
      <c r="CXI13" s="119"/>
      <c r="CXJ13" s="118"/>
      <c r="CXK13" s="117"/>
      <c r="CXL13" s="498"/>
      <c r="CXM13" s="498"/>
      <c r="CXN13" s="118"/>
      <c r="CXO13" s="118"/>
      <c r="CXP13" s="117"/>
      <c r="CXQ13" s="503"/>
      <c r="CXR13" s="503"/>
      <c r="CXS13" s="119"/>
      <c r="CXT13" s="118"/>
      <c r="CXU13" s="117"/>
      <c r="CXV13" s="503"/>
      <c r="CXW13" s="498"/>
      <c r="CXX13" s="118"/>
      <c r="CXY13" s="118"/>
      <c r="CXZ13" s="117"/>
      <c r="CYA13" s="503"/>
      <c r="CYB13" s="701"/>
      <c r="CYC13" s="119"/>
      <c r="CYD13" s="118"/>
      <c r="CYE13" s="117"/>
      <c r="CYF13" s="503"/>
      <c r="CYG13" s="701"/>
      <c r="CYH13" s="118"/>
      <c r="CYI13" s="118"/>
      <c r="CYJ13" s="117"/>
      <c r="CYK13" s="117"/>
      <c r="CYL13" s="503"/>
      <c r="CYM13" s="606"/>
      <c r="CYO13" s="629"/>
      <c r="CYP13" s="629"/>
      <c r="CYQ13" s="619"/>
      <c r="CYR13" s="619"/>
      <c r="CYS13" s="619"/>
      <c r="CYT13" s="619"/>
      <c r="CYU13" s="629"/>
      <c r="CYX13" s="126"/>
      <c r="CYY13" s="151"/>
      <c r="CYZ13" s="703"/>
      <c r="CZA13" s="150"/>
      <c r="CZB13" s="138"/>
      <c r="CZC13" s="703"/>
      <c r="CZD13" s="703"/>
      <c r="CZE13" s="703"/>
      <c r="CZF13" s="149"/>
      <c r="CZG13" s="703"/>
      <c r="CZH13" s="703"/>
      <c r="CZI13" s="703"/>
      <c r="CZJ13" s="128"/>
      <c r="CZK13" s="703"/>
      <c r="CZL13" s="149"/>
      <c r="CZM13" s="143"/>
      <c r="CZN13" s="137"/>
      <c r="CZO13" s="149"/>
      <c r="CZP13" s="137"/>
      <c r="CZQ13" s="118"/>
      <c r="CZR13" s="118"/>
      <c r="CZS13" s="117"/>
      <c r="CZT13" s="503"/>
      <c r="CZU13" s="503"/>
      <c r="CZV13" s="118"/>
      <c r="CZW13" s="118"/>
      <c r="CZX13" s="117"/>
      <c r="CZY13" s="503"/>
      <c r="CZZ13" s="503"/>
      <c r="DAA13" s="119"/>
      <c r="DAB13" s="118"/>
      <c r="DAC13" s="117"/>
      <c r="DAD13" s="498"/>
      <c r="DAE13" s="503"/>
      <c r="DAF13" s="118"/>
      <c r="DAG13" s="118"/>
      <c r="DAH13" s="117"/>
      <c r="DAI13" s="503"/>
      <c r="DAJ13" s="503"/>
      <c r="DAK13" s="119"/>
      <c r="DAL13" s="118"/>
      <c r="DAM13" s="117"/>
      <c r="DAN13" s="498"/>
      <c r="DAO13" s="503"/>
      <c r="DAP13" s="118"/>
      <c r="DAQ13" s="118"/>
      <c r="DAR13" s="117"/>
      <c r="DAS13" s="498"/>
      <c r="DAT13" s="503"/>
      <c r="DAU13" s="119"/>
      <c r="DAV13" s="118"/>
      <c r="DAW13" s="117"/>
      <c r="DAX13" s="498"/>
      <c r="DAY13" s="498"/>
      <c r="DAZ13" s="118"/>
      <c r="DBA13" s="118"/>
      <c r="DBB13" s="117"/>
      <c r="DBC13" s="503"/>
      <c r="DBD13" s="503"/>
      <c r="DBE13" s="119"/>
      <c r="DBF13" s="118"/>
      <c r="DBG13" s="117"/>
      <c r="DBH13" s="503"/>
      <c r="DBI13" s="498"/>
      <c r="DBJ13" s="118"/>
      <c r="DBK13" s="118"/>
      <c r="DBL13" s="117"/>
      <c r="DBM13" s="503"/>
      <c r="DBN13" s="701"/>
      <c r="DBO13" s="119"/>
      <c r="DBP13" s="118"/>
      <c r="DBQ13" s="117"/>
      <c r="DBR13" s="503"/>
      <c r="DBS13" s="701"/>
      <c r="DBT13" s="118"/>
      <c r="DBU13" s="118"/>
      <c r="DBV13" s="117"/>
      <c r="DBW13" s="117"/>
      <c r="DBX13" s="503"/>
      <c r="DBY13" s="606"/>
      <c r="DCA13" s="629"/>
      <c r="DCB13" s="629"/>
      <c r="DCC13" s="619"/>
      <c r="DCD13" s="619"/>
      <c r="DCE13" s="619"/>
      <c r="DCF13" s="619"/>
      <c r="DCG13" s="629"/>
      <c r="DCJ13" s="126"/>
      <c r="DCK13" s="151"/>
      <c r="DCL13" s="703"/>
      <c r="DCM13" s="150"/>
      <c r="DCN13" s="138"/>
      <c r="DCO13" s="703"/>
      <c r="DCP13" s="703"/>
      <c r="DCQ13" s="703"/>
      <c r="DCR13" s="149"/>
      <c r="DCS13" s="703"/>
      <c r="DCT13" s="703"/>
      <c r="DCU13" s="703"/>
      <c r="DCV13" s="128"/>
      <c r="DCW13" s="703"/>
      <c r="DCX13" s="149"/>
      <c r="DCY13" s="143"/>
      <c r="DCZ13" s="137"/>
      <c r="DDA13" s="149"/>
      <c r="DDB13" s="137"/>
      <c r="DDC13" s="118"/>
      <c r="DDD13" s="118"/>
      <c r="DDE13" s="117"/>
      <c r="DDF13" s="503"/>
      <c r="DDG13" s="503"/>
      <c r="DDH13" s="118"/>
      <c r="DDI13" s="118"/>
      <c r="DDJ13" s="117"/>
      <c r="DDK13" s="503"/>
      <c r="DDL13" s="503"/>
      <c r="DDM13" s="119"/>
      <c r="DDN13" s="118"/>
      <c r="DDO13" s="117"/>
      <c r="DDP13" s="498"/>
      <c r="DDQ13" s="503"/>
      <c r="DDR13" s="118"/>
      <c r="DDS13" s="118"/>
      <c r="DDT13" s="117"/>
      <c r="DDU13" s="503"/>
      <c r="DDV13" s="503"/>
      <c r="DDW13" s="119"/>
      <c r="DDX13" s="118"/>
      <c r="DDY13" s="117"/>
      <c r="DDZ13" s="498"/>
      <c r="DEA13" s="503"/>
      <c r="DEB13" s="118"/>
      <c r="DEC13" s="118"/>
      <c r="DED13" s="117"/>
      <c r="DEE13" s="498"/>
      <c r="DEF13" s="503"/>
      <c r="DEG13" s="119"/>
      <c r="DEH13" s="118"/>
      <c r="DEI13" s="117"/>
      <c r="DEJ13" s="498"/>
      <c r="DEK13" s="498"/>
      <c r="DEL13" s="118"/>
      <c r="DEM13" s="118"/>
      <c r="DEN13" s="117"/>
      <c r="DEO13" s="503"/>
      <c r="DEP13" s="503"/>
      <c r="DEQ13" s="119"/>
      <c r="DER13" s="118"/>
      <c r="DES13" s="117"/>
      <c r="DET13" s="503"/>
      <c r="DEU13" s="498"/>
      <c r="DEV13" s="118"/>
      <c r="DEW13" s="118"/>
      <c r="DEX13" s="117"/>
      <c r="DEY13" s="503"/>
      <c r="DEZ13" s="701"/>
      <c r="DFA13" s="119"/>
      <c r="DFB13" s="118"/>
      <c r="DFC13" s="117"/>
      <c r="DFD13" s="503"/>
      <c r="DFE13" s="701"/>
      <c r="DFF13" s="118"/>
      <c r="DFG13" s="118"/>
      <c r="DFH13" s="117"/>
      <c r="DFI13" s="117"/>
      <c r="DFJ13" s="503"/>
      <c r="DFK13" s="606"/>
      <c r="DFM13" s="629"/>
      <c r="DFN13" s="629"/>
      <c r="DFO13" s="619"/>
      <c r="DFP13" s="619"/>
      <c r="DFQ13" s="619"/>
      <c r="DFR13" s="619"/>
      <c r="DFS13" s="629"/>
      <c r="DFV13" s="126"/>
      <c r="DFW13" s="151"/>
      <c r="DFX13" s="703"/>
      <c r="DFY13" s="150"/>
      <c r="DFZ13" s="138"/>
      <c r="DGA13" s="703"/>
      <c r="DGB13" s="703"/>
      <c r="DGC13" s="703"/>
      <c r="DGD13" s="149"/>
      <c r="DGE13" s="703"/>
      <c r="DGF13" s="703"/>
      <c r="DGG13" s="703"/>
      <c r="DGH13" s="128"/>
      <c r="DGI13" s="703"/>
      <c r="DGJ13" s="149"/>
      <c r="DGK13" s="143"/>
      <c r="DGL13" s="137"/>
      <c r="DGM13" s="149"/>
      <c r="DGN13" s="137"/>
      <c r="DGO13" s="118"/>
      <c r="DGP13" s="118"/>
      <c r="DGQ13" s="117"/>
      <c r="DGR13" s="503"/>
      <c r="DGS13" s="503"/>
      <c r="DGT13" s="118"/>
      <c r="DGU13" s="118"/>
      <c r="DGV13" s="117"/>
      <c r="DGW13" s="503"/>
      <c r="DGX13" s="503"/>
      <c r="DGY13" s="119"/>
      <c r="DGZ13" s="118"/>
      <c r="DHA13" s="117"/>
      <c r="DHB13" s="498"/>
      <c r="DHC13" s="503"/>
      <c r="DHD13" s="118"/>
      <c r="DHE13" s="118"/>
      <c r="DHF13" s="117"/>
      <c r="DHG13" s="503"/>
      <c r="DHH13" s="503"/>
      <c r="DHI13" s="119"/>
      <c r="DHJ13" s="118"/>
      <c r="DHK13" s="117"/>
      <c r="DHL13" s="498"/>
      <c r="DHM13" s="503"/>
      <c r="DHN13" s="118"/>
      <c r="DHO13" s="118"/>
      <c r="DHP13" s="117"/>
      <c r="DHQ13" s="498"/>
      <c r="DHR13" s="503"/>
      <c r="DHS13" s="119"/>
      <c r="DHT13" s="118"/>
      <c r="DHU13" s="117"/>
      <c r="DHV13" s="498"/>
      <c r="DHW13" s="498"/>
      <c r="DHX13" s="118"/>
      <c r="DHY13" s="118"/>
      <c r="DHZ13" s="117"/>
      <c r="DIA13" s="503"/>
      <c r="DIB13" s="503"/>
      <c r="DIC13" s="119"/>
      <c r="DID13" s="118"/>
      <c r="DIE13" s="117"/>
      <c r="DIF13" s="503"/>
      <c r="DIG13" s="498"/>
      <c r="DIH13" s="118"/>
      <c r="DII13" s="118"/>
      <c r="DIJ13" s="117"/>
      <c r="DIK13" s="503"/>
      <c r="DIL13" s="701"/>
      <c r="DIM13" s="119"/>
      <c r="DIN13" s="118"/>
      <c r="DIO13" s="117"/>
      <c r="DIP13" s="503"/>
      <c r="DIQ13" s="701"/>
      <c r="DIR13" s="118"/>
      <c r="DIS13" s="118"/>
      <c r="DIT13" s="117"/>
      <c r="DIU13" s="117"/>
      <c r="DIV13" s="503"/>
      <c r="DIW13" s="606"/>
      <c r="DIY13" s="629"/>
      <c r="DIZ13" s="629"/>
      <c r="DJA13" s="619"/>
      <c r="DJB13" s="619"/>
      <c r="DJC13" s="619"/>
      <c r="DJD13" s="619"/>
      <c r="DJE13" s="629"/>
      <c r="DJH13" s="126"/>
      <c r="DJI13" s="151"/>
      <c r="DJJ13" s="703"/>
      <c r="DJK13" s="150"/>
      <c r="DJL13" s="138"/>
      <c r="DJM13" s="703"/>
      <c r="DJN13" s="703"/>
      <c r="DJO13" s="703"/>
      <c r="DJP13" s="149"/>
      <c r="DJQ13" s="703"/>
      <c r="DJR13" s="703"/>
      <c r="DJS13" s="703"/>
      <c r="DJT13" s="128"/>
      <c r="DJU13" s="703"/>
      <c r="DJV13" s="149"/>
      <c r="DJW13" s="143"/>
      <c r="DJX13" s="137"/>
      <c r="DJY13" s="149"/>
      <c r="DJZ13" s="137"/>
      <c r="DKA13" s="118"/>
      <c r="DKB13" s="118"/>
      <c r="DKC13" s="117"/>
      <c r="DKD13" s="503"/>
      <c r="DKE13" s="503"/>
      <c r="DKF13" s="118"/>
      <c r="DKG13" s="118"/>
      <c r="DKH13" s="117"/>
      <c r="DKI13" s="503"/>
      <c r="DKJ13" s="503"/>
      <c r="DKK13" s="119"/>
      <c r="DKL13" s="118"/>
      <c r="DKM13" s="117"/>
      <c r="DKN13" s="498"/>
      <c r="DKO13" s="503"/>
      <c r="DKP13" s="118"/>
      <c r="DKQ13" s="118"/>
      <c r="DKR13" s="117"/>
      <c r="DKS13" s="503"/>
      <c r="DKT13" s="503"/>
      <c r="DKU13" s="119"/>
      <c r="DKV13" s="118"/>
      <c r="DKW13" s="117"/>
      <c r="DKX13" s="498"/>
      <c r="DKY13" s="503"/>
      <c r="DKZ13" s="118"/>
      <c r="DLA13" s="118"/>
      <c r="DLB13" s="117"/>
      <c r="DLC13" s="498"/>
      <c r="DLD13" s="503"/>
      <c r="DLE13" s="119"/>
      <c r="DLF13" s="118"/>
      <c r="DLG13" s="117"/>
      <c r="DLH13" s="498"/>
      <c r="DLI13" s="498"/>
      <c r="DLJ13" s="118"/>
      <c r="DLK13" s="118"/>
      <c r="DLL13" s="117"/>
      <c r="DLM13" s="503"/>
      <c r="DLN13" s="503"/>
      <c r="DLO13" s="119"/>
      <c r="DLP13" s="118"/>
      <c r="DLQ13" s="117"/>
      <c r="DLR13" s="503"/>
      <c r="DLS13" s="498"/>
      <c r="DLT13" s="118"/>
      <c r="DLU13" s="118"/>
      <c r="DLV13" s="117"/>
      <c r="DLW13" s="503"/>
      <c r="DLX13" s="701"/>
      <c r="DLY13" s="119"/>
      <c r="DLZ13" s="118"/>
      <c r="DMA13" s="117"/>
      <c r="DMB13" s="503"/>
      <c r="DMC13" s="701"/>
      <c r="DMD13" s="118"/>
      <c r="DME13" s="118"/>
      <c r="DMF13" s="117"/>
      <c r="DMG13" s="117"/>
      <c r="DMH13" s="503"/>
      <c r="DMI13" s="606"/>
      <c r="DMK13" s="629"/>
      <c r="DML13" s="629"/>
      <c r="DMM13" s="619"/>
      <c r="DMN13" s="619"/>
      <c r="DMO13" s="619"/>
      <c r="DMP13" s="619"/>
      <c r="DMQ13" s="629"/>
      <c r="DMT13" s="126"/>
      <c r="DMU13" s="151"/>
      <c r="DMV13" s="703"/>
      <c r="DMW13" s="150"/>
      <c r="DMX13" s="138"/>
      <c r="DMY13" s="703"/>
      <c r="DMZ13" s="703"/>
      <c r="DNA13" s="703"/>
      <c r="DNB13" s="149"/>
      <c r="DNC13" s="703"/>
      <c r="DND13" s="703"/>
      <c r="DNE13" s="703"/>
      <c r="DNF13" s="128"/>
      <c r="DNG13" s="703"/>
      <c r="DNH13" s="149"/>
      <c r="DNI13" s="143"/>
      <c r="DNJ13" s="137"/>
      <c r="DNK13" s="149"/>
      <c r="DNL13" s="137"/>
      <c r="DNM13" s="118"/>
      <c r="DNN13" s="118"/>
      <c r="DNO13" s="117"/>
      <c r="DNP13" s="503"/>
      <c r="DNQ13" s="503"/>
      <c r="DNR13" s="118"/>
      <c r="DNS13" s="118"/>
      <c r="DNT13" s="117"/>
      <c r="DNU13" s="503"/>
      <c r="DNV13" s="503"/>
      <c r="DNW13" s="119"/>
      <c r="DNX13" s="118"/>
      <c r="DNY13" s="117"/>
      <c r="DNZ13" s="498"/>
      <c r="DOA13" s="503"/>
      <c r="DOB13" s="118"/>
      <c r="DOC13" s="118"/>
      <c r="DOD13" s="117"/>
      <c r="DOE13" s="503"/>
      <c r="DOF13" s="503"/>
      <c r="DOG13" s="119"/>
      <c r="DOH13" s="118"/>
      <c r="DOI13" s="117"/>
      <c r="DOJ13" s="498"/>
      <c r="DOK13" s="503"/>
      <c r="DOL13" s="118"/>
      <c r="DOM13" s="118"/>
      <c r="DON13" s="117"/>
      <c r="DOO13" s="498"/>
      <c r="DOP13" s="503"/>
      <c r="DOQ13" s="119"/>
      <c r="DOR13" s="118"/>
      <c r="DOS13" s="117"/>
      <c r="DOT13" s="498"/>
      <c r="DOU13" s="498"/>
      <c r="DOV13" s="118"/>
      <c r="DOW13" s="118"/>
      <c r="DOX13" s="117"/>
      <c r="DOY13" s="503"/>
      <c r="DOZ13" s="503"/>
      <c r="DPA13" s="119"/>
      <c r="DPB13" s="118"/>
      <c r="DPC13" s="117"/>
      <c r="DPD13" s="503"/>
      <c r="DPE13" s="498"/>
      <c r="DPF13" s="118"/>
      <c r="DPG13" s="118"/>
      <c r="DPH13" s="117"/>
      <c r="DPI13" s="503"/>
      <c r="DPJ13" s="701"/>
      <c r="DPK13" s="119"/>
      <c r="DPL13" s="118"/>
      <c r="DPM13" s="117"/>
      <c r="DPN13" s="503"/>
      <c r="DPO13" s="701"/>
      <c r="DPP13" s="118"/>
      <c r="DPQ13" s="118"/>
      <c r="DPR13" s="117"/>
      <c r="DPS13" s="117"/>
      <c r="DPT13" s="503"/>
      <c r="DPU13" s="606"/>
      <c r="DPW13" s="629"/>
      <c r="DPX13" s="629"/>
      <c r="DPY13" s="619"/>
      <c r="DPZ13" s="619"/>
      <c r="DQA13" s="619"/>
      <c r="DQB13" s="619"/>
      <c r="DQC13" s="629"/>
      <c r="DQF13" s="126"/>
      <c r="DQG13" s="151"/>
      <c r="DQH13" s="703"/>
      <c r="DQI13" s="150"/>
      <c r="DQJ13" s="138"/>
      <c r="DQK13" s="703"/>
      <c r="DQL13" s="703"/>
      <c r="DQM13" s="703"/>
      <c r="DQN13" s="149"/>
      <c r="DQO13" s="703"/>
      <c r="DQP13" s="703"/>
      <c r="DQQ13" s="703"/>
      <c r="DQR13" s="128"/>
      <c r="DQS13" s="703"/>
      <c r="DQT13" s="149"/>
      <c r="DQU13" s="143"/>
      <c r="DQV13" s="137"/>
      <c r="DQW13" s="149"/>
      <c r="DQX13" s="137"/>
      <c r="DQY13" s="118"/>
      <c r="DQZ13" s="118"/>
      <c r="DRA13" s="117"/>
      <c r="DRB13" s="503"/>
      <c r="DRC13" s="503"/>
      <c r="DRD13" s="118"/>
      <c r="DRE13" s="118"/>
      <c r="DRF13" s="117"/>
      <c r="DRG13" s="503"/>
      <c r="DRH13" s="503"/>
      <c r="DRI13" s="119"/>
      <c r="DRJ13" s="118"/>
      <c r="DRK13" s="117"/>
      <c r="DRL13" s="498"/>
      <c r="DRM13" s="503"/>
      <c r="DRN13" s="118"/>
      <c r="DRO13" s="118"/>
      <c r="DRP13" s="117"/>
      <c r="DRQ13" s="503"/>
      <c r="DRR13" s="503"/>
      <c r="DRS13" s="119"/>
      <c r="DRT13" s="118"/>
      <c r="DRU13" s="117"/>
      <c r="DRV13" s="498"/>
      <c r="DRW13" s="503"/>
      <c r="DRX13" s="118"/>
      <c r="DRY13" s="118"/>
      <c r="DRZ13" s="117"/>
      <c r="DSA13" s="498"/>
      <c r="DSB13" s="503"/>
      <c r="DSC13" s="119"/>
      <c r="DSD13" s="118"/>
      <c r="DSE13" s="117"/>
      <c r="DSF13" s="498"/>
      <c r="DSG13" s="498"/>
      <c r="DSH13" s="118"/>
      <c r="DSI13" s="118"/>
      <c r="DSJ13" s="117"/>
      <c r="DSK13" s="503"/>
      <c r="DSL13" s="503"/>
      <c r="DSM13" s="119"/>
      <c r="DSN13" s="118"/>
      <c r="DSO13" s="117"/>
      <c r="DSP13" s="503"/>
      <c r="DSQ13" s="498"/>
      <c r="DSR13" s="118"/>
      <c r="DSS13" s="118"/>
      <c r="DST13" s="117"/>
      <c r="DSU13" s="503"/>
      <c r="DSV13" s="701"/>
      <c r="DSW13" s="119"/>
      <c r="DSX13" s="118"/>
      <c r="DSY13" s="117"/>
      <c r="DSZ13" s="503"/>
      <c r="DTA13" s="701"/>
      <c r="DTB13" s="118"/>
      <c r="DTC13" s="118"/>
      <c r="DTD13" s="117"/>
      <c r="DTE13" s="117"/>
      <c r="DTF13" s="503"/>
      <c r="DTG13" s="606"/>
      <c r="DTI13" s="629"/>
      <c r="DTJ13" s="629"/>
      <c r="DTK13" s="619"/>
      <c r="DTL13" s="619"/>
      <c r="DTM13" s="619"/>
      <c r="DTN13" s="619"/>
      <c r="DTO13" s="629"/>
      <c r="DTR13" s="126"/>
      <c r="DTS13" s="151"/>
      <c r="DTT13" s="703"/>
      <c r="DTU13" s="150"/>
      <c r="DTV13" s="138"/>
      <c r="DTW13" s="703"/>
      <c r="DTX13" s="703"/>
      <c r="DTY13" s="703"/>
      <c r="DTZ13" s="149"/>
      <c r="DUA13" s="703"/>
      <c r="DUB13" s="703"/>
      <c r="DUC13" s="703"/>
      <c r="DUD13" s="128"/>
      <c r="DUE13" s="703"/>
      <c r="DUF13" s="149"/>
      <c r="DUG13" s="143"/>
      <c r="DUH13" s="137"/>
      <c r="DUI13" s="149"/>
      <c r="DUJ13" s="137"/>
      <c r="DUK13" s="118"/>
      <c r="DUL13" s="118"/>
      <c r="DUM13" s="117"/>
      <c r="DUN13" s="503"/>
      <c r="DUO13" s="503"/>
      <c r="DUP13" s="118"/>
      <c r="DUQ13" s="118"/>
      <c r="DUR13" s="117"/>
      <c r="DUS13" s="503"/>
      <c r="DUT13" s="503"/>
      <c r="DUU13" s="119"/>
      <c r="DUV13" s="118"/>
      <c r="DUW13" s="117"/>
      <c r="DUX13" s="498"/>
      <c r="DUY13" s="503"/>
      <c r="DUZ13" s="118"/>
      <c r="DVA13" s="118"/>
      <c r="DVB13" s="117"/>
      <c r="DVC13" s="503"/>
      <c r="DVD13" s="503"/>
      <c r="DVE13" s="119"/>
      <c r="DVF13" s="118"/>
      <c r="DVG13" s="117"/>
      <c r="DVH13" s="498"/>
      <c r="DVI13" s="503"/>
      <c r="DVJ13" s="118"/>
      <c r="DVK13" s="118"/>
      <c r="DVL13" s="117"/>
      <c r="DVM13" s="498"/>
      <c r="DVN13" s="503"/>
      <c r="DVO13" s="119"/>
      <c r="DVP13" s="118"/>
      <c r="DVQ13" s="117"/>
      <c r="DVR13" s="498"/>
      <c r="DVS13" s="498"/>
      <c r="DVT13" s="118"/>
      <c r="DVU13" s="118"/>
      <c r="DVV13" s="117"/>
      <c r="DVW13" s="503"/>
      <c r="DVX13" s="503"/>
      <c r="DVY13" s="119"/>
      <c r="DVZ13" s="118"/>
      <c r="DWA13" s="117"/>
      <c r="DWB13" s="503"/>
      <c r="DWC13" s="498"/>
      <c r="DWD13" s="118"/>
      <c r="DWE13" s="118"/>
      <c r="DWF13" s="117"/>
      <c r="DWG13" s="503"/>
      <c r="DWH13" s="701"/>
      <c r="DWI13" s="119"/>
      <c r="DWJ13" s="118"/>
      <c r="DWK13" s="117"/>
      <c r="DWL13" s="503"/>
      <c r="DWM13" s="701"/>
      <c r="DWN13" s="118"/>
      <c r="DWO13" s="118"/>
      <c r="DWP13" s="117"/>
      <c r="DWQ13" s="117"/>
      <c r="DWR13" s="503"/>
      <c r="DWS13" s="606"/>
      <c r="DWU13" s="629"/>
      <c r="DWV13" s="629"/>
      <c r="DWW13" s="619"/>
      <c r="DWX13" s="619"/>
      <c r="DWY13" s="619"/>
      <c r="DWZ13" s="619"/>
      <c r="DXA13" s="629"/>
      <c r="DXD13" s="126"/>
      <c r="DXE13" s="151"/>
      <c r="DXF13" s="703"/>
      <c r="DXG13" s="150"/>
      <c r="DXH13" s="138"/>
      <c r="DXI13" s="703"/>
      <c r="DXJ13" s="703"/>
      <c r="DXK13" s="703"/>
      <c r="DXL13" s="149"/>
      <c r="DXM13" s="703"/>
      <c r="DXN13" s="703"/>
      <c r="DXO13" s="703"/>
      <c r="DXP13" s="128"/>
      <c r="DXQ13" s="703"/>
      <c r="DXR13" s="149"/>
      <c r="DXS13" s="143"/>
      <c r="DXT13" s="137"/>
      <c r="DXU13" s="149"/>
      <c r="DXV13" s="137"/>
      <c r="DXW13" s="118"/>
      <c r="DXX13" s="118"/>
      <c r="DXY13" s="117"/>
      <c r="DXZ13" s="503"/>
      <c r="DYA13" s="503"/>
      <c r="DYB13" s="118"/>
      <c r="DYC13" s="118"/>
      <c r="DYD13" s="117"/>
      <c r="DYE13" s="503"/>
      <c r="DYF13" s="503"/>
      <c r="DYG13" s="119"/>
      <c r="DYH13" s="118"/>
      <c r="DYI13" s="117"/>
      <c r="DYJ13" s="498"/>
      <c r="DYK13" s="503"/>
      <c r="DYL13" s="118"/>
      <c r="DYM13" s="118"/>
      <c r="DYN13" s="117"/>
      <c r="DYO13" s="503"/>
      <c r="DYP13" s="503"/>
      <c r="DYQ13" s="119"/>
      <c r="DYR13" s="118"/>
      <c r="DYS13" s="117"/>
      <c r="DYT13" s="498"/>
      <c r="DYU13" s="503"/>
      <c r="DYV13" s="118"/>
      <c r="DYW13" s="118"/>
      <c r="DYX13" s="117"/>
      <c r="DYY13" s="498"/>
      <c r="DYZ13" s="503"/>
      <c r="DZA13" s="119"/>
      <c r="DZB13" s="118"/>
      <c r="DZC13" s="117"/>
      <c r="DZD13" s="498"/>
      <c r="DZE13" s="498"/>
      <c r="DZF13" s="118"/>
      <c r="DZG13" s="118"/>
      <c r="DZH13" s="117"/>
      <c r="DZI13" s="503"/>
      <c r="DZJ13" s="503"/>
      <c r="DZK13" s="119"/>
      <c r="DZL13" s="118"/>
      <c r="DZM13" s="117"/>
      <c r="DZN13" s="503"/>
      <c r="DZO13" s="498"/>
      <c r="DZP13" s="118"/>
      <c r="DZQ13" s="118"/>
      <c r="DZR13" s="117"/>
      <c r="DZS13" s="503"/>
      <c r="DZT13" s="701"/>
      <c r="DZU13" s="119"/>
      <c r="DZV13" s="118"/>
      <c r="DZW13" s="117"/>
      <c r="DZX13" s="503"/>
      <c r="DZY13" s="701"/>
      <c r="DZZ13" s="118"/>
      <c r="EAA13" s="118"/>
      <c r="EAB13" s="117"/>
      <c r="EAC13" s="117"/>
      <c r="EAD13" s="503"/>
      <c r="EAE13" s="606"/>
      <c r="EAG13" s="629"/>
      <c r="EAH13" s="629"/>
      <c r="EAI13" s="619"/>
      <c r="EAJ13" s="619"/>
      <c r="EAK13" s="619"/>
      <c r="EAL13" s="619"/>
      <c r="EAM13" s="629"/>
      <c r="EAP13" s="126"/>
      <c r="EAQ13" s="151"/>
      <c r="EAR13" s="703"/>
      <c r="EAS13" s="150"/>
      <c r="EAT13" s="138"/>
      <c r="EAU13" s="703"/>
      <c r="EAV13" s="703"/>
      <c r="EAW13" s="703"/>
      <c r="EAX13" s="149"/>
      <c r="EAY13" s="703"/>
      <c r="EAZ13" s="703"/>
      <c r="EBA13" s="703"/>
      <c r="EBB13" s="128"/>
      <c r="EBC13" s="703"/>
      <c r="EBD13" s="149"/>
      <c r="EBE13" s="143"/>
      <c r="EBF13" s="137"/>
      <c r="EBG13" s="149"/>
      <c r="EBH13" s="137"/>
      <c r="EBI13" s="118"/>
      <c r="EBJ13" s="118"/>
      <c r="EBK13" s="117"/>
      <c r="EBL13" s="503"/>
      <c r="EBM13" s="503"/>
      <c r="EBN13" s="118"/>
      <c r="EBO13" s="118"/>
      <c r="EBP13" s="117"/>
      <c r="EBQ13" s="503"/>
      <c r="EBR13" s="503"/>
      <c r="EBS13" s="119"/>
      <c r="EBT13" s="118"/>
      <c r="EBU13" s="117"/>
      <c r="EBV13" s="498"/>
      <c r="EBW13" s="503"/>
      <c r="EBX13" s="118"/>
      <c r="EBY13" s="118"/>
      <c r="EBZ13" s="117"/>
      <c r="ECA13" s="503"/>
      <c r="ECB13" s="503"/>
      <c r="ECC13" s="119"/>
      <c r="ECD13" s="118"/>
      <c r="ECE13" s="117"/>
      <c r="ECF13" s="498"/>
      <c r="ECG13" s="503"/>
      <c r="ECH13" s="118"/>
      <c r="ECI13" s="118"/>
      <c r="ECJ13" s="117"/>
      <c r="ECK13" s="498"/>
      <c r="ECL13" s="503"/>
      <c r="ECM13" s="119"/>
      <c r="ECN13" s="118"/>
      <c r="ECO13" s="117"/>
      <c r="ECP13" s="498"/>
      <c r="ECQ13" s="498"/>
      <c r="ECR13" s="118"/>
      <c r="ECS13" s="118"/>
      <c r="ECT13" s="117"/>
      <c r="ECU13" s="503"/>
      <c r="ECV13" s="503"/>
      <c r="ECW13" s="119"/>
      <c r="ECX13" s="118"/>
      <c r="ECY13" s="117"/>
      <c r="ECZ13" s="503"/>
      <c r="EDA13" s="498"/>
      <c r="EDB13" s="118"/>
      <c r="EDC13" s="118"/>
      <c r="EDD13" s="117"/>
      <c r="EDE13" s="503"/>
      <c r="EDF13" s="701"/>
      <c r="EDG13" s="119"/>
      <c r="EDH13" s="118"/>
      <c r="EDI13" s="117"/>
      <c r="EDJ13" s="503"/>
      <c r="EDK13" s="701"/>
      <c r="EDL13" s="118"/>
      <c r="EDM13" s="118"/>
      <c r="EDN13" s="117"/>
      <c r="EDO13" s="117"/>
      <c r="EDP13" s="503"/>
      <c r="EDQ13" s="606"/>
      <c r="EDS13" s="629"/>
      <c r="EDT13" s="629"/>
      <c r="EDU13" s="619"/>
      <c r="EDV13" s="619"/>
      <c r="EDW13" s="619"/>
      <c r="EDX13" s="619"/>
      <c r="EDY13" s="629"/>
      <c r="EEB13" s="126"/>
      <c r="EEC13" s="151"/>
      <c r="EED13" s="703"/>
      <c r="EEE13" s="150"/>
      <c r="EEF13" s="138"/>
      <c r="EEG13" s="703"/>
      <c r="EEH13" s="703"/>
      <c r="EEI13" s="703"/>
      <c r="EEJ13" s="149"/>
      <c r="EEK13" s="703"/>
      <c r="EEL13" s="703"/>
      <c r="EEM13" s="703"/>
      <c r="EEN13" s="128"/>
      <c r="EEO13" s="703"/>
      <c r="EEP13" s="149"/>
      <c r="EEQ13" s="143"/>
      <c r="EER13" s="137"/>
      <c r="EES13" s="149"/>
      <c r="EET13" s="137"/>
      <c r="EEU13" s="118"/>
      <c r="EEV13" s="118"/>
      <c r="EEW13" s="117"/>
      <c r="EEX13" s="503"/>
      <c r="EEY13" s="503"/>
      <c r="EEZ13" s="118"/>
      <c r="EFA13" s="118"/>
      <c r="EFB13" s="117"/>
      <c r="EFC13" s="503"/>
      <c r="EFD13" s="503"/>
      <c r="EFE13" s="119"/>
      <c r="EFF13" s="118"/>
      <c r="EFG13" s="117"/>
      <c r="EFH13" s="498"/>
      <c r="EFI13" s="503"/>
      <c r="EFJ13" s="118"/>
      <c r="EFK13" s="118"/>
      <c r="EFL13" s="117"/>
      <c r="EFM13" s="503"/>
      <c r="EFN13" s="503"/>
      <c r="EFO13" s="119"/>
      <c r="EFP13" s="118"/>
      <c r="EFQ13" s="117"/>
      <c r="EFR13" s="498"/>
      <c r="EFS13" s="503"/>
      <c r="EFT13" s="118"/>
      <c r="EFU13" s="118"/>
      <c r="EFV13" s="117"/>
      <c r="EFW13" s="498"/>
      <c r="EFX13" s="503"/>
      <c r="EFY13" s="119"/>
      <c r="EFZ13" s="118"/>
      <c r="EGA13" s="117"/>
      <c r="EGB13" s="498"/>
      <c r="EGC13" s="498"/>
      <c r="EGD13" s="118"/>
      <c r="EGE13" s="118"/>
      <c r="EGF13" s="117"/>
      <c r="EGG13" s="503"/>
      <c r="EGH13" s="503"/>
      <c r="EGI13" s="119"/>
      <c r="EGJ13" s="118"/>
      <c r="EGK13" s="117"/>
      <c r="EGL13" s="503"/>
      <c r="EGM13" s="498"/>
      <c r="EGN13" s="118"/>
      <c r="EGO13" s="118"/>
      <c r="EGP13" s="117"/>
      <c r="EGQ13" s="503"/>
      <c r="EGR13" s="701"/>
      <c r="EGS13" s="119"/>
      <c r="EGT13" s="118"/>
      <c r="EGU13" s="117"/>
      <c r="EGV13" s="503"/>
      <c r="EGW13" s="701"/>
      <c r="EGX13" s="118"/>
      <c r="EGY13" s="118"/>
      <c r="EGZ13" s="117"/>
      <c r="EHA13" s="117"/>
      <c r="EHB13" s="503"/>
      <c r="EHC13" s="606"/>
      <c r="EHE13" s="629"/>
      <c r="EHF13" s="629"/>
      <c r="EHG13" s="619"/>
      <c r="EHH13" s="619"/>
      <c r="EHI13" s="619"/>
      <c r="EHJ13" s="619"/>
      <c r="EHK13" s="629"/>
      <c r="EHN13" s="126"/>
      <c r="EHO13" s="151"/>
      <c r="EHP13" s="703"/>
      <c r="EHQ13" s="150"/>
      <c r="EHR13" s="138"/>
      <c r="EHS13" s="703"/>
      <c r="EHT13" s="703"/>
      <c r="EHU13" s="703"/>
      <c r="EHV13" s="149"/>
      <c r="EHW13" s="703"/>
      <c r="EHX13" s="703"/>
      <c r="EHY13" s="703"/>
      <c r="EHZ13" s="128"/>
      <c r="EIA13" s="703"/>
      <c r="EIB13" s="149"/>
      <c r="EIC13" s="143"/>
      <c r="EID13" s="137"/>
      <c r="EIE13" s="149"/>
      <c r="EIF13" s="137"/>
      <c r="EIG13" s="118"/>
      <c r="EIH13" s="118"/>
      <c r="EII13" s="117"/>
      <c r="EIJ13" s="503"/>
      <c r="EIK13" s="503"/>
      <c r="EIL13" s="118"/>
      <c r="EIM13" s="118"/>
      <c r="EIN13" s="117"/>
      <c r="EIO13" s="503"/>
      <c r="EIP13" s="503"/>
      <c r="EIQ13" s="119"/>
      <c r="EIR13" s="118"/>
      <c r="EIS13" s="117"/>
      <c r="EIT13" s="498"/>
      <c r="EIU13" s="503"/>
      <c r="EIV13" s="118"/>
      <c r="EIW13" s="118"/>
      <c r="EIX13" s="117"/>
      <c r="EIY13" s="503"/>
      <c r="EIZ13" s="503"/>
      <c r="EJA13" s="119"/>
      <c r="EJB13" s="118"/>
      <c r="EJC13" s="117"/>
      <c r="EJD13" s="498"/>
      <c r="EJE13" s="503"/>
      <c r="EJF13" s="118"/>
      <c r="EJG13" s="118"/>
      <c r="EJH13" s="117"/>
      <c r="EJI13" s="498"/>
      <c r="EJJ13" s="503"/>
      <c r="EJK13" s="119"/>
      <c r="EJL13" s="118"/>
      <c r="EJM13" s="117"/>
      <c r="EJN13" s="498"/>
      <c r="EJO13" s="498"/>
      <c r="EJP13" s="118"/>
      <c r="EJQ13" s="118"/>
      <c r="EJR13" s="117"/>
      <c r="EJS13" s="503"/>
      <c r="EJT13" s="503"/>
      <c r="EJU13" s="119"/>
      <c r="EJV13" s="118"/>
      <c r="EJW13" s="117"/>
      <c r="EJX13" s="503"/>
      <c r="EJY13" s="498"/>
      <c r="EJZ13" s="118"/>
      <c r="EKA13" s="118"/>
      <c r="EKB13" s="117"/>
      <c r="EKC13" s="503"/>
      <c r="EKD13" s="701"/>
      <c r="EKE13" s="119"/>
      <c r="EKF13" s="118"/>
      <c r="EKG13" s="117"/>
      <c r="EKH13" s="503"/>
      <c r="EKI13" s="701"/>
      <c r="EKJ13" s="118"/>
      <c r="EKK13" s="118"/>
      <c r="EKL13" s="117"/>
      <c r="EKM13" s="117"/>
      <c r="EKN13" s="503"/>
      <c r="EKO13" s="606"/>
      <c r="EKQ13" s="629"/>
      <c r="EKR13" s="629"/>
      <c r="EKS13" s="619"/>
      <c r="EKT13" s="619"/>
      <c r="EKU13" s="619"/>
      <c r="EKV13" s="619"/>
      <c r="EKW13" s="629"/>
      <c r="EKZ13" s="126"/>
      <c r="ELA13" s="151"/>
      <c r="ELB13" s="703"/>
      <c r="ELC13" s="150"/>
      <c r="ELD13" s="138"/>
      <c r="ELE13" s="703"/>
      <c r="ELF13" s="703"/>
      <c r="ELG13" s="703"/>
      <c r="ELH13" s="149"/>
      <c r="ELI13" s="703"/>
      <c r="ELJ13" s="703"/>
      <c r="ELK13" s="703"/>
      <c r="ELL13" s="128"/>
      <c r="ELM13" s="703"/>
      <c r="ELN13" s="149"/>
      <c r="ELO13" s="143"/>
      <c r="ELP13" s="137"/>
      <c r="ELQ13" s="149"/>
      <c r="ELR13" s="137"/>
      <c r="ELS13" s="118"/>
      <c r="ELT13" s="118"/>
      <c r="ELU13" s="117"/>
      <c r="ELV13" s="503"/>
      <c r="ELW13" s="503"/>
      <c r="ELX13" s="118"/>
      <c r="ELY13" s="118"/>
      <c r="ELZ13" s="117"/>
      <c r="EMA13" s="503"/>
      <c r="EMB13" s="503"/>
      <c r="EMC13" s="119"/>
      <c r="EMD13" s="118"/>
      <c r="EME13" s="117"/>
      <c r="EMF13" s="498"/>
      <c r="EMG13" s="503"/>
      <c r="EMH13" s="118"/>
      <c r="EMI13" s="118"/>
      <c r="EMJ13" s="117"/>
      <c r="EMK13" s="503"/>
      <c r="EML13" s="503"/>
      <c r="EMM13" s="119"/>
      <c r="EMN13" s="118"/>
      <c r="EMO13" s="117"/>
      <c r="EMP13" s="498"/>
      <c r="EMQ13" s="503"/>
      <c r="EMR13" s="118"/>
      <c r="EMS13" s="118"/>
      <c r="EMT13" s="117"/>
      <c r="EMU13" s="498"/>
      <c r="EMV13" s="503"/>
      <c r="EMW13" s="119"/>
      <c r="EMX13" s="118"/>
      <c r="EMY13" s="117"/>
      <c r="EMZ13" s="498"/>
      <c r="ENA13" s="498"/>
      <c r="ENB13" s="118"/>
      <c r="ENC13" s="118"/>
      <c r="END13" s="117"/>
      <c r="ENE13" s="503"/>
      <c r="ENF13" s="503"/>
      <c r="ENG13" s="119"/>
      <c r="ENH13" s="118"/>
      <c r="ENI13" s="117"/>
      <c r="ENJ13" s="503"/>
      <c r="ENK13" s="498"/>
      <c r="ENL13" s="118"/>
      <c r="ENM13" s="118"/>
      <c r="ENN13" s="117"/>
      <c r="ENO13" s="503"/>
      <c r="ENP13" s="701"/>
      <c r="ENQ13" s="119"/>
      <c r="ENR13" s="118"/>
      <c r="ENS13" s="117"/>
      <c r="ENT13" s="503"/>
      <c r="ENU13" s="701"/>
      <c r="ENV13" s="118"/>
      <c r="ENW13" s="118"/>
      <c r="ENX13" s="117"/>
      <c r="ENY13" s="117"/>
      <c r="ENZ13" s="503"/>
      <c r="EOA13" s="606"/>
      <c r="EOC13" s="629"/>
      <c r="EOD13" s="629"/>
      <c r="EOE13" s="619"/>
      <c r="EOF13" s="619"/>
      <c r="EOG13" s="619"/>
      <c r="EOH13" s="619"/>
      <c r="EOI13" s="629"/>
      <c r="EOL13" s="126"/>
      <c r="EOM13" s="151"/>
      <c r="EON13" s="703"/>
      <c r="EOO13" s="150"/>
      <c r="EOP13" s="138"/>
      <c r="EOQ13" s="703"/>
      <c r="EOR13" s="703"/>
      <c r="EOS13" s="703"/>
      <c r="EOT13" s="149"/>
      <c r="EOU13" s="703"/>
      <c r="EOV13" s="703"/>
      <c r="EOW13" s="703"/>
      <c r="EOX13" s="128"/>
      <c r="EOY13" s="703"/>
      <c r="EOZ13" s="149"/>
      <c r="EPA13" s="143"/>
      <c r="EPB13" s="137"/>
      <c r="EPC13" s="149"/>
      <c r="EPD13" s="137"/>
      <c r="EPE13" s="118"/>
      <c r="EPF13" s="118"/>
      <c r="EPG13" s="117"/>
      <c r="EPH13" s="503"/>
      <c r="EPI13" s="503"/>
      <c r="EPJ13" s="118"/>
      <c r="EPK13" s="118"/>
      <c r="EPL13" s="117"/>
      <c r="EPM13" s="503"/>
      <c r="EPN13" s="503"/>
      <c r="EPO13" s="119"/>
      <c r="EPP13" s="118"/>
      <c r="EPQ13" s="117"/>
      <c r="EPR13" s="498"/>
      <c r="EPS13" s="503"/>
      <c r="EPT13" s="118"/>
      <c r="EPU13" s="118"/>
      <c r="EPV13" s="117"/>
      <c r="EPW13" s="503"/>
      <c r="EPX13" s="503"/>
      <c r="EPY13" s="119"/>
      <c r="EPZ13" s="118"/>
      <c r="EQA13" s="117"/>
      <c r="EQB13" s="498"/>
      <c r="EQC13" s="503"/>
      <c r="EQD13" s="118"/>
      <c r="EQE13" s="118"/>
      <c r="EQF13" s="117"/>
      <c r="EQG13" s="498"/>
      <c r="EQH13" s="503"/>
      <c r="EQI13" s="119"/>
      <c r="EQJ13" s="118"/>
      <c r="EQK13" s="117"/>
      <c r="EQL13" s="498"/>
      <c r="EQM13" s="498"/>
      <c r="EQN13" s="118"/>
      <c r="EQO13" s="118"/>
      <c r="EQP13" s="117"/>
      <c r="EQQ13" s="503"/>
      <c r="EQR13" s="503"/>
      <c r="EQS13" s="119"/>
      <c r="EQT13" s="118"/>
      <c r="EQU13" s="117"/>
      <c r="EQV13" s="503"/>
      <c r="EQW13" s="498"/>
      <c r="EQX13" s="118"/>
      <c r="EQY13" s="118"/>
      <c r="EQZ13" s="117"/>
      <c r="ERA13" s="503"/>
      <c r="ERB13" s="701"/>
      <c r="ERC13" s="119"/>
      <c r="ERD13" s="118"/>
      <c r="ERE13" s="117"/>
      <c r="ERF13" s="503"/>
      <c r="ERG13" s="701"/>
      <c r="ERH13" s="118"/>
      <c r="ERI13" s="118"/>
      <c r="ERJ13" s="117"/>
      <c r="ERK13" s="117"/>
      <c r="ERL13" s="503"/>
      <c r="ERM13" s="606"/>
      <c r="ERO13" s="629"/>
      <c r="ERP13" s="629"/>
      <c r="ERQ13" s="619"/>
      <c r="ERR13" s="619"/>
      <c r="ERS13" s="619"/>
      <c r="ERT13" s="619"/>
      <c r="ERU13" s="629"/>
      <c r="ERX13" s="126"/>
      <c r="ERY13" s="151"/>
      <c r="ERZ13" s="703"/>
      <c r="ESA13" s="150"/>
      <c r="ESB13" s="138"/>
      <c r="ESC13" s="703"/>
      <c r="ESD13" s="703"/>
      <c r="ESE13" s="703"/>
      <c r="ESF13" s="149"/>
      <c r="ESG13" s="703"/>
      <c r="ESH13" s="703"/>
      <c r="ESI13" s="703"/>
      <c r="ESJ13" s="128"/>
      <c r="ESK13" s="703"/>
      <c r="ESL13" s="149"/>
      <c r="ESM13" s="143"/>
      <c r="ESN13" s="137"/>
      <c r="ESO13" s="149"/>
      <c r="ESP13" s="137"/>
      <c r="ESQ13" s="118"/>
      <c r="ESR13" s="118"/>
      <c r="ESS13" s="117"/>
      <c r="EST13" s="503"/>
      <c r="ESU13" s="503"/>
      <c r="ESV13" s="118"/>
      <c r="ESW13" s="118"/>
      <c r="ESX13" s="117"/>
      <c r="ESY13" s="503"/>
      <c r="ESZ13" s="503"/>
      <c r="ETA13" s="119"/>
      <c r="ETB13" s="118"/>
      <c r="ETC13" s="117"/>
      <c r="ETD13" s="498"/>
      <c r="ETE13" s="503"/>
      <c r="ETF13" s="118"/>
      <c r="ETG13" s="118"/>
      <c r="ETH13" s="117"/>
      <c r="ETI13" s="503"/>
      <c r="ETJ13" s="503"/>
      <c r="ETK13" s="119"/>
      <c r="ETL13" s="118"/>
      <c r="ETM13" s="117"/>
      <c r="ETN13" s="498"/>
      <c r="ETO13" s="503"/>
      <c r="ETP13" s="118"/>
      <c r="ETQ13" s="118"/>
      <c r="ETR13" s="117"/>
      <c r="ETS13" s="498"/>
      <c r="ETT13" s="503"/>
      <c r="ETU13" s="119"/>
      <c r="ETV13" s="118"/>
      <c r="ETW13" s="117"/>
      <c r="ETX13" s="498"/>
      <c r="ETY13" s="498"/>
      <c r="ETZ13" s="118"/>
      <c r="EUA13" s="118"/>
      <c r="EUB13" s="117"/>
      <c r="EUC13" s="503"/>
      <c r="EUD13" s="503"/>
      <c r="EUE13" s="119"/>
      <c r="EUF13" s="118"/>
      <c r="EUG13" s="117"/>
      <c r="EUH13" s="503"/>
      <c r="EUI13" s="498"/>
      <c r="EUJ13" s="118"/>
      <c r="EUK13" s="118"/>
      <c r="EUL13" s="117"/>
      <c r="EUM13" s="503"/>
      <c r="EUN13" s="701"/>
      <c r="EUO13" s="119"/>
      <c r="EUP13" s="118"/>
      <c r="EUQ13" s="117"/>
      <c r="EUR13" s="503"/>
      <c r="EUS13" s="701"/>
      <c r="EUT13" s="118"/>
      <c r="EUU13" s="118"/>
      <c r="EUV13" s="117"/>
      <c r="EUW13" s="117"/>
      <c r="EUX13" s="503"/>
      <c r="EUY13" s="606"/>
      <c r="EVA13" s="629"/>
      <c r="EVB13" s="629"/>
      <c r="EVC13" s="619"/>
      <c r="EVD13" s="619"/>
      <c r="EVE13" s="619"/>
      <c r="EVF13" s="619"/>
      <c r="EVG13" s="629"/>
      <c r="EVJ13" s="126"/>
      <c r="EVK13" s="151"/>
      <c r="EVL13" s="703"/>
      <c r="EVM13" s="150"/>
      <c r="EVN13" s="138"/>
      <c r="EVO13" s="703"/>
      <c r="EVP13" s="703"/>
      <c r="EVQ13" s="703"/>
      <c r="EVR13" s="149"/>
      <c r="EVS13" s="703"/>
      <c r="EVT13" s="703"/>
      <c r="EVU13" s="703"/>
      <c r="EVV13" s="128"/>
      <c r="EVW13" s="703"/>
      <c r="EVX13" s="149"/>
      <c r="EVY13" s="143"/>
      <c r="EVZ13" s="137"/>
      <c r="EWA13" s="149"/>
      <c r="EWB13" s="137"/>
      <c r="EWC13" s="118"/>
      <c r="EWD13" s="118"/>
      <c r="EWE13" s="117"/>
      <c r="EWF13" s="503"/>
      <c r="EWG13" s="503"/>
      <c r="EWH13" s="118"/>
      <c r="EWI13" s="118"/>
      <c r="EWJ13" s="117"/>
      <c r="EWK13" s="503"/>
      <c r="EWL13" s="503"/>
      <c r="EWM13" s="119"/>
      <c r="EWN13" s="118"/>
      <c r="EWO13" s="117"/>
      <c r="EWP13" s="498"/>
      <c r="EWQ13" s="503"/>
      <c r="EWR13" s="118"/>
      <c r="EWS13" s="118"/>
      <c r="EWT13" s="117"/>
      <c r="EWU13" s="503"/>
      <c r="EWV13" s="503"/>
      <c r="EWW13" s="119"/>
      <c r="EWX13" s="118"/>
      <c r="EWY13" s="117"/>
      <c r="EWZ13" s="498"/>
      <c r="EXA13" s="503"/>
      <c r="EXB13" s="118"/>
      <c r="EXC13" s="118"/>
      <c r="EXD13" s="117"/>
      <c r="EXE13" s="498"/>
      <c r="EXF13" s="503"/>
      <c r="EXG13" s="119"/>
      <c r="EXH13" s="118"/>
      <c r="EXI13" s="117"/>
      <c r="EXJ13" s="498"/>
      <c r="EXK13" s="498"/>
      <c r="EXL13" s="118"/>
      <c r="EXM13" s="118"/>
      <c r="EXN13" s="117"/>
      <c r="EXO13" s="503"/>
      <c r="EXP13" s="503"/>
      <c r="EXQ13" s="119"/>
      <c r="EXR13" s="118"/>
      <c r="EXS13" s="117"/>
      <c r="EXT13" s="503"/>
      <c r="EXU13" s="498"/>
      <c r="EXV13" s="118"/>
      <c r="EXW13" s="118"/>
      <c r="EXX13" s="117"/>
      <c r="EXY13" s="503"/>
      <c r="EXZ13" s="701"/>
      <c r="EYA13" s="119"/>
      <c r="EYB13" s="118"/>
      <c r="EYC13" s="117"/>
      <c r="EYD13" s="503"/>
      <c r="EYE13" s="701"/>
      <c r="EYF13" s="118"/>
      <c r="EYG13" s="118"/>
      <c r="EYH13" s="117"/>
      <c r="EYI13" s="117"/>
      <c r="EYJ13" s="503"/>
      <c r="EYK13" s="606"/>
      <c r="EYM13" s="629"/>
      <c r="EYN13" s="629"/>
      <c r="EYO13" s="619"/>
      <c r="EYP13" s="619"/>
      <c r="EYQ13" s="619"/>
      <c r="EYR13" s="619"/>
      <c r="EYS13" s="629"/>
      <c r="EYV13" s="126"/>
      <c r="EYW13" s="151"/>
      <c r="EYX13" s="703"/>
      <c r="EYY13" s="150"/>
      <c r="EYZ13" s="138"/>
      <c r="EZA13" s="703"/>
      <c r="EZB13" s="703"/>
      <c r="EZC13" s="703"/>
      <c r="EZD13" s="149"/>
      <c r="EZE13" s="703"/>
      <c r="EZF13" s="703"/>
      <c r="EZG13" s="703"/>
      <c r="EZH13" s="128"/>
      <c r="EZI13" s="703"/>
      <c r="EZJ13" s="149"/>
      <c r="EZK13" s="143"/>
      <c r="EZL13" s="137"/>
      <c r="EZM13" s="149"/>
      <c r="EZN13" s="137"/>
      <c r="EZO13" s="118"/>
      <c r="EZP13" s="118"/>
      <c r="EZQ13" s="117"/>
      <c r="EZR13" s="503"/>
      <c r="EZS13" s="503"/>
      <c r="EZT13" s="118"/>
      <c r="EZU13" s="118"/>
      <c r="EZV13" s="117"/>
      <c r="EZW13" s="503"/>
      <c r="EZX13" s="503"/>
      <c r="EZY13" s="119"/>
      <c r="EZZ13" s="118"/>
      <c r="FAA13" s="117"/>
      <c r="FAB13" s="498"/>
      <c r="FAC13" s="503"/>
      <c r="FAD13" s="118"/>
      <c r="FAE13" s="118"/>
      <c r="FAF13" s="117"/>
      <c r="FAG13" s="503"/>
      <c r="FAH13" s="503"/>
      <c r="FAI13" s="119"/>
      <c r="FAJ13" s="118"/>
      <c r="FAK13" s="117"/>
      <c r="FAL13" s="498"/>
      <c r="FAM13" s="503"/>
      <c r="FAN13" s="118"/>
      <c r="FAO13" s="118"/>
      <c r="FAP13" s="117"/>
      <c r="FAQ13" s="498"/>
      <c r="FAR13" s="503"/>
      <c r="FAS13" s="119"/>
      <c r="FAT13" s="118"/>
      <c r="FAU13" s="117"/>
      <c r="FAV13" s="498"/>
      <c r="FAW13" s="498"/>
      <c r="FAX13" s="118"/>
      <c r="FAY13" s="118"/>
      <c r="FAZ13" s="117"/>
      <c r="FBA13" s="503"/>
      <c r="FBB13" s="503"/>
      <c r="FBC13" s="119"/>
      <c r="FBD13" s="118"/>
      <c r="FBE13" s="117"/>
      <c r="FBF13" s="503"/>
      <c r="FBG13" s="498"/>
      <c r="FBH13" s="118"/>
      <c r="FBI13" s="118"/>
      <c r="FBJ13" s="117"/>
      <c r="FBK13" s="503"/>
      <c r="FBL13" s="701"/>
      <c r="FBM13" s="119"/>
      <c r="FBN13" s="118"/>
      <c r="FBO13" s="117"/>
      <c r="FBP13" s="503"/>
      <c r="FBQ13" s="701"/>
      <c r="FBR13" s="118"/>
      <c r="FBS13" s="118"/>
      <c r="FBT13" s="117"/>
      <c r="FBU13" s="117"/>
      <c r="FBV13" s="503"/>
      <c r="FBW13" s="606"/>
      <c r="FBY13" s="629"/>
      <c r="FBZ13" s="629"/>
      <c r="FCA13" s="619"/>
      <c r="FCB13" s="619"/>
      <c r="FCC13" s="619"/>
      <c r="FCD13" s="619"/>
      <c r="FCE13" s="629"/>
      <c r="FCH13" s="126"/>
      <c r="FCI13" s="151"/>
      <c r="FCJ13" s="703"/>
      <c r="FCK13" s="150"/>
      <c r="FCL13" s="138"/>
      <c r="FCM13" s="703"/>
      <c r="FCN13" s="703"/>
      <c r="FCO13" s="703"/>
      <c r="FCP13" s="149"/>
      <c r="FCQ13" s="703"/>
      <c r="FCR13" s="703"/>
      <c r="FCS13" s="703"/>
      <c r="FCT13" s="128"/>
      <c r="FCU13" s="703"/>
      <c r="FCV13" s="149"/>
      <c r="FCW13" s="143"/>
      <c r="FCX13" s="137"/>
      <c r="FCY13" s="149"/>
      <c r="FCZ13" s="137"/>
      <c r="FDA13" s="118"/>
      <c r="FDB13" s="118"/>
      <c r="FDC13" s="117"/>
      <c r="FDD13" s="503"/>
      <c r="FDE13" s="503"/>
      <c r="FDF13" s="118"/>
      <c r="FDG13" s="118"/>
      <c r="FDH13" s="117"/>
      <c r="FDI13" s="503"/>
      <c r="FDJ13" s="503"/>
      <c r="FDK13" s="119"/>
      <c r="FDL13" s="118"/>
      <c r="FDM13" s="117"/>
      <c r="FDN13" s="498"/>
      <c r="FDO13" s="503"/>
      <c r="FDP13" s="118"/>
      <c r="FDQ13" s="118"/>
      <c r="FDR13" s="117"/>
      <c r="FDS13" s="503"/>
      <c r="FDT13" s="503"/>
      <c r="FDU13" s="119"/>
      <c r="FDV13" s="118"/>
      <c r="FDW13" s="117"/>
      <c r="FDX13" s="498"/>
      <c r="FDY13" s="503"/>
      <c r="FDZ13" s="118"/>
      <c r="FEA13" s="118"/>
      <c r="FEB13" s="117"/>
      <c r="FEC13" s="498"/>
      <c r="FED13" s="503"/>
      <c r="FEE13" s="119"/>
      <c r="FEF13" s="118"/>
      <c r="FEG13" s="117"/>
      <c r="FEH13" s="498"/>
      <c r="FEI13" s="498"/>
      <c r="FEJ13" s="118"/>
      <c r="FEK13" s="118"/>
      <c r="FEL13" s="117"/>
      <c r="FEM13" s="503"/>
      <c r="FEN13" s="503"/>
      <c r="FEO13" s="119"/>
      <c r="FEP13" s="118"/>
      <c r="FEQ13" s="117"/>
      <c r="FER13" s="503"/>
      <c r="FES13" s="498"/>
      <c r="FET13" s="118"/>
      <c r="FEU13" s="118"/>
      <c r="FEV13" s="117"/>
      <c r="FEW13" s="503"/>
      <c r="FEX13" s="701"/>
      <c r="FEY13" s="119"/>
      <c r="FEZ13" s="118"/>
      <c r="FFA13" s="117"/>
      <c r="FFB13" s="503"/>
      <c r="FFC13" s="701"/>
      <c r="FFD13" s="118"/>
      <c r="FFE13" s="118"/>
      <c r="FFF13" s="117"/>
      <c r="FFG13" s="117"/>
      <c r="FFH13" s="503"/>
      <c r="FFI13" s="606"/>
      <c r="FFK13" s="629"/>
      <c r="FFL13" s="629"/>
      <c r="FFM13" s="619"/>
      <c r="FFN13" s="619"/>
      <c r="FFO13" s="619"/>
      <c r="FFP13" s="619"/>
      <c r="FFQ13" s="629"/>
      <c r="FFT13" s="126"/>
      <c r="FFU13" s="151"/>
      <c r="FFV13" s="703"/>
      <c r="FFW13" s="150"/>
      <c r="FFX13" s="138"/>
      <c r="FFY13" s="703"/>
      <c r="FFZ13" s="703"/>
      <c r="FGA13" s="703"/>
      <c r="FGB13" s="149"/>
      <c r="FGC13" s="703"/>
      <c r="FGD13" s="703"/>
      <c r="FGE13" s="703"/>
      <c r="FGF13" s="128"/>
      <c r="FGG13" s="703"/>
      <c r="FGH13" s="149"/>
      <c r="FGI13" s="143"/>
      <c r="FGJ13" s="137"/>
      <c r="FGK13" s="149"/>
      <c r="FGL13" s="137"/>
      <c r="FGM13" s="118"/>
      <c r="FGN13" s="118"/>
      <c r="FGO13" s="117"/>
      <c r="FGP13" s="503"/>
      <c r="FGQ13" s="503"/>
      <c r="FGR13" s="118"/>
      <c r="FGS13" s="118"/>
      <c r="FGT13" s="117"/>
      <c r="FGU13" s="503"/>
      <c r="FGV13" s="503"/>
      <c r="FGW13" s="119"/>
      <c r="FGX13" s="118"/>
      <c r="FGY13" s="117"/>
      <c r="FGZ13" s="498"/>
      <c r="FHA13" s="503"/>
      <c r="FHB13" s="118"/>
      <c r="FHC13" s="118"/>
      <c r="FHD13" s="117"/>
      <c r="FHE13" s="503"/>
      <c r="FHF13" s="503"/>
      <c r="FHG13" s="119"/>
      <c r="FHH13" s="118"/>
      <c r="FHI13" s="117"/>
      <c r="FHJ13" s="498"/>
      <c r="FHK13" s="503"/>
      <c r="FHL13" s="118"/>
      <c r="FHM13" s="118"/>
      <c r="FHN13" s="117"/>
      <c r="FHO13" s="498"/>
      <c r="FHP13" s="503"/>
      <c r="FHQ13" s="119"/>
      <c r="FHR13" s="118"/>
      <c r="FHS13" s="117"/>
      <c r="FHT13" s="498"/>
      <c r="FHU13" s="498"/>
      <c r="FHV13" s="118"/>
      <c r="FHW13" s="118"/>
      <c r="FHX13" s="117"/>
      <c r="FHY13" s="503"/>
      <c r="FHZ13" s="503"/>
      <c r="FIA13" s="119"/>
      <c r="FIB13" s="118"/>
      <c r="FIC13" s="117"/>
      <c r="FID13" s="503"/>
      <c r="FIE13" s="498"/>
      <c r="FIF13" s="118"/>
      <c r="FIG13" s="118"/>
      <c r="FIH13" s="117"/>
      <c r="FII13" s="503"/>
      <c r="FIJ13" s="701"/>
      <c r="FIK13" s="119"/>
      <c r="FIL13" s="118"/>
      <c r="FIM13" s="117"/>
      <c r="FIN13" s="503"/>
      <c r="FIO13" s="701"/>
      <c r="FIP13" s="118"/>
      <c r="FIQ13" s="118"/>
      <c r="FIR13" s="117"/>
      <c r="FIS13" s="117"/>
      <c r="FIT13" s="503"/>
      <c r="FIU13" s="606"/>
      <c r="FIW13" s="629"/>
      <c r="FIX13" s="629"/>
      <c r="FIY13" s="619"/>
      <c r="FIZ13" s="619"/>
      <c r="FJA13" s="619"/>
      <c r="FJB13" s="619"/>
      <c r="FJC13" s="629"/>
      <c r="FJF13" s="126"/>
      <c r="FJG13" s="151"/>
      <c r="FJH13" s="703"/>
      <c r="FJI13" s="150"/>
      <c r="FJJ13" s="138"/>
      <c r="FJK13" s="703"/>
      <c r="FJL13" s="703"/>
      <c r="FJM13" s="703"/>
      <c r="FJN13" s="149"/>
      <c r="FJO13" s="703"/>
      <c r="FJP13" s="703"/>
      <c r="FJQ13" s="703"/>
      <c r="FJR13" s="128"/>
      <c r="FJS13" s="703"/>
      <c r="FJT13" s="149"/>
      <c r="FJU13" s="143"/>
      <c r="FJV13" s="137"/>
      <c r="FJW13" s="149"/>
      <c r="FJX13" s="137"/>
      <c r="FJY13" s="118"/>
      <c r="FJZ13" s="118"/>
      <c r="FKA13" s="117"/>
      <c r="FKB13" s="503"/>
      <c r="FKC13" s="503"/>
      <c r="FKD13" s="118"/>
      <c r="FKE13" s="118"/>
      <c r="FKF13" s="117"/>
      <c r="FKG13" s="503"/>
      <c r="FKH13" s="503"/>
      <c r="FKI13" s="119"/>
      <c r="FKJ13" s="118"/>
      <c r="FKK13" s="117"/>
      <c r="FKL13" s="498"/>
      <c r="FKM13" s="503"/>
      <c r="FKN13" s="118"/>
      <c r="FKO13" s="118"/>
      <c r="FKP13" s="117"/>
      <c r="FKQ13" s="503"/>
      <c r="FKR13" s="503"/>
      <c r="FKS13" s="119"/>
      <c r="FKT13" s="118"/>
      <c r="FKU13" s="117"/>
      <c r="FKV13" s="498"/>
      <c r="FKW13" s="503"/>
      <c r="FKX13" s="118"/>
      <c r="FKY13" s="118"/>
      <c r="FKZ13" s="117"/>
      <c r="FLA13" s="498"/>
      <c r="FLB13" s="503"/>
      <c r="FLC13" s="119"/>
      <c r="FLD13" s="118"/>
      <c r="FLE13" s="117"/>
      <c r="FLF13" s="498"/>
      <c r="FLG13" s="498"/>
      <c r="FLH13" s="118"/>
      <c r="FLI13" s="118"/>
      <c r="FLJ13" s="117"/>
      <c r="FLK13" s="503"/>
      <c r="FLL13" s="503"/>
      <c r="FLM13" s="119"/>
      <c r="FLN13" s="118"/>
      <c r="FLO13" s="117"/>
      <c r="FLP13" s="503"/>
      <c r="FLQ13" s="498"/>
      <c r="FLR13" s="118"/>
      <c r="FLS13" s="118"/>
      <c r="FLT13" s="117"/>
      <c r="FLU13" s="503"/>
      <c r="FLV13" s="701"/>
      <c r="FLW13" s="119"/>
      <c r="FLX13" s="118"/>
      <c r="FLY13" s="117"/>
      <c r="FLZ13" s="503"/>
      <c r="FMA13" s="701"/>
      <c r="FMB13" s="118"/>
      <c r="FMC13" s="118"/>
      <c r="FMD13" s="117"/>
      <c r="FME13" s="117"/>
      <c r="FMF13" s="503"/>
      <c r="FMG13" s="606"/>
      <c r="FMI13" s="629"/>
      <c r="FMJ13" s="629"/>
      <c r="FMK13" s="619"/>
      <c r="FML13" s="619"/>
      <c r="FMM13" s="619"/>
      <c r="FMN13" s="619"/>
      <c r="FMO13" s="629"/>
      <c r="FMR13" s="126"/>
      <c r="FMS13" s="151"/>
      <c r="FMT13" s="703"/>
      <c r="FMU13" s="150"/>
      <c r="FMV13" s="138"/>
      <c r="FMW13" s="703"/>
      <c r="FMX13" s="703"/>
      <c r="FMY13" s="703"/>
      <c r="FMZ13" s="149"/>
      <c r="FNA13" s="703"/>
      <c r="FNB13" s="703"/>
      <c r="FNC13" s="703"/>
      <c r="FND13" s="128"/>
      <c r="FNE13" s="703"/>
      <c r="FNF13" s="149"/>
      <c r="FNG13" s="143"/>
      <c r="FNH13" s="137"/>
      <c r="FNI13" s="149"/>
      <c r="FNJ13" s="137"/>
      <c r="FNK13" s="118"/>
      <c r="FNL13" s="118"/>
      <c r="FNM13" s="117"/>
      <c r="FNN13" s="503"/>
      <c r="FNO13" s="503"/>
      <c r="FNP13" s="118"/>
      <c r="FNQ13" s="118"/>
      <c r="FNR13" s="117"/>
      <c r="FNS13" s="503"/>
      <c r="FNT13" s="503"/>
      <c r="FNU13" s="119"/>
      <c r="FNV13" s="118"/>
      <c r="FNW13" s="117"/>
      <c r="FNX13" s="498"/>
      <c r="FNY13" s="503"/>
      <c r="FNZ13" s="118"/>
      <c r="FOA13" s="118"/>
      <c r="FOB13" s="117"/>
      <c r="FOC13" s="503"/>
      <c r="FOD13" s="503"/>
      <c r="FOE13" s="119"/>
      <c r="FOF13" s="118"/>
      <c r="FOG13" s="117"/>
      <c r="FOH13" s="498"/>
      <c r="FOI13" s="503"/>
      <c r="FOJ13" s="118"/>
      <c r="FOK13" s="118"/>
      <c r="FOL13" s="117"/>
      <c r="FOM13" s="498"/>
      <c r="FON13" s="503"/>
      <c r="FOO13" s="119"/>
      <c r="FOP13" s="118"/>
      <c r="FOQ13" s="117"/>
      <c r="FOR13" s="498"/>
      <c r="FOS13" s="498"/>
      <c r="FOT13" s="118"/>
      <c r="FOU13" s="118"/>
      <c r="FOV13" s="117"/>
      <c r="FOW13" s="503"/>
      <c r="FOX13" s="503"/>
      <c r="FOY13" s="119"/>
      <c r="FOZ13" s="118"/>
      <c r="FPA13" s="117"/>
      <c r="FPB13" s="503"/>
      <c r="FPC13" s="498"/>
      <c r="FPD13" s="118"/>
      <c r="FPE13" s="118"/>
      <c r="FPF13" s="117"/>
      <c r="FPG13" s="503"/>
      <c r="FPH13" s="701"/>
      <c r="FPI13" s="119"/>
      <c r="FPJ13" s="118"/>
      <c r="FPK13" s="117"/>
      <c r="FPL13" s="503"/>
      <c r="FPM13" s="701"/>
      <c r="FPN13" s="118"/>
      <c r="FPO13" s="118"/>
      <c r="FPP13" s="117"/>
      <c r="FPQ13" s="117"/>
      <c r="FPR13" s="503"/>
      <c r="FPS13" s="606"/>
      <c r="FPU13" s="629"/>
      <c r="FPV13" s="629"/>
      <c r="FPW13" s="619"/>
      <c r="FPX13" s="619"/>
      <c r="FPY13" s="619"/>
      <c r="FPZ13" s="619"/>
      <c r="FQA13" s="629"/>
      <c r="FQD13" s="126"/>
      <c r="FQE13" s="151"/>
      <c r="FQF13" s="703"/>
      <c r="FQG13" s="150"/>
      <c r="FQH13" s="138"/>
      <c r="FQI13" s="703"/>
      <c r="FQJ13" s="703"/>
      <c r="FQK13" s="703"/>
      <c r="FQL13" s="149"/>
      <c r="FQM13" s="703"/>
      <c r="FQN13" s="703"/>
      <c r="FQO13" s="703"/>
      <c r="FQP13" s="128"/>
      <c r="FQQ13" s="703"/>
      <c r="FQR13" s="149"/>
      <c r="FQS13" s="143"/>
      <c r="FQT13" s="137"/>
      <c r="FQU13" s="149"/>
      <c r="FQV13" s="137"/>
      <c r="FQW13" s="118"/>
      <c r="FQX13" s="118"/>
      <c r="FQY13" s="117"/>
      <c r="FQZ13" s="503"/>
      <c r="FRA13" s="503"/>
      <c r="FRB13" s="118"/>
      <c r="FRC13" s="118"/>
      <c r="FRD13" s="117"/>
      <c r="FRE13" s="503"/>
      <c r="FRF13" s="503"/>
      <c r="FRG13" s="119"/>
      <c r="FRH13" s="118"/>
      <c r="FRI13" s="117"/>
      <c r="FRJ13" s="498"/>
      <c r="FRK13" s="503"/>
      <c r="FRL13" s="118"/>
      <c r="FRM13" s="118"/>
      <c r="FRN13" s="117"/>
      <c r="FRO13" s="503"/>
      <c r="FRP13" s="503"/>
      <c r="FRQ13" s="119"/>
      <c r="FRR13" s="118"/>
      <c r="FRS13" s="117"/>
      <c r="FRT13" s="498"/>
      <c r="FRU13" s="503"/>
      <c r="FRV13" s="118"/>
      <c r="FRW13" s="118"/>
      <c r="FRX13" s="117"/>
      <c r="FRY13" s="498"/>
      <c r="FRZ13" s="503"/>
      <c r="FSA13" s="119"/>
      <c r="FSB13" s="118"/>
      <c r="FSC13" s="117"/>
      <c r="FSD13" s="498"/>
      <c r="FSE13" s="498"/>
      <c r="FSF13" s="118"/>
      <c r="FSG13" s="118"/>
      <c r="FSH13" s="117"/>
      <c r="FSI13" s="503"/>
      <c r="FSJ13" s="503"/>
      <c r="FSK13" s="119"/>
      <c r="FSL13" s="118"/>
      <c r="FSM13" s="117"/>
      <c r="FSN13" s="503"/>
      <c r="FSO13" s="498"/>
      <c r="FSP13" s="118"/>
      <c r="FSQ13" s="118"/>
      <c r="FSR13" s="117"/>
      <c r="FSS13" s="503"/>
      <c r="FST13" s="701"/>
      <c r="FSU13" s="119"/>
      <c r="FSV13" s="118"/>
      <c r="FSW13" s="117"/>
      <c r="FSX13" s="503"/>
      <c r="FSY13" s="701"/>
      <c r="FSZ13" s="118"/>
      <c r="FTA13" s="118"/>
      <c r="FTB13" s="117"/>
      <c r="FTC13" s="117"/>
      <c r="FTD13" s="503"/>
      <c r="FTE13" s="606"/>
      <c r="FTG13" s="629"/>
      <c r="FTH13" s="629"/>
      <c r="FTI13" s="619"/>
      <c r="FTJ13" s="619"/>
      <c r="FTK13" s="619"/>
      <c r="FTL13" s="619"/>
      <c r="FTM13" s="629"/>
      <c r="FTP13" s="126"/>
      <c r="FTQ13" s="151"/>
      <c r="FTR13" s="703"/>
      <c r="FTS13" s="150"/>
      <c r="FTT13" s="138"/>
      <c r="FTU13" s="703"/>
      <c r="FTV13" s="703"/>
      <c r="FTW13" s="703"/>
      <c r="FTX13" s="149"/>
      <c r="FTY13" s="703"/>
      <c r="FTZ13" s="703"/>
      <c r="FUA13" s="703"/>
      <c r="FUB13" s="128"/>
      <c r="FUC13" s="703"/>
      <c r="FUD13" s="149"/>
      <c r="FUE13" s="143"/>
      <c r="FUF13" s="137"/>
      <c r="FUG13" s="149"/>
      <c r="FUH13" s="137"/>
      <c r="FUI13" s="118"/>
      <c r="FUJ13" s="118"/>
      <c r="FUK13" s="117"/>
      <c r="FUL13" s="503"/>
      <c r="FUM13" s="503"/>
      <c r="FUN13" s="118"/>
      <c r="FUO13" s="118"/>
      <c r="FUP13" s="117"/>
      <c r="FUQ13" s="503"/>
      <c r="FUR13" s="503"/>
      <c r="FUS13" s="119"/>
      <c r="FUT13" s="118"/>
      <c r="FUU13" s="117"/>
      <c r="FUV13" s="498"/>
      <c r="FUW13" s="503"/>
      <c r="FUX13" s="118"/>
      <c r="FUY13" s="118"/>
      <c r="FUZ13" s="117"/>
      <c r="FVA13" s="503"/>
      <c r="FVB13" s="503"/>
      <c r="FVC13" s="119"/>
      <c r="FVD13" s="118"/>
      <c r="FVE13" s="117"/>
      <c r="FVF13" s="498"/>
      <c r="FVG13" s="503"/>
      <c r="FVH13" s="118"/>
      <c r="FVI13" s="118"/>
      <c r="FVJ13" s="117"/>
      <c r="FVK13" s="498"/>
      <c r="FVL13" s="503"/>
      <c r="FVM13" s="119"/>
      <c r="FVN13" s="118"/>
      <c r="FVO13" s="117"/>
      <c r="FVP13" s="498"/>
      <c r="FVQ13" s="498"/>
      <c r="FVR13" s="118"/>
      <c r="FVS13" s="118"/>
      <c r="FVT13" s="117"/>
      <c r="FVU13" s="503"/>
      <c r="FVV13" s="503"/>
      <c r="FVW13" s="119"/>
      <c r="FVX13" s="118"/>
      <c r="FVY13" s="117"/>
      <c r="FVZ13" s="503"/>
      <c r="FWA13" s="498"/>
      <c r="FWB13" s="118"/>
      <c r="FWC13" s="118"/>
      <c r="FWD13" s="117"/>
      <c r="FWE13" s="503"/>
      <c r="FWF13" s="701"/>
      <c r="FWG13" s="119"/>
      <c r="FWH13" s="118"/>
      <c r="FWI13" s="117"/>
      <c r="FWJ13" s="503"/>
      <c r="FWK13" s="701"/>
      <c r="FWL13" s="118"/>
      <c r="FWM13" s="118"/>
      <c r="FWN13" s="117"/>
      <c r="FWO13" s="117"/>
      <c r="FWP13" s="503"/>
      <c r="FWQ13" s="606"/>
      <c r="FWS13" s="629"/>
      <c r="FWT13" s="629"/>
      <c r="FWU13" s="619"/>
      <c r="FWV13" s="619"/>
      <c r="FWW13" s="619"/>
      <c r="FWX13" s="619"/>
      <c r="FWY13" s="629"/>
      <c r="FXB13" s="126"/>
      <c r="FXC13" s="151"/>
      <c r="FXD13" s="703"/>
      <c r="FXE13" s="150"/>
      <c r="FXF13" s="138"/>
      <c r="FXG13" s="703"/>
      <c r="FXH13" s="703"/>
      <c r="FXI13" s="703"/>
      <c r="FXJ13" s="149"/>
      <c r="FXK13" s="703"/>
      <c r="FXL13" s="703"/>
      <c r="FXM13" s="703"/>
      <c r="FXN13" s="128"/>
      <c r="FXO13" s="703"/>
      <c r="FXP13" s="149"/>
      <c r="FXQ13" s="143"/>
      <c r="FXR13" s="137"/>
      <c r="FXS13" s="149"/>
      <c r="FXT13" s="137"/>
      <c r="FXU13" s="118"/>
      <c r="FXV13" s="118"/>
      <c r="FXW13" s="117"/>
      <c r="FXX13" s="503"/>
      <c r="FXY13" s="503"/>
      <c r="FXZ13" s="118"/>
      <c r="FYA13" s="118"/>
      <c r="FYB13" s="117"/>
      <c r="FYC13" s="503"/>
      <c r="FYD13" s="503"/>
      <c r="FYE13" s="119"/>
      <c r="FYF13" s="118"/>
      <c r="FYG13" s="117"/>
      <c r="FYH13" s="498"/>
      <c r="FYI13" s="503"/>
      <c r="FYJ13" s="118"/>
      <c r="FYK13" s="118"/>
      <c r="FYL13" s="117"/>
      <c r="FYM13" s="503"/>
      <c r="FYN13" s="503"/>
      <c r="FYO13" s="119"/>
      <c r="FYP13" s="118"/>
      <c r="FYQ13" s="117"/>
      <c r="FYR13" s="498"/>
      <c r="FYS13" s="503"/>
      <c r="FYT13" s="118"/>
      <c r="FYU13" s="118"/>
      <c r="FYV13" s="117"/>
      <c r="FYW13" s="498"/>
      <c r="FYX13" s="503"/>
      <c r="FYY13" s="119"/>
      <c r="FYZ13" s="118"/>
      <c r="FZA13" s="117"/>
      <c r="FZB13" s="498"/>
      <c r="FZC13" s="498"/>
      <c r="FZD13" s="118"/>
      <c r="FZE13" s="118"/>
      <c r="FZF13" s="117"/>
      <c r="FZG13" s="503"/>
      <c r="FZH13" s="503"/>
      <c r="FZI13" s="119"/>
      <c r="FZJ13" s="118"/>
      <c r="FZK13" s="117"/>
      <c r="FZL13" s="503"/>
      <c r="FZM13" s="498"/>
      <c r="FZN13" s="118"/>
      <c r="FZO13" s="118"/>
      <c r="FZP13" s="117"/>
      <c r="FZQ13" s="503"/>
      <c r="FZR13" s="701"/>
      <c r="FZS13" s="119"/>
      <c r="FZT13" s="118"/>
      <c r="FZU13" s="117"/>
      <c r="FZV13" s="503"/>
      <c r="FZW13" s="701"/>
      <c r="FZX13" s="118"/>
      <c r="FZY13" s="118"/>
      <c r="FZZ13" s="117"/>
      <c r="GAA13" s="117"/>
      <c r="GAB13" s="503"/>
      <c r="GAC13" s="606"/>
      <c r="GAE13" s="629"/>
      <c r="GAF13" s="629"/>
      <c r="GAG13" s="619"/>
      <c r="GAH13" s="619"/>
      <c r="GAI13" s="619"/>
      <c r="GAJ13" s="619"/>
      <c r="GAK13" s="629"/>
      <c r="GAN13" s="126"/>
      <c r="GAO13" s="151"/>
      <c r="GAP13" s="703"/>
      <c r="GAQ13" s="150"/>
      <c r="GAR13" s="138"/>
      <c r="GAS13" s="703"/>
      <c r="GAT13" s="703"/>
      <c r="GAU13" s="703"/>
      <c r="GAV13" s="149"/>
      <c r="GAW13" s="703"/>
      <c r="GAX13" s="703"/>
      <c r="GAY13" s="703"/>
      <c r="GAZ13" s="128"/>
      <c r="GBA13" s="703"/>
      <c r="GBB13" s="149"/>
      <c r="GBC13" s="143"/>
      <c r="GBD13" s="137"/>
      <c r="GBE13" s="149"/>
      <c r="GBF13" s="137"/>
      <c r="GBG13" s="118"/>
      <c r="GBH13" s="118"/>
      <c r="GBI13" s="117"/>
      <c r="GBJ13" s="503"/>
      <c r="GBK13" s="503"/>
      <c r="GBL13" s="118"/>
      <c r="GBM13" s="118"/>
      <c r="GBN13" s="117"/>
      <c r="GBO13" s="503"/>
      <c r="GBP13" s="503"/>
      <c r="GBQ13" s="119"/>
      <c r="GBR13" s="118"/>
      <c r="GBS13" s="117"/>
      <c r="GBT13" s="498"/>
      <c r="GBU13" s="503"/>
      <c r="GBV13" s="118"/>
      <c r="GBW13" s="118"/>
      <c r="GBX13" s="117"/>
      <c r="GBY13" s="503"/>
      <c r="GBZ13" s="503"/>
      <c r="GCA13" s="119"/>
      <c r="GCB13" s="118"/>
      <c r="GCC13" s="117"/>
      <c r="GCD13" s="498"/>
      <c r="GCE13" s="503"/>
      <c r="GCF13" s="118"/>
      <c r="GCG13" s="118"/>
      <c r="GCH13" s="117"/>
      <c r="GCI13" s="498"/>
      <c r="GCJ13" s="503"/>
      <c r="GCK13" s="119"/>
      <c r="GCL13" s="118"/>
      <c r="GCM13" s="117"/>
      <c r="GCN13" s="498"/>
      <c r="GCO13" s="498"/>
      <c r="GCP13" s="118"/>
      <c r="GCQ13" s="118"/>
      <c r="GCR13" s="117"/>
      <c r="GCS13" s="503"/>
      <c r="GCT13" s="503"/>
      <c r="GCU13" s="119"/>
      <c r="GCV13" s="118"/>
      <c r="GCW13" s="117"/>
      <c r="GCX13" s="503"/>
      <c r="GCY13" s="498"/>
      <c r="GCZ13" s="118"/>
      <c r="GDA13" s="118"/>
      <c r="GDB13" s="117"/>
      <c r="GDC13" s="503"/>
      <c r="GDD13" s="701"/>
      <c r="GDE13" s="119"/>
      <c r="GDF13" s="118"/>
      <c r="GDG13" s="117"/>
      <c r="GDH13" s="503"/>
      <c r="GDI13" s="701"/>
      <c r="GDJ13" s="118"/>
      <c r="GDK13" s="118"/>
      <c r="GDL13" s="117"/>
      <c r="GDM13" s="117"/>
      <c r="GDN13" s="503"/>
      <c r="GDO13" s="606"/>
      <c r="GDQ13" s="629"/>
      <c r="GDR13" s="629"/>
      <c r="GDS13" s="619"/>
      <c r="GDT13" s="619"/>
      <c r="GDU13" s="619"/>
      <c r="GDV13" s="619"/>
      <c r="GDW13" s="629"/>
      <c r="GDZ13" s="126"/>
      <c r="GEA13" s="151"/>
      <c r="GEB13" s="703"/>
      <c r="GEC13" s="150"/>
      <c r="GED13" s="138"/>
      <c r="GEE13" s="703"/>
      <c r="GEF13" s="703"/>
      <c r="GEG13" s="703"/>
      <c r="GEH13" s="149"/>
      <c r="GEI13" s="703"/>
      <c r="GEJ13" s="703"/>
      <c r="GEK13" s="703"/>
      <c r="GEL13" s="128"/>
      <c r="GEM13" s="703"/>
      <c r="GEN13" s="149"/>
      <c r="GEO13" s="143"/>
      <c r="GEP13" s="137"/>
      <c r="GEQ13" s="149"/>
      <c r="GER13" s="137"/>
      <c r="GES13" s="118"/>
      <c r="GET13" s="118"/>
      <c r="GEU13" s="117"/>
      <c r="GEV13" s="503"/>
      <c r="GEW13" s="503"/>
      <c r="GEX13" s="118"/>
      <c r="GEY13" s="118"/>
      <c r="GEZ13" s="117"/>
      <c r="GFA13" s="503"/>
      <c r="GFB13" s="503"/>
      <c r="GFC13" s="119"/>
      <c r="GFD13" s="118"/>
      <c r="GFE13" s="117"/>
      <c r="GFF13" s="498"/>
      <c r="GFG13" s="503"/>
      <c r="GFH13" s="118"/>
      <c r="GFI13" s="118"/>
      <c r="GFJ13" s="117"/>
      <c r="GFK13" s="503"/>
      <c r="GFL13" s="503"/>
      <c r="GFM13" s="119"/>
      <c r="GFN13" s="118"/>
      <c r="GFO13" s="117"/>
      <c r="GFP13" s="498"/>
      <c r="GFQ13" s="503"/>
      <c r="GFR13" s="118"/>
      <c r="GFS13" s="118"/>
      <c r="GFT13" s="117"/>
      <c r="GFU13" s="498"/>
      <c r="GFV13" s="503"/>
      <c r="GFW13" s="119"/>
      <c r="GFX13" s="118"/>
      <c r="GFY13" s="117"/>
      <c r="GFZ13" s="498"/>
      <c r="GGA13" s="498"/>
      <c r="GGB13" s="118"/>
      <c r="GGC13" s="118"/>
      <c r="GGD13" s="117"/>
      <c r="GGE13" s="503"/>
      <c r="GGF13" s="503"/>
      <c r="GGG13" s="119"/>
      <c r="GGH13" s="118"/>
      <c r="GGI13" s="117"/>
      <c r="GGJ13" s="503"/>
      <c r="GGK13" s="498"/>
      <c r="GGL13" s="118"/>
      <c r="GGM13" s="118"/>
      <c r="GGN13" s="117"/>
      <c r="GGO13" s="503"/>
      <c r="GGP13" s="701"/>
      <c r="GGQ13" s="119"/>
      <c r="GGR13" s="118"/>
      <c r="GGS13" s="117"/>
      <c r="GGT13" s="503"/>
      <c r="GGU13" s="701"/>
      <c r="GGV13" s="118"/>
      <c r="GGW13" s="118"/>
      <c r="GGX13" s="117"/>
      <c r="GGY13" s="117"/>
      <c r="GGZ13" s="503"/>
      <c r="GHA13" s="606"/>
      <c r="GHC13" s="629"/>
      <c r="GHD13" s="629"/>
      <c r="GHE13" s="619"/>
      <c r="GHF13" s="619"/>
      <c r="GHG13" s="619"/>
      <c r="GHH13" s="619"/>
      <c r="GHI13" s="629"/>
      <c r="GHL13" s="126"/>
      <c r="GHM13" s="151"/>
      <c r="GHN13" s="703"/>
      <c r="GHO13" s="150"/>
      <c r="GHP13" s="138"/>
      <c r="GHQ13" s="703"/>
      <c r="GHR13" s="703"/>
      <c r="GHS13" s="703"/>
      <c r="GHT13" s="149"/>
      <c r="GHU13" s="703"/>
      <c r="GHV13" s="703"/>
      <c r="GHW13" s="703"/>
      <c r="GHX13" s="128"/>
      <c r="GHY13" s="703"/>
      <c r="GHZ13" s="149"/>
      <c r="GIA13" s="143"/>
      <c r="GIB13" s="137"/>
      <c r="GIC13" s="149"/>
      <c r="GID13" s="137"/>
      <c r="GIE13" s="118"/>
      <c r="GIF13" s="118"/>
      <c r="GIG13" s="117"/>
      <c r="GIH13" s="503"/>
      <c r="GII13" s="503"/>
      <c r="GIJ13" s="118"/>
      <c r="GIK13" s="118"/>
      <c r="GIL13" s="117"/>
      <c r="GIM13" s="503"/>
      <c r="GIN13" s="503"/>
      <c r="GIO13" s="119"/>
      <c r="GIP13" s="118"/>
      <c r="GIQ13" s="117"/>
      <c r="GIR13" s="498"/>
      <c r="GIS13" s="503"/>
      <c r="GIT13" s="118"/>
      <c r="GIU13" s="118"/>
      <c r="GIV13" s="117"/>
      <c r="GIW13" s="503"/>
      <c r="GIX13" s="503"/>
      <c r="GIY13" s="119"/>
      <c r="GIZ13" s="118"/>
      <c r="GJA13" s="117"/>
      <c r="GJB13" s="498"/>
      <c r="GJC13" s="503"/>
      <c r="GJD13" s="118"/>
      <c r="GJE13" s="118"/>
      <c r="GJF13" s="117"/>
      <c r="GJG13" s="498"/>
      <c r="GJH13" s="503"/>
      <c r="GJI13" s="119"/>
      <c r="GJJ13" s="118"/>
      <c r="GJK13" s="117"/>
      <c r="GJL13" s="498"/>
      <c r="GJM13" s="498"/>
      <c r="GJN13" s="118"/>
      <c r="GJO13" s="118"/>
      <c r="GJP13" s="117"/>
      <c r="GJQ13" s="503"/>
      <c r="GJR13" s="503"/>
      <c r="GJS13" s="119"/>
      <c r="GJT13" s="118"/>
      <c r="GJU13" s="117"/>
      <c r="GJV13" s="503"/>
      <c r="GJW13" s="498"/>
      <c r="GJX13" s="118"/>
      <c r="GJY13" s="118"/>
      <c r="GJZ13" s="117"/>
      <c r="GKA13" s="503"/>
      <c r="GKB13" s="701"/>
      <c r="GKC13" s="119"/>
      <c r="GKD13" s="118"/>
      <c r="GKE13" s="117"/>
      <c r="GKF13" s="503"/>
      <c r="GKG13" s="701"/>
      <c r="GKH13" s="118"/>
      <c r="GKI13" s="118"/>
      <c r="GKJ13" s="117"/>
      <c r="GKK13" s="117"/>
      <c r="GKL13" s="503"/>
      <c r="GKM13" s="606"/>
      <c r="GKO13" s="629"/>
      <c r="GKP13" s="629"/>
      <c r="GKQ13" s="619"/>
      <c r="GKR13" s="619"/>
      <c r="GKS13" s="619"/>
      <c r="GKT13" s="619"/>
      <c r="GKU13" s="629"/>
      <c r="GKX13" s="126"/>
      <c r="GKY13" s="151"/>
      <c r="GKZ13" s="703"/>
      <c r="GLA13" s="150"/>
      <c r="GLB13" s="138"/>
      <c r="GLC13" s="703"/>
      <c r="GLD13" s="703"/>
      <c r="GLE13" s="703"/>
      <c r="GLF13" s="149"/>
      <c r="GLG13" s="703"/>
      <c r="GLH13" s="703"/>
      <c r="GLI13" s="703"/>
      <c r="GLJ13" s="128"/>
      <c r="GLK13" s="703"/>
      <c r="GLL13" s="149"/>
      <c r="GLM13" s="143"/>
      <c r="GLN13" s="137"/>
      <c r="GLO13" s="149"/>
      <c r="GLP13" s="137"/>
      <c r="GLQ13" s="118"/>
      <c r="GLR13" s="118"/>
      <c r="GLS13" s="117"/>
      <c r="GLT13" s="503"/>
      <c r="GLU13" s="503"/>
      <c r="GLV13" s="118"/>
      <c r="GLW13" s="118"/>
      <c r="GLX13" s="117"/>
      <c r="GLY13" s="503"/>
      <c r="GLZ13" s="503"/>
      <c r="GMA13" s="119"/>
      <c r="GMB13" s="118"/>
      <c r="GMC13" s="117"/>
      <c r="GMD13" s="498"/>
      <c r="GME13" s="503"/>
      <c r="GMF13" s="118"/>
      <c r="GMG13" s="118"/>
      <c r="GMH13" s="117"/>
      <c r="GMI13" s="503"/>
      <c r="GMJ13" s="503"/>
      <c r="GMK13" s="119"/>
      <c r="GML13" s="118"/>
      <c r="GMM13" s="117"/>
      <c r="GMN13" s="498"/>
      <c r="GMO13" s="503"/>
      <c r="GMP13" s="118"/>
      <c r="GMQ13" s="118"/>
      <c r="GMR13" s="117"/>
      <c r="GMS13" s="498"/>
      <c r="GMT13" s="503"/>
      <c r="GMU13" s="119"/>
      <c r="GMV13" s="118"/>
      <c r="GMW13" s="117"/>
      <c r="GMX13" s="498"/>
      <c r="GMY13" s="498"/>
      <c r="GMZ13" s="118"/>
      <c r="GNA13" s="118"/>
      <c r="GNB13" s="117"/>
      <c r="GNC13" s="503"/>
      <c r="GND13" s="503"/>
      <c r="GNE13" s="119"/>
      <c r="GNF13" s="118"/>
      <c r="GNG13" s="117"/>
      <c r="GNH13" s="503"/>
      <c r="GNI13" s="498"/>
      <c r="GNJ13" s="118"/>
      <c r="GNK13" s="118"/>
      <c r="GNL13" s="117"/>
      <c r="GNM13" s="503"/>
      <c r="GNN13" s="701"/>
      <c r="GNO13" s="119"/>
      <c r="GNP13" s="118"/>
      <c r="GNQ13" s="117"/>
      <c r="GNR13" s="503"/>
      <c r="GNS13" s="701"/>
      <c r="GNT13" s="118"/>
      <c r="GNU13" s="118"/>
      <c r="GNV13" s="117"/>
      <c r="GNW13" s="117"/>
      <c r="GNX13" s="503"/>
      <c r="GNY13" s="606"/>
      <c r="GOA13" s="629"/>
      <c r="GOB13" s="629"/>
      <c r="GOC13" s="619"/>
      <c r="GOD13" s="619"/>
      <c r="GOE13" s="619"/>
      <c r="GOF13" s="619"/>
      <c r="GOG13" s="629"/>
      <c r="GOJ13" s="126"/>
      <c r="GOK13" s="151"/>
      <c r="GOL13" s="703"/>
      <c r="GOM13" s="150"/>
      <c r="GON13" s="138"/>
      <c r="GOO13" s="703"/>
      <c r="GOP13" s="703"/>
      <c r="GOQ13" s="703"/>
      <c r="GOR13" s="149"/>
      <c r="GOS13" s="703"/>
      <c r="GOT13" s="703"/>
      <c r="GOU13" s="703"/>
      <c r="GOV13" s="128"/>
      <c r="GOW13" s="703"/>
      <c r="GOX13" s="149"/>
      <c r="GOY13" s="143"/>
      <c r="GOZ13" s="137"/>
      <c r="GPA13" s="149"/>
      <c r="GPB13" s="137"/>
      <c r="GPC13" s="118"/>
      <c r="GPD13" s="118"/>
      <c r="GPE13" s="117"/>
      <c r="GPF13" s="503"/>
      <c r="GPG13" s="503"/>
      <c r="GPH13" s="118"/>
      <c r="GPI13" s="118"/>
      <c r="GPJ13" s="117"/>
      <c r="GPK13" s="503"/>
      <c r="GPL13" s="503"/>
      <c r="GPM13" s="119"/>
      <c r="GPN13" s="118"/>
      <c r="GPO13" s="117"/>
      <c r="GPP13" s="498"/>
      <c r="GPQ13" s="503"/>
      <c r="GPR13" s="118"/>
      <c r="GPS13" s="118"/>
      <c r="GPT13" s="117"/>
      <c r="GPU13" s="503"/>
      <c r="GPV13" s="503"/>
      <c r="GPW13" s="119"/>
      <c r="GPX13" s="118"/>
      <c r="GPY13" s="117"/>
      <c r="GPZ13" s="498"/>
      <c r="GQA13" s="503"/>
      <c r="GQB13" s="118"/>
      <c r="GQC13" s="118"/>
      <c r="GQD13" s="117"/>
      <c r="GQE13" s="498"/>
      <c r="GQF13" s="503"/>
      <c r="GQG13" s="119"/>
      <c r="GQH13" s="118"/>
      <c r="GQI13" s="117"/>
      <c r="GQJ13" s="498"/>
      <c r="GQK13" s="498"/>
      <c r="GQL13" s="118"/>
      <c r="GQM13" s="118"/>
      <c r="GQN13" s="117"/>
      <c r="GQO13" s="503"/>
      <c r="GQP13" s="503"/>
      <c r="GQQ13" s="119"/>
      <c r="GQR13" s="118"/>
      <c r="GQS13" s="117"/>
      <c r="GQT13" s="503"/>
      <c r="GQU13" s="498"/>
      <c r="GQV13" s="118"/>
      <c r="GQW13" s="118"/>
      <c r="GQX13" s="117"/>
      <c r="GQY13" s="503"/>
      <c r="GQZ13" s="701"/>
      <c r="GRA13" s="119"/>
      <c r="GRB13" s="118"/>
      <c r="GRC13" s="117"/>
      <c r="GRD13" s="503"/>
      <c r="GRE13" s="701"/>
      <c r="GRF13" s="118"/>
      <c r="GRG13" s="118"/>
      <c r="GRH13" s="117"/>
      <c r="GRI13" s="117"/>
      <c r="GRJ13" s="503"/>
      <c r="GRK13" s="606"/>
      <c r="GRM13" s="629"/>
      <c r="GRN13" s="629"/>
      <c r="GRO13" s="619"/>
      <c r="GRP13" s="619"/>
      <c r="GRQ13" s="619"/>
      <c r="GRR13" s="619"/>
      <c r="GRS13" s="629"/>
      <c r="GRV13" s="126"/>
      <c r="GRW13" s="151"/>
      <c r="GRX13" s="703"/>
      <c r="GRY13" s="150"/>
      <c r="GRZ13" s="138"/>
      <c r="GSA13" s="703"/>
      <c r="GSB13" s="703"/>
      <c r="GSC13" s="703"/>
      <c r="GSD13" s="149"/>
      <c r="GSE13" s="703"/>
      <c r="GSF13" s="703"/>
      <c r="GSG13" s="703"/>
      <c r="GSH13" s="128"/>
      <c r="GSI13" s="703"/>
      <c r="GSJ13" s="149"/>
      <c r="GSK13" s="143"/>
      <c r="GSL13" s="137"/>
      <c r="GSM13" s="149"/>
      <c r="GSN13" s="137"/>
      <c r="GSO13" s="118"/>
      <c r="GSP13" s="118"/>
      <c r="GSQ13" s="117"/>
      <c r="GSR13" s="503"/>
      <c r="GSS13" s="503"/>
      <c r="GST13" s="118"/>
      <c r="GSU13" s="118"/>
      <c r="GSV13" s="117"/>
      <c r="GSW13" s="503"/>
      <c r="GSX13" s="503"/>
      <c r="GSY13" s="119"/>
      <c r="GSZ13" s="118"/>
      <c r="GTA13" s="117"/>
      <c r="GTB13" s="498"/>
      <c r="GTC13" s="503"/>
      <c r="GTD13" s="118"/>
      <c r="GTE13" s="118"/>
      <c r="GTF13" s="117"/>
      <c r="GTG13" s="503"/>
      <c r="GTH13" s="503"/>
      <c r="GTI13" s="119"/>
      <c r="GTJ13" s="118"/>
      <c r="GTK13" s="117"/>
      <c r="GTL13" s="498"/>
      <c r="GTM13" s="503"/>
      <c r="GTN13" s="118"/>
      <c r="GTO13" s="118"/>
      <c r="GTP13" s="117"/>
      <c r="GTQ13" s="498"/>
      <c r="GTR13" s="503"/>
      <c r="GTS13" s="119"/>
      <c r="GTT13" s="118"/>
      <c r="GTU13" s="117"/>
      <c r="GTV13" s="498"/>
      <c r="GTW13" s="498"/>
      <c r="GTX13" s="118"/>
      <c r="GTY13" s="118"/>
      <c r="GTZ13" s="117"/>
      <c r="GUA13" s="503"/>
      <c r="GUB13" s="503"/>
      <c r="GUC13" s="119"/>
      <c r="GUD13" s="118"/>
      <c r="GUE13" s="117"/>
      <c r="GUF13" s="503"/>
      <c r="GUG13" s="498"/>
      <c r="GUH13" s="118"/>
      <c r="GUI13" s="118"/>
      <c r="GUJ13" s="117"/>
      <c r="GUK13" s="503"/>
      <c r="GUL13" s="701"/>
      <c r="GUM13" s="119"/>
      <c r="GUN13" s="118"/>
      <c r="GUO13" s="117"/>
      <c r="GUP13" s="503"/>
      <c r="GUQ13" s="701"/>
      <c r="GUR13" s="118"/>
      <c r="GUS13" s="118"/>
      <c r="GUT13" s="117"/>
      <c r="GUU13" s="117"/>
      <c r="GUV13" s="503"/>
      <c r="GUW13" s="606"/>
      <c r="GUY13" s="629"/>
      <c r="GUZ13" s="629"/>
      <c r="GVA13" s="619"/>
      <c r="GVB13" s="619"/>
      <c r="GVC13" s="619"/>
      <c r="GVD13" s="619"/>
      <c r="GVE13" s="629"/>
      <c r="GVH13" s="126"/>
      <c r="GVI13" s="151"/>
      <c r="GVJ13" s="703"/>
      <c r="GVK13" s="150"/>
      <c r="GVL13" s="138"/>
      <c r="GVM13" s="703"/>
      <c r="GVN13" s="703"/>
      <c r="GVO13" s="703"/>
      <c r="GVP13" s="149"/>
      <c r="GVQ13" s="703"/>
      <c r="GVR13" s="703"/>
      <c r="GVS13" s="703"/>
      <c r="GVT13" s="128"/>
      <c r="GVU13" s="703"/>
      <c r="GVV13" s="149"/>
      <c r="GVW13" s="143"/>
      <c r="GVX13" s="137"/>
      <c r="GVY13" s="149"/>
      <c r="GVZ13" s="137"/>
      <c r="GWA13" s="118"/>
      <c r="GWB13" s="118"/>
      <c r="GWC13" s="117"/>
      <c r="GWD13" s="503"/>
      <c r="GWE13" s="503"/>
      <c r="GWF13" s="118"/>
      <c r="GWG13" s="118"/>
      <c r="GWH13" s="117"/>
      <c r="GWI13" s="503"/>
      <c r="GWJ13" s="503"/>
      <c r="GWK13" s="119"/>
      <c r="GWL13" s="118"/>
      <c r="GWM13" s="117"/>
      <c r="GWN13" s="498"/>
      <c r="GWO13" s="503"/>
      <c r="GWP13" s="118"/>
      <c r="GWQ13" s="118"/>
      <c r="GWR13" s="117"/>
      <c r="GWS13" s="503"/>
      <c r="GWT13" s="503"/>
      <c r="GWU13" s="119"/>
      <c r="GWV13" s="118"/>
      <c r="GWW13" s="117"/>
      <c r="GWX13" s="498"/>
      <c r="GWY13" s="503"/>
      <c r="GWZ13" s="118"/>
      <c r="GXA13" s="118"/>
      <c r="GXB13" s="117"/>
      <c r="GXC13" s="498"/>
      <c r="GXD13" s="503"/>
      <c r="GXE13" s="119"/>
      <c r="GXF13" s="118"/>
      <c r="GXG13" s="117"/>
      <c r="GXH13" s="498"/>
      <c r="GXI13" s="498"/>
      <c r="GXJ13" s="118"/>
      <c r="GXK13" s="118"/>
      <c r="GXL13" s="117"/>
      <c r="GXM13" s="503"/>
      <c r="GXN13" s="503"/>
      <c r="GXO13" s="119"/>
      <c r="GXP13" s="118"/>
      <c r="GXQ13" s="117"/>
      <c r="GXR13" s="503"/>
      <c r="GXS13" s="498"/>
      <c r="GXT13" s="118"/>
      <c r="GXU13" s="118"/>
      <c r="GXV13" s="117"/>
      <c r="GXW13" s="503"/>
      <c r="GXX13" s="701"/>
      <c r="GXY13" s="119"/>
      <c r="GXZ13" s="118"/>
      <c r="GYA13" s="117"/>
      <c r="GYB13" s="503"/>
      <c r="GYC13" s="701"/>
      <c r="GYD13" s="118"/>
      <c r="GYE13" s="118"/>
      <c r="GYF13" s="117"/>
      <c r="GYG13" s="117"/>
      <c r="GYH13" s="503"/>
      <c r="GYI13" s="606"/>
      <c r="GYK13" s="629"/>
      <c r="GYL13" s="629"/>
      <c r="GYM13" s="619"/>
      <c r="GYN13" s="619"/>
      <c r="GYO13" s="619"/>
      <c r="GYP13" s="619"/>
      <c r="GYQ13" s="629"/>
      <c r="GYT13" s="126"/>
      <c r="GYU13" s="151"/>
      <c r="GYV13" s="703"/>
      <c r="GYW13" s="150"/>
      <c r="GYX13" s="138"/>
      <c r="GYY13" s="703"/>
      <c r="GYZ13" s="703"/>
      <c r="GZA13" s="703"/>
      <c r="GZB13" s="149"/>
      <c r="GZC13" s="703"/>
      <c r="GZD13" s="703"/>
      <c r="GZE13" s="703"/>
      <c r="GZF13" s="128"/>
      <c r="GZG13" s="703"/>
      <c r="GZH13" s="149"/>
      <c r="GZI13" s="143"/>
      <c r="GZJ13" s="137"/>
      <c r="GZK13" s="149"/>
      <c r="GZL13" s="137"/>
      <c r="GZM13" s="118"/>
      <c r="GZN13" s="118"/>
      <c r="GZO13" s="117"/>
      <c r="GZP13" s="503"/>
      <c r="GZQ13" s="503"/>
      <c r="GZR13" s="118"/>
      <c r="GZS13" s="118"/>
      <c r="GZT13" s="117"/>
      <c r="GZU13" s="503"/>
      <c r="GZV13" s="503"/>
      <c r="GZW13" s="119"/>
      <c r="GZX13" s="118"/>
      <c r="GZY13" s="117"/>
      <c r="GZZ13" s="498"/>
      <c r="HAA13" s="503"/>
      <c r="HAB13" s="118"/>
      <c r="HAC13" s="118"/>
      <c r="HAD13" s="117"/>
      <c r="HAE13" s="503"/>
      <c r="HAF13" s="503"/>
      <c r="HAG13" s="119"/>
      <c r="HAH13" s="118"/>
      <c r="HAI13" s="117"/>
      <c r="HAJ13" s="498"/>
      <c r="HAK13" s="503"/>
      <c r="HAL13" s="118"/>
      <c r="HAM13" s="118"/>
      <c r="HAN13" s="117"/>
      <c r="HAO13" s="498"/>
      <c r="HAP13" s="503"/>
      <c r="HAQ13" s="119"/>
      <c r="HAR13" s="118"/>
      <c r="HAS13" s="117"/>
      <c r="HAT13" s="498"/>
      <c r="HAU13" s="498"/>
      <c r="HAV13" s="118"/>
      <c r="HAW13" s="118"/>
      <c r="HAX13" s="117"/>
      <c r="HAY13" s="503"/>
      <c r="HAZ13" s="503"/>
      <c r="HBA13" s="119"/>
      <c r="HBB13" s="118"/>
      <c r="HBC13" s="117"/>
      <c r="HBD13" s="503"/>
      <c r="HBE13" s="498"/>
      <c r="HBF13" s="118"/>
      <c r="HBG13" s="118"/>
      <c r="HBH13" s="117"/>
      <c r="HBI13" s="503"/>
      <c r="HBJ13" s="701"/>
      <c r="HBK13" s="119"/>
      <c r="HBL13" s="118"/>
      <c r="HBM13" s="117"/>
      <c r="HBN13" s="503"/>
      <c r="HBO13" s="701"/>
      <c r="HBP13" s="118"/>
      <c r="HBQ13" s="118"/>
      <c r="HBR13" s="117"/>
      <c r="HBS13" s="117"/>
      <c r="HBT13" s="503"/>
      <c r="HBU13" s="606"/>
      <c r="HBW13" s="629"/>
      <c r="HBX13" s="629"/>
      <c r="HBY13" s="619"/>
      <c r="HBZ13" s="619"/>
      <c r="HCA13" s="619"/>
      <c r="HCB13" s="619"/>
      <c r="HCC13" s="629"/>
      <c r="HCF13" s="126"/>
      <c r="HCG13" s="151"/>
      <c r="HCH13" s="703"/>
      <c r="HCI13" s="150"/>
      <c r="HCJ13" s="138"/>
      <c r="HCK13" s="703"/>
      <c r="HCL13" s="703"/>
      <c r="HCM13" s="703"/>
      <c r="HCN13" s="149"/>
      <c r="HCO13" s="703"/>
      <c r="HCP13" s="703"/>
      <c r="HCQ13" s="703"/>
      <c r="HCR13" s="128"/>
      <c r="HCS13" s="703"/>
      <c r="HCT13" s="149"/>
      <c r="HCU13" s="143"/>
      <c r="HCV13" s="137"/>
      <c r="HCW13" s="149"/>
      <c r="HCX13" s="137"/>
      <c r="HCY13" s="118"/>
      <c r="HCZ13" s="118"/>
      <c r="HDA13" s="117"/>
      <c r="HDB13" s="503"/>
      <c r="HDC13" s="503"/>
      <c r="HDD13" s="118"/>
      <c r="HDE13" s="118"/>
      <c r="HDF13" s="117"/>
      <c r="HDG13" s="503"/>
      <c r="HDH13" s="503"/>
      <c r="HDI13" s="119"/>
      <c r="HDJ13" s="118"/>
      <c r="HDK13" s="117"/>
      <c r="HDL13" s="498"/>
      <c r="HDM13" s="503"/>
      <c r="HDN13" s="118"/>
      <c r="HDO13" s="118"/>
      <c r="HDP13" s="117"/>
      <c r="HDQ13" s="503"/>
      <c r="HDR13" s="503"/>
      <c r="HDS13" s="119"/>
      <c r="HDT13" s="118"/>
      <c r="HDU13" s="117"/>
      <c r="HDV13" s="498"/>
      <c r="HDW13" s="503"/>
      <c r="HDX13" s="118"/>
      <c r="HDY13" s="118"/>
      <c r="HDZ13" s="117"/>
      <c r="HEA13" s="498"/>
      <c r="HEB13" s="503"/>
      <c r="HEC13" s="119"/>
      <c r="HED13" s="118"/>
      <c r="HEE13" s="117"/>
      <c r="HEF13" s="498"/>
      <c r="HEG13" s="498"/>
      <c r="HEH13" s="118"/>
      <c r="HEI13" s="118"/>
      <c r="HEJ13" s="117"/>
      <c r="HEK13" s="503"/>
      <c r="HEL13" s="503"/>
      <c r="HEM13" s="119"/>
      <c r="HEN13" s="118"/>
      <c r="HEO13" s="117"/>
      <c r="HEP13" s="503"/>
      <c r="HEQ13" s="498"/>
      <c r="HER13" s="118"/>
      <c r="HES13" s="118"/>
      <c r="HET13" s="117"/>
      <c r="HEU13" s="503"/>
      <c r="HEV13" s="701"/>
      <c r="HEW13" s="119"/>
      <c r="HEX13" s="118"/>
      <c r="HEY13" s="117"/>
      <c r="HEZ13" s="503"/>
      <c r="HFA13" s="701"/>
      <c r="HFB13" s="118"/>
      <c r="HFC13" s="118"/>
      <c r="HFD13" s="117"/>
      <c r="HFE13" s="117"/>
      <c r="HFF13" s="503"/>
      <c r="HFG13" s="606"/>
      <c r="HFI13" s="629"/>
      <c r="HFJ13" s="629"/>
      <c r="HFK13" s="619"/>
      <c r="HFL13" s="619"/>
      <c r="HFM13" s="619"/>
      <c r="HFN13" s="619"/>
      <c r="HFO13" s="629"/>
      <c r="HFR13" s="126"/>
      <c r="HFS13" s="151"/>
      <c r="HFT13" s="703"/>
      <c r="HFU13" s="150"/>
      <c r="HFV13" s="138"/>
      <c r="HFW13" s="703"/>
      <c r="HFX13" s="703"/>
      <c r="HFY13" s="703"/>
      <c r="HFZ13" s="149"/>
      <c r="HGA13" s="703"/>
      <c r="HGB13" s="703"/>
      <c r="HGC13" s="703"/>
      <c r="HGD13" s="128"/>
      <c r="HGE13" s="703"/>
      <c r="HGF13" s="149"/>
      <c r="HGG13" s="143"/>
      <c r="HGH13" s="137"/>
      <c r="HGI13" s="149"/>
      <c r="HGJ13" s="137"/>
      <c r="HGK13" s="118"/>
      <c r="HGL13" s="118"/>
      <c r="HGM13" s="117"/>
      <c r="HGN13" s="503"/>
      <c r="HGO13" s="503"/>
      <c r="HGP13" s="118"/>
      <c r="HGQ13" s="118"/>
      <c r="HGR13" s="117"/>
      <c r="HGS13" s="503"/>
      <c r="HGT13" s="503"/>
      <c r="HGU13" s="119"/>
      <c r="HGV13" s="118"/>
      <c r="HGW13" s="117"/>
      <c r="HGX13" s="498"/>
      <c r="HGY13" s="503"/>
      <c r="HGZ13" s="118"/>
      <c r="HHA13" s="118"/>
      <c r="HHB13" s="117"/>
      <c r="HHC13" s="503"/>
      <c r="HHD13" s="503"/>
      <c r="HHE13" s="119"/>
      <c r="HHF13" s="118"/>
      <c r="HHG13" s="117"/>
      <c r="HHH13" s="498"/>
      <c r="HHI13" s="503"/>
      <c r="HHJ13" s="118"/>
      <c r="HHK13" s="118"/>
      <c r="HHL13" s="117"/>
      <c r="HHM13" s="498"/>
      <c r="HHN13" s="503"/>
      <c r="HHO13" s="119"/>
      <c r="HHP13" s="118"/>
      <c r="HHQ13" s="117"/>
      <c r="HHR13" s="498"/>
      <c r="HHS13" s="498"/>
      <c r="HHT13" s="118"/>
      <c r="HHU13" s="118"/>
      <c r="HHV13" s="117"/>
      <c r="HHW13" s="503"/>
      <c r="HHX13" s="503"/>
      <c r="HHY13" s="119"/>
      <c r="HHZ13" s="118"/>
      <c r="HIA13" s="117"/>
      <c r="HIB13" s="503"/>
      <c r="HIC13" s="498"/>
      <c r="HID13" s="118"/>
      <c r="HIE13" s="118"/>
      <c r="HIF13" s="117"/>
      <c r="HIG13" s="503"/>
      <c r="HIH13" s="701"/>
      <c r="HII13" s="119"/>
      <c r="HIJ13" s="118"/>
      <c r="HIK13" s="117"/>
      <c r="HIL13" s="503"/>
      <c r="HIM13" s="701"/>
      <c r="HIN13" s="118"/>
      <c r="HIO13" s="118"/>
      <c r="HIP13" s="117"/>
      <c r="HIQ13" s="117"/>
      <c r="HIR13" s="503"/>
      <c r="HIS13" s="606"/>
      <c r="HIU13" s="629"/>
      <c r="HIV13" s="629"/>
      <c r="HIW13" s="619"/>
      <c r="HIX13" s="619"/>
      <c r="HIY13" s="619"/>
      <c r="HIZ13" s="619"/>
      <c r="HJA13" s="629"/>
      <c r="HJD13" s="126"/>
      <c r="HJE13" s="151"/>
      <c r="HJF13" s="703"/>
      <c r="HJG13" s="150"/>
      <c r="HJH13" s="138"/>
      <c r="HJI13" s="703"/>
      <c r="HJJ13" s="703"/>
      <c r="HJK13" s="703"/>
      <c r="HJL13" s="149"/>
      <c r="HJM13" s="703"/>
      <c r="HJN13" s="703"/>
      <c r="HJO13" s="703"/>
      <c r="HJP13" s="128"/>
      <c r="HJQ13" s="703"/>
      <c r="HJR13" s="149"/>
      <c r="HJS13" s="143"/>
      <c r="HJT13" s="137"/>
      <c r="HJU13" s="149"/>
      <c r="HJV13" s="137"/>
      <c r="HJW13" s="118"/>
      <c r="HJX13" s="118"/>
      <c r="HJY13" s="117"/>
      <c r="HJZ13" s="503"/>
      <c r="HKA13" s="503"/>
      <c r="HKB13" s="118"/>
      <c r="HKC13" s="118"/>
      <c r="HKD13" s="117"/>
      <c r="HKE13" s="503"/>
      <c r="HKF13" s="503"/>
      <c r="HKG13" s="119"/>
      <c r="HKH13" s="118"/>
      <c r="HKI13" s="117"/>
      <c r="HKJ13" s="498"/>
      <c r="HKK13" s="503"/>
      <c r="HKL13" s="118"/>
      <c r="HKM13" s="118"/>
      <c r="HKN13" s="117"/>
      <c r="HKO13" s="503"/>
      <c r="HKP13" s="503"/>
      <c r="HKQ13" s="119"/>
      <c r="HKR13" s="118"/>
      <c r="HKS13" s="117"/>
      <c r="HKT13" s="498"/>
      <c r="HKU13" s="503"/>
      <c r="HKV13" s="118"/>
      <c r="HKW13" s="118"/>
      <c r="HKX13" s="117"/>
      <c r="HKY13" s="498"/>
      <c r="HKZ13" s="503"/>
      <c r="HLA13" s="119"/>
      <c r="HLB13" s="118"/>
      <c r="HLC13" s="117"/>
      <c r="HLD13" s="498"/>
      <c r="HLE13" s="498"/>
      <c r="HLF13" s="118"/>
      <c r="HLG13" s="118"/>
      <c r="HLH13" s="117"/>
      <c r="HLI13" s="503"/>
      <c r="HLJ13" s="503"/>
      <c r="HLK13" s="119"/>
      <c r="HLL13" s="118"/>
      <c r="HLM13" s="117"/>
      <c r="HLN13" s="503"/>
      <c r="HLO13" s="498"/>
      <c r="HLP13" s="118"/>
      <c r="HLQ13" s="118"/>
      <c r="HLR13" s="117"/>
      <c r="HLS13" s="503"/>
      <c r="HLT13" s="701"/>
      <c r="HLU13" s="119"/>
      <c r="HLV13" s="118"/>
      <c r="HLW13" s="117"/>
      <c r="HLX13" s="503"/>
      <c r="HLY13" s="701"/>
      <c r="HLZ13" s="118"/>
      <c r="HMA13" s="118"/>
      <c r="HMB13" s="117"/>
      <c r="HMC13" s="117"/>
      <c r="HMD13" s="503"/>
      <c r="HME13" s="606"/>
      <c r="HMG13" s="629"/>
      <c r="HMH13" s="629"/>
      <c r="HMI13" s="619"/>
      <c r="HMJ13" s="619"/>
      <c r="HMK13" s="619"/>
      <c r="HML13" s="619"/>
      <c r="HMM13" s="629"/>
      <c r="HMP13" s="126"/>
      <c r="HMQ13" s="151"/>
      <c r="HMR13" s="703"/>
      <c r="HMS13" s="150"/>
      <c r="HMT13" s="138"/>
      <c r="HMU13" s="703"/>
      <c r="HMV13" s="703"/>
      <c r="HMW13" s="703"/>
      <c r="HMX13" s="149"/>
      <c r="HMY13" s="703"/>
      <c r="HMZ13" s="703"/>
      <c r="HNA13" s="703"/>
      <c r="HNB13" s="128"/>
      <c r="HNC13" s="703"/>
      <c r="HND13" s="149"/>
      <c r="HNE13" s="143"/>
      <c r="HNF13" s="137"/>
      <c r="HNG13" s="149"/>
      <c r="HNH13" s="137"/>
      <c r="HNI13" s="118"/>
      <c r="HNJ13" s="118"/>
      <c r="HNK13" s="117"/>
      <c r="HNL13" s="503"/>
      <c r="HNM13" s="503"/>
      <c r="HNN13" s="118"/>
      <c r="HNO13" s="118"/>
      <c r="HNP13" s="117"/>
      <c r="HNQ13" s="503"/>
      <c r="HNR13" s="503"/>
      <c r="HNS13" s="119"/>
      <c r="HNT13" s="118"/>
      <c r="HNU13" s="117"/>
      <c r="HNV13" s="498"/>
      <c r="HNW13" s="503"/>
      <c r="HNX13" s="118"/>
      <c r="HNY13" s="118"/>
      <c r="HNZ13" s="117"/>
      <c r="HOA13" s="503"/>
      <c r="HOB13" s="503"/>
      <c r="HOC13" s="119"/>
      <c r="HOD13" s="118"/>
      <c r="HOE13" s="117"/>
      <c r="HOF13" s="498"/>
      <c r="HOG13" s="503"/>
      <c r="HOH13" s="118"/>
      <c r="HOI13" s="118"/>
      <c r="HOJ13" s="117"/>
      <c r="HOK13" s="498"/>
      <c r="HOL13" s="503"/>
      <c r="HOM13" s="119"/>
      <c r="HON13" s="118"/>
      <c r="HOO13" s="117"/>
      <c r="HOP13" s="498"/>
      <c r="HOQ13" s="498"/>
      <c r="HOR13" s="118"/>
      <c r="HOS13" s="118"/>
      <c r="HOT13" s="117"/>
      <c r="HOU13" s="503"/>
      <c r="HOV13" s="503"/>
      <c r="HOW13" s="119"/>
      <c r="HOX13" s="118"/>
      <c r="HOY13" s="117"/>
      <c r="HOZ13" s="503"/>
      <c r="HPA13" s="498"/>
      <c r="HPB13" s="118"/>
      <c r="HPC13" s="118"/>
      <c r="HPD13" s="117"/>
      <c r="HPE13" s="503"/>
      <c r="HPF13" s="701"/>
      <c r="HPG13" s="119"/>
      <c r="HPH13" s="118"/>
      <c r="HPI13" s="117"/>
      <c r="HPJ13" s="503"/>
      <c r="HPK13" s="701"/>
      <c r="HPL13" s="118"/>
      <c r="HPM13" s="118"/>
      <c r="HPN13" s="117"/>
      <c r="HPO13" s="117"/>
      <c r="HPP13" s="503"/>
      <c r="HPQ13" s="606"/>
      <c r="HPS13" s="629"/>
      <c r="HPT13" s="629"/>
      <c r="HPU13" s="619"/>
      <c r="HPV13" s="619"/>
      <c r="HPW13" s="619"/>
      <c r="HPX13" s="619"/>
      <c r="HPY13" s="629"/>
      <c r="HQB13" s="126"/>
      <c r="HQC13" s="151"/>
      <c r="HQD13" s="703"/>
      <c r="HQE13" s="150"/>
      <c r="HQF13" s="138"/>
      <c r="HQG13" s="703"/>
      <c r="HQH13" s="703"/>
      <c r="HQI13" s="703"/>
      <c r="HQJ13" s="149"/>
      <c r="HQK13" s="703"/>
      <c r="HQL13" s="703"/>
      <c r="HQM13" s="703"/>
      <c r="HQN13" s="128"/>
      <c r="HQO13" s="703"/>
      <c r="HQP13" s="149"/>
      <c r="HQQ13" s="143"/>
      <c r="HQR13" s="137"/>
      <c r="HQS13" s="149"/>
      <c r="HQT13" s="137"/>
      <c r="HQU13" s="118"/>
      <c r="HQV13" s="118"/>
      <c r="HQW13" s="117"/>
      <c r="HQX13" s="503"/>
      <c r="HQY13" s="503"/>
      <c r="HQZ13" s="118"/>
      <c r="HRA13" s="118"/>
      <c r="HRB13" s="117"/>
      <c r="HRC13" s="503"/>
      <c r="HRD13" s="503"/>
      <c r="HRE13" s="119"/>
      <c r="HRF13" s="118"/>
      <c r="HRG13" s="117"/>
      <c r="HRH13" s="498"/>
      <c r="HRI13" s="503"/>
      <c r="HRJ13" s="118"/>
      <c r="HRK13" s="118"/>
      <c r="HRL13" s="117"/>
      <c r="HRM13" s="503"/>
      <c r="HRN13" s="503"/>
      <c r="HRO13" s="119"/>
      <c r="HRP13" s="118"/>
      <c r="HRQ13" s="117"/>
      <c r="HRR13" s="498"/>
      <c r="HRS13" s="503"/>
      <c r="HRT13" s="118"/>
      <c r="HRU13" s="118"/>
      <c r="HRV13" s="117"/>
      <c r="HRW13" s="498"/>
      <c r="HRX13" s="503"/>
      <c r="HRY13" s="119"/>
      <c r="HRZ13" s="118"/>
      <c r="HSA13" s="117"/>
      <c r="HSB13" s="498"/>
      <c r="HSC13" s="498"/>
      <c r="HSD13" s="118"/>
      <c r="HSE13" s="118"/>
      <c r="HSF13" s="117"/>
      <c r="HSG13" s="503"/>
      <c r="HSH13" s="503"/>
      <c r="HSI13" s="119"/>
      <c r="HSJ13" s="118"/>
      <c r="HSK13" s="117"/>
      <c r="HSL13" s="503"/>
      <c r="HSM13" s="498"/>
      <c r="HSN13" s="118"/>
      <c r="HSO13" s="118"/>
      <c r="HSP13" s="117"/>
      <c r="HSQ13" s="503"/>
      <c r="HSR13" s="701"/>
      <c r="HSS13" s="119"/>
      <c r="HST13" s="118"/>
      <c r="HSU13" s="117"/>
      <c r="HSV13" s="503"/>
      <c r="HSW13" s="701"/>
      <c r="HSX13" s="118"/>
      <c r="HSY13" s="118"/>
      <c r="HSZ13" s="117"/>
      <c r="HTA13" s="117"/>
      <c r="HTB13" s="503"/>
      <c r="HTC13" s="606"/>
      <c r="HTE13" s="629"/>
      <c r="HTF13" s="629"/>
      <c r="HTG13" s="619"/>
      <c r="HTH13" s="619"/>
      <c r="HTI13" s="619"/>
      <c r="HTJ13" s="619"/>
      <c r="HTK13" s="629"/>
      <c r="HTN13" s="126"/>
      <c r="HTO13" s="151"/>
      <c r="HTP13" s="703"/>
      <c r="HTQ13" s="150"/>
      <c r="HTR13" s="138"/>
      <c r="HTS13" s="703"/>
      <c r="HTT13" s="703"/>
      <c r="HTU13" s="703"/>
      <c r="HTV13" s="149"/>
      <c r="HTW13" s="703"/>
      <c r="HTX13" s="703"/>
      <c r="HTY13" s="703"/>
      <c r="HTZ13" s="128"/>
      <c r="HUA13" s="703"/>
      <c r="HUB13" s="149"/>
      <c r="HUC13" s="143"/>
      <c r="HUD13" s="137"/>
      <c r="HUE13" s="149"/>
      <c r="HUF13" s="137"/>
      <c r="HUG13" s="118"/>
      <c r="HUH13" s="118"/>
      <c r="HUI13" s="117"/>
      <c r="HUJ13" s="503"/>
      <c r="HUK13" s="503"/>
      <c r="HUL13" s="118"/>
      <c r="HUM13" s="118"/>
      <c r="HUN13" s="117"/>
      <c r="HUO13" s="503"/>
      <c r="HUP13" s="503"/>
      <c r="HUQ13" s="119"/>
      <c r="HUR13" s="118"/>
      <c r="HUS13" s="117"/>
      <c r="HUT13" s="498"/>
      <c r="HUU13" s="503"/>
      <c r="HUV13" s="118"/>
      <c r="HUW13" s="118"/>
      <c r="HUX13" s="117"/>
      <c r="HUY13" s="503"/>
      <c r="HUZ13" s="503"/>
      <c r="HVA13" s="119"/>
      <c r="HVB13" s="118"/>
      <c r="HVC13" s="117"/>
      <c r="HVD13" s="498"/>
      <c r="HVE13" s="503"/>
      <c r="HVF13" s="118"/>
      <c r="HVG13" s="118"/>
      <c r="HVH13" s="117"/>
      <c r="HVI13" s="498"/>
      <c r="HVJ13" s="503"/>
      <c r="HVK13" s="119"/>
      <c r="HVL13" s="118"/>
      <c r="HVM13" s="117"/>
      <c r="HVN13" s="498"/>
      <c r="HVO13" s="498"/>
      <c r="HVP13" s="118"/>
      <c r="HVQ13" s="118"/>
      <c r="HVR13" s="117"/>
      <c r="HVS13" s="503"/>
      <c r="HVT13" s="503"/>
      <c r="HVU13" s="119"/>
      <c r="HVV13" s="118"/>
      <c r="HVW13" s="117"/>
      <c r="HVX13" s="503"/>
      <c r="HVY13" s="498"/>
      <c r="HVZ13" s="118"/>
      <c r="HWA13" s="118"/>
      <c r="HWB13" s="117"/>
      <c r="HWC13" s="503"/>
      <c r="HWD13" s="701"/>
      <c r="HWE13" s="119"/>
      <c r="HWF13" s="118"/>
      <c r="HWG13" s="117"/>
      <c r="HWH13" s="503"/>
      <c r="HWI13" s="701"/>
      <c r="HWJ13" s="118"/>
      <c r="HWK13" s="118"/>
      <c r="HWL13" s="117"/>
      <c r="HWM13" s="117"/>
      <c r="HWN13" s="503"/>
      <c r="HWO13" s="606"/>
      <c r="HWQ13" s="629"/>
      <c r="HWR13" s="629"/>
      <c r="HWS13" s="619"/>
      <c r="HWT13" s="619"/>
      <c r="HWU13" s="619"/>
      <c r="HWV13" s="619"/>
      <c r="HWW13" s="629"/>
      <c r="HWZ13" s="126"/>
      <c r="HXA13" s="151"/>
      <c r="HXB13" s="703"/>
      <c r="HXC13" s="150"/>
      <c r="HXD13" s="138"/>
      <c r="HXE13" s="703"/>
      <c r="HXF13" s="703"/>
      <c r="HXG13" s="703"/>
      <c r="HXH13" s="149"/>
      <c r="HXI13" s="703"/>
      <c r="HXJ13" s="703"/>
      <c r="HXK13" s="703"/>
      <c r="HXL13" s="128"/>
      <c r="HXM13" s="703"/>
      <c r="HXN13" s="149"/>
      <c r="HXO13" s="143"/>
      <c r="HXP13" s="137"/>
      <c r="HXQ13" s="149"/>
      <c r="HXR13" s="137"/>
      <c r="HXS13" s="118"/>
      <c r="HXT13" s="118"/>
      <c r="HXU13" s="117"/>
      <c r="HXV13" s="503"/>
      <c r="HXW13" s="503"/>
      <c r="HXX13" s="118"/>
      <c r="HXY13" s="118"/>
      <c r="HXZ13" s="117"/>
      <c r="HYA13" s="503"/>
      <c r="HYB13" s="503"/>
      <c r="HYC13" s="119"/>
      <c r="HYD13" s="118"/>
      <c r="HYE13" s="117"/>
      <c r="HYF13" s="498"/>
      <c r="HYG13" s="503"/>
      <c r="HYH13" s="118"/>
      <c r="HYI13" s="118"/>
      <c r="HYJ13" s="117"/>
      <c r="HYK13" s="503"/>
      <c r="HYL13" s="503"/>
      <c r="HYM13" s="119"/>
      <c r="HYN13" s="118"/>
      <c r="HYO13" s="117"/>
      <c r="HYP13" s="498"/>
      <c r="HYQ13" s="503"/>
      <c r="HYR13" s="118"/>
      <c r="HYS13" s="118"/>
      <c r="HYT13" s="117"/>
      <c r="HYU13" s="498"/>
      <c r="HYV13" s="503"/>
      <c r="HYW13" s="119"/>
      <c r="HYX13" s="118"/>
      <c r="HYY13" s="117"/>
      <c r="HYZ13" s="498"/>
      <c r="HZA13" s="498"/>
      <c r="HZB13" s="118"/>
      <c r="HZC13" s="118"/>
      <c r="HZD13" s="117"/>
      <c r="HZE13" s="503"/>
      <c r="HZF13" s="503"/>
      <c r="HZG13" s="119"/>
      <c r="HZH13" s="118"/>
      <c r="HZI13" s="117"/>
      <c r="HZJ13" s="503"/>
      <c r="HZK13" s="498"/>
      <c r="HZL13" s="118"/>
      <c r="HZM13" s="118"/>
      <c r="HZN13" s="117"/>
      <c r="HZO13" s="503"/>
      <c r="HZP13" s="701"/>
      <c r="HZQ13" s="119"/>
      <c r="HZR13" s="118"/>
      <c r="HZS13" s="117"/>
      <c r="HZT13" s="503"/>
      <c r="HZU13" s="701"/>
      <c r="HZV13" s="118"/>
      <c r="HZW13" s="118"/>
      <c r="HZX13" s="117"/>
      <c r="HZY13" s="117"/>
      <c r="HZZ13" s="503"/>
      <c r="IAA13" s="606"/>
      <c r="IAC13" s="629"/>
      <c r="IAD13" s="629"/>
      <c r="IAE13" s="619"/>
      <c r="IAF13" s="619"/>
      <c r="IAG13" s="619"/>
      <c r="IAH13" s="619"/>
      <c r="IAI13" s="629"/>
      <c r="IAL13" s="126"/>
      <c r="IAM13" s="151"/>
      <c r="IAN13" s="703"/>
      <c r="IAO13" s="150"/>
      <c r="IAP13" s="138"/>
      <c r="IAQ13" s="703"/>
      <c r="IAR13" s="703"/>
      <c r="IAS13" s="703"/>
      <c r="IAT13" s="149"/>
      <c r="IAU13" s="703"/>
      <c r="IAV13" s="703"/>
      <c r="IAW13" s="703"/>
      <c r="IAX13" s="128"/>
      <c r="IAY13" s="703"/>
      <c r="IAZ13" s="149"/>
      <c r="IBA13" s="143"/>
      <c r="IBB13" s="137"/>
      <c r="IBC13" s="149"/>
      <c r="IBD13" s="137"/>
      <c r="IBE13" s="118"/>
      <c r="IBF13" s="118"/>
      <c r="IBG13" s="117"/>
      <c r="IBH13" s="503"/>
      <c r="IBI13" s="503"/>
      <c r="IBJ13" s="118"/>
      <c r="IBK13" s="118"/>
      <c r="IBL13" s="117"/>
      <c r="IBM13" s="503"/>
      <c r="IBN13" s="503"/>
      <c r="IBO13" s="119"/>
      <c r="IBP13" s="118"/>
      <c r="IBQ13" s="117"/>
      <c r="IBR13" s="498"/>
      <c r="IBS13" s="503"/>
      <c r="IBT13" s="118"/>
      <c r="IBU13" s="118"/>
      <c r="IBV13" s="117"/>
      <c r="IBW13" s="503"/>
      <c r="IBX13" s="503"/>
      <c r="IBY13" s="119"/>
      <c r="IBZ13" s="118"/>
      <c r="ICA13" s="117"/>
      <c r="ICB13" s="498"/>
      <c r="ICC13" s="503"/>
      <c r="ICD13" s="118"/>
      <c r="ICE13" s="118"/>
      <c r="ICF13" s="117"/>
      <c r="ICG13" s="498"/>
      <c r="ICH13" s="503"/>
      <c r="ICI13" s="119"/>
      <c r="ICJ13" s="118"/>
      <c r="ICK13" s="117"/>
      <c r="ICL13" s="498"/>
      <c r="ICM13" s="498"/>
      <c r="ICN13" s="118"/>
      <c r="ICO13" s="118"/>
      <c r="ICP13" s="117"/>
      <c r="ICQ13" s="503"/>
      <c r="ICR13" s="503"/>
      <c r="ICS13" s="119"/>
      <c r="ICT13" s="118"/>
      <c r="ICU13" s="117"/>
      <c r="ICV13" s="503"/>
      <c r="ICW13" s="498"/>
      <c r="ICX13" s="118"/>
      <c r="ICY13" s="118"/>
      <c r="ICZ13" s="117"/>
      <c r="IDA13" s="503"/>
      <c r="IDB13" s="701"/>
      <c r="IDC13" s="119"/>
      <c r="IDD13" s="118"/>
      <c r="IDE13" s="117"/>
      <c r="IDF13" s="503"/>
      <c r="IDG13" s="701"/>
      <c r="IDH13" s="118"/>
      <c r="IDI13" s="118"/>
      <c r="IDJ13" s="117"/>
      <c r="IDK13" s="117"/>
      <c r="IDL13" s="503"/>
      <c r="IDM13" s="606"/>
      <c r="IDO13" s="629"/>
      <c r="IDP13" s="629"/>
      <c r="IDQ13" s="619"/>
      <c r="IDR13" s="619"/>
      <c r="IDS13" s="619"/>
      <c r="IDT13" s="619"/>
      <c r="IDU13" s="629"/>
      <c r="IDX13" s="126"/>
      <c r="IDY13" s="151"/>
      <c r="IDZ13" s="703"/>
      <c r="IEA13" s="150"/>
      <c r="IEB13" s="138"/>
      <c r="IEC13" s="703"/>
      <c r="IED13" s="703"/>
      <c r="IEE13" s="703"/>
      <c r="IEF13" s="149"/>
      <c r="IEG13" s="703"/>
      <c r="IEH13" s="703"/>
      <c r="IEI13" s="703"/>
      <c r="IEJ13" s="128"/>
      <c r="IEK13" s="703"/>
      <c r="IEL13" s="149"/>
      <c r="IEM13" s="143"/>
      <c r="IEN13" s="137"/>
      <c r="IEO13" s="149"/>
      <c r="IEP13" s="137"/>
      <c r="IEQ13" s="118"/>
      <c r="IER13" s="118"/>
      <c r="IES13" s="117"/>
      <c r="IET13" s="503"/>
      <c r="IEU13" s="503"/>
      <c r="IEV13" s="118"/>
      <c r="IEW13" s="118"/>
      <c r="IEX13" s="117"/>
      <c r="IEY13" s="503"/>
      <c r="IEZ13" s="503"/>
      <c r="IFA13" s="119"/>
      <c r="IFB13" s="118"/>
      <c r="IFC13" s="117"/>
      <c r="IFD13" s="498"/>
      <c r="IFE13" s="503"/>
      <c r="IFF13" s="118"/>
      <c r="IFG13" s="118"/>
      <c r="IFH13" s="117"/>
      <c r="IFI13" s="503"/>
      <c r="IFJ13" s="503"/>
      <c r="IFK13" s="119"/>
      <c r="IFL13" s="118"/>
      <c r="IFM13" s="117"/>
      <c r="IFN13" s="498"/>
      <c r="IFO13" s="503"/>
      <c r="IFP13" s="118"/>
      <c r="IFQ13" s="118"/>
      <c r="IFR13" s="117"/>
      <c r="IFS13" s="498"/>
      <c r="IFT13" s="503"/>
      <c r="IFU13" s="119"/>
      <c r="IFV13" s="118"/>
      <c r="IFW13" s="117"/>
      <c r="IFX13" s="498"/>
      <c r="IFY13" s="498"/>
      <c r="IFZ13" s="118"/>
      <c r="IGA13" s="118"/>
      <c r="IGB13" s="117"/>
      <c r="IGC13" s="503"/>
      <c r="IGD13" s="503"/>
      <c r="IGE13" s="119"/>
      <c r="IGF13" s="118"/>
      <c r="IGG13" s="117"/>
      <c r="IGH13" s="503"/>
      <c r="IGI13" s="498"/>
      <c r="IGJ13" s="118"/>
      <c r="IGK13" s="118"/>
      <c r="IGL13" s="117"/>
      <c r="IGM13" s="503"/>
      <c r="IGN13" s="701"/>
      <c r="IGO13" s="119"/>
      <c r="IGP13" s="118"/>
      <c r="IGQ13" s="117"/>
      <c r="IGR13" s="503"/>
      <c r="IGS13" s="701"/>
      <c r="IGT13" s="118"/>
      <c r="IGU13" s="118"/>
      <c r="IGV13" s="117"/>
      <c r="IGW13" s="117"/>
      <c r="IGX13" s="503"/>
      <c r="IGY13" s="606"/>
      <c r="IHA13" s="629"/>
      <c r="IHB13" s="629"/>
      <c r="IHC13" s="619"/>
      <c r="IHD13" s="619"/>
      <c r="IHE13" s="619"/>
      <c r="IHF13" s="619"/>
      <c r="IHG13" s="629"/>
      <c r="IHJ13" s="126"/>
      <c r="IHK13" s="151"/>
      <c r="IHL13" s="703"/>
      <c r="IHM13" s="150"/>
      <c r="IHN13" s="138"/>
      <c r="IHO13" s="703"/>
      <c r="IHP13" s="703"/>
      <c r="IHQ13" s="703"/>
      <c r="IHR13" s="149"/>
      <c r="IHS13" s="703"/>
      <c r="IHT13" s="703"/>
      <c r="IHU13" s="703"/>
      <c r="IHV13" s="128"/>
      <c r="IHW13" s="703"/>
      <c r="IHX13" s="149"/>
      <c r="IHY13" s="143"/>
      <c r="IHZ13" s="137"/>
      <c r="IIA13" s="149"/>
      <c r="IIB13" s="137"/>
      <c r="IIC13" s="118"/>
      <c r="IID13" s="118"/>
      <c r="IIE13" s="117"/>
      <c r="IIF13" s="503"/>
      <c r="IIG13" s="503"/>
      <c r="IIH13" s="118"/>
      <c r="III13" s="118"/>
      <c r="IIJ13" s="117"/>
      <c r="IIK13" s="503"/>
      <c r="IIL13" s="503"/>
      <c r="IIM13" s="119"/>
      <c r="IIN13" s="118"/>
      <c r="IIO13" s="117"/>
      <c r="IIP13" s="498"/>
      <c r="IIQ13" s="503"/>
      <c r="IIR13" s="118"/>
      <c r="IIS13" s="118"/>
      <c r="IIT13" s="117"/>
      <c r="IIU13" s="503"/>
      <c r="IIV13" s="503"/>
      <c r="IIW13" s="119"/>
      <c r="IIX13" s="118"/>
      <c r="IIY13" s="117"/>
      <c r="IIZ13" s="498"/>
      <c r="IJA13" s="503"/>
      <c r="IJB13" s="118"/>
      <c r="IJC13" s="118"/>
      <c r="IJD13" s="117"/>
      <c r="IJE13" s="498"/>
      <c r="IJF13" s="503"/>
      <c r="IJG13" s="119"/>
      <c r="IJH13" s="118"/>
      <c r="IJI13" s="117"/>
      <c r="IJJ13" s="498"/>
      <c r="IJK13" s="498"/>
      <c r="IJL13" s="118"/>
      <c r="IJM13" s="118"/>
      <c r="IJN13" s="117"/>
      <c r="IJO13" s="503"/>
      <c r="IJP13" s="503"/>
      <c r="IJQ13" s="119"/>
      <c r="IJR13" s="118"/>
      <c r="IJS13" s="117"/>
      <c r="IJT13" s="503"/>
      <c r="IJU13" s="498"/>
      <c r="IJV13" s="118"/>
      <c r="IJW13" s="118"/>
      <c r="IJX13" s="117"/>
      <c r="IJY13" s="503"/>
      <c r="IJZ13" s="701"/>
      <c r="IKA13" s="119"/>
      <c r="IKB13" s="118"/>
      <c r="IKC13" s="117"/>
      <c r="IKD13" s="503"/>
      <c r="IKE13" s="701"/>
      <c r="IKF13" s="118"/>
      <c r="IKG13" s="118"/>
      <c r="IKH13" s="117"/>
      <c r="IKI13" s="117"/>
      <c r="IKJ13" s="503"/>
      <c r="IKK13" s="606"/>
      <c r="IKM13" s="629"/>
      <c r="IKN13" s="629"/>
      <c r="IKO13" s="619"/>
      <c r="IKP13" s="619"/>
      <c r="IKQ13" s="619"/>
      <c r="IKR13" s="619"/>
      <c r="IKS13" s="629"/>
      <c r="IKV13" s="126"/>
      <c r="IKW13" s="151"/>
      <c r="IKX13" s="703"/>
      <c r="IKY13" s="150"/>
      <c r="IKZ13" s="138"/>
      <c r="ILA13" s="703"/>
      <c r="ILB13" s="703"/>
      <c r="ILC13" s="703"/>
      <c r="ILD13" s="149"/>
      <c r="ILE13" s="703"/>
      <c r="ILF13" s="703"/>
      <c r="ILG13" s="703"/>
      <c r="ILH13" s="128"/>
      <c r="ILI13" s="703"/>
      <c r="ILJ13" s="149"/>
      <c r="ILK13" s="143"/>
      <c r="ILL13" s="137"/>
      <c r="ILM13" s="149"/>
      <c r="ILN13" s="137"/>
      <c r="ILO13" s="118"/>
      <c r="ILP13" s="118"/>
      <c r="ILQ13" s="117"/>
      <c r="ILR13" s="503"/>
      <c r="ILS13" s="503"/>
      <c r="ILT13" s="118"/>
      <c r="ILU13" s="118"/>
      <c r="ILV13" s="117"/>
      <c r="ILW13" s="503"/>
      <c r="ILX13" s="503"/>
      <c r="ILY13" s="119"/>
      <c r="ILZ13" s="118"/>
      <c r="IMA13" s="117"/>
      <c r="IMB13" s="498"/>
      <c r="IMC13" s="503"/>
      <c r="IMD13" s="118"/>
      <c r="IME13" s="118"/>
      <c r="IMF13" s="117"/>
      <c r="IMG13" s="503"/>
      <c r="IMH13" s="503"/>
      <c r="IMI13" s="119"/>
      <c r="IMJ13" s="118"/>
      <c r="IMK13" s="117"/>
      <c r="IML13" s="498"/>
      <c r="IMM13" s="503"/>
      <c r="IMN13" s="118"/>
      <c r="IMO13" s="118"/>
      <c r="IMP13" s="117"/>
      <c r="IMQ13" s="498"/>
      <c r="IMR13" s="503"/>
      <c r="IMS13" s="119"/>
      <c r="IMT13" s="118"/>
      <c r="IMU13" s="117"/>
      <c r="IMV13" s="498"/>
      <c r="IMW13" s="498"/>
      <c r="IMX13" s="118"/>
      <c r="IMY13" s="118"/>
      <c r="IMZ13" s="117"/>
      <c r="INA13" s="503"/>
      <c r="INB13" s="503"/>
      <c r="INC13" s="119"/>
      <c r="IND13" s="118"/>
      <c r="INE13" s="117"/>
      <c r="INF13" s="503"/>
      <c r="ING13" s="498"/>
      <c r="INH13" s="118"/>
      <c r="INI13" s="118"/>
      <c r="INJ13" s="117"/>
      <c r="INK13" s="503"/>
      <c r="INL13" s="701"/>
      <c r="INM13" s="119"/>
      <c r="INN13" s="118"/>
      <c r="INO13" s="117"/>
      <c r="INP13" s="503"/>
      <c r="INQ13" s="701"/>
      <c r="INR13" s="118"/>
      <c r="INS13" s="118"/>
      <c r="INT13" s="117"/>
      <c r="INU13" s="117"/>
      <c r="INV13" s="503"/>
      <c r="INW13" s="606"/>
      <c r="INY13" s="629"/>
      <c r="INZ13" s="629"/>
      <c r="IOA13" s="619"/>
      <c r="IOB13" s="619"/>
      <c r="IOC13" s="619"/>
      <c r="IOD13" s="619"/>
      <c r="IOE13" s="629"/>
      <c r="IOH13" s="126"/>
      <c r="IOI13" s="151"/>
      <c r="IOJ13" s="703"/>
      <c r="IOK13" s="150"/>
      <c r="IOL13" s="138"/>
      <c r="IOM13" s="703"/>
      <c r="ION13" s="703"/>
      <c r="IOO13" s="703"/>
      <c r="IOP13" s="149"/>
      <c r="IOQ13" s="703"/>
      <c r="IOR13" s="703"/>
      <c r="IOS13" s="703"/>
      <c r="IOT13" s="128"/>
      <c r="IOU13" s="703"/>
      <c r="IOV13" s="149"/>
      <c r="IOW13" s="143"/>
      <c r="IOX13" s="137"/>
      <c r="IOY13" s="149"/>
      <c r="IOZ13" s="137"/>
      <c r="IPA13" s="118"/>
      <c r="IPB13" s="118"/>
      <c r="IPC13" s="117"/>
      <c r="IPD13" s="503"/>
      <c r="IPE13" s="503"/>
      <c r="IPF13" s="118"/>
      <c r="IPG13" s="118"/>
      <c r="IPH13" s="117"/>
      <c r="IPI13" s="503"/>
      <c r="IPJ13" s="503"/>
      <c r="IPK13" s="119"/>
      <c r="IPL13" s="118"/>
      <c r="IPM13" s="117"/>
      <c r="IPN13" s="498"/>
      <c r="IPO13" s="503"/>
      <c r="IPP13" s="118"/>
      <c r="IPQ13" s="118"/>
      <c r="IPR13" s="117"/>
      <c r="IPS13" s="503"/>
      <c r="IPT13" s="503"/>
      <c r="IPU13" s="119"/>
      <c r="IPV13" s="118"/>
      <c r="IPW13" s="117"/>
      <c r="IPX13" s="498"/>
      <c r="IPY13" s="503"/>
      <c r="IPZ13" s="118"/>
      <c r="IQA13" s="118"/>
      <c r="IQB13" s="117"/>
      <c r="IQC13" s="498"/>
      <c r="IQD13" s="503"/>
      <c r="IQE13" s="119"/>
      <c r="IQF13" s="118"/>
      <c r="IQG13" s="117"/>
      <c r="IQH13" s="498"/>
      <c r="IQI13" s="498"/>
      <c r="IQJ13" s="118"/>
      <c r="IQK13" s="118"/>
      <c r="IQL13" s="117"/>
      <c r="IQM13" s="503"/>
      <c r="IQN13" s="503"/>
      <c r="IQO13" s="119"/>
      <c r="IQP13" s="118"/>
      <c r="IQQ13" s="117"/>
      <c r="IQR13" s="503"/>
      <c r="IQS13" s="498"/>
      <c r="IQT13" s="118"/>
      <c r="IQU13" s="118"/>
      <c r="IQV13" s="117"/>
      <c r="IQW13" s="503"/>
      <c r="IQX13" s="701"/>
      <c r="IQY13" s="119"/>
      <c r="IQZ13" s="118"/>
      <c r="IRA13" s="117"/>
      <c r="IRB13" s="503"/>
      <c r="IRC13" s="701"/>
      <c r="IRD13" s="118"/>
      <c r="IRE13" s="118"/>
      <c r="IRF13" s="117"/>
      <c r="IRG13" s="117"/>
      <c r="IRH13" s="503"/>
      <c r="IRI13" s="606"/>
      <c r="IRK13" s="629"/>
      <c r="IRL13" s="629"/>
      <c r="IRM13" s="619"/>
      <c r="IRN13" s="619"/>
      <c r="IRO13" s="619"/>
      <c r="IRP13" s="619"/>
      <c r="IRQ13" s="629"/>
      <c r="IRT13" s="126"/>
      <c r="IRU13" s="151"/>
      <c r="IRV13" s="703"/>
      <c r="IRW13" s="150"/>
      <c r="IRX13" s="138"/>
      <c r="IRY13" s="703"/>
      <c r="IRZ13" s="703"/>
      <c r="ISA13" s="703"/>
      <c r="ISB13" s="149"/>
      <c r="ISC13" s="703"/>
      <c r="ISD13" s="703"/>
      <c r="ISE13" s="703"/>
      <c r="ISF13" s="128"/>
      <c r="ISG13" s="703"/>
      <c r="ISH13" s="149"/>
      <c r="ISI13" s="143"/>
      <c r="ISJ13" s="137"/>
      <c r="ISK13" s="149"/>
      <c r="ISL13" s="137"/>
      <c r="ISM13" s="118"/>
      <c r="ISN13" s="118"/>
      <c r="ISO13" s="117"/>
      <c r="ISP13" s="503"/>
      <c r="ISQ13" s="503"/>
      <c r="ISR13" s="118"/>
      <c r="ISS13" s="118"/>
      <c r="IST13" s="117"/>
      <c r="ISU13" s="503"/>
      <c r="ISV13" s="503"/>
      <c r="ISW13" s="119"/>
      <c r="ISX13" s="118"/>
      <c r="ISY13" s="117"/>
      <c r="ISZ13" s="498"/>
      <c r="ITA13" s="503"/>
      <c r="ITB13" s="118"/>
      <c r="ITC13" s="118"/>
      <c r="ITD13" s="117"/>
      <c r="ITE13" s="503"/>
      <c r="ITF13" s="503"/>
      <c r="ITG13" s="119"/>
      <c r="ITH13" s="118"/>
      <c r="ITI13" s="117"/>
      <c r="ITJ13" s="498"/>
      <c r="ITK13" s="503"/>
      <c r="ITL13" s="118"/>
      <c r="ITM13" s="118"/>
      <c r="ITN13" s="117"/>
      <c r="ITO13" s="498"/>
      <c r="ITP13" s="503"/>
      <c r="ITQ13" s="119"/>
      <c r="ITR13" s="118"/>
      <c r="ITS13" s="117"/>
      <c r="ITT13" s="498"/>
      <c r="ITU13" s="498"/>
      <c r="ITV13" s="118"/>
      <c r="ITW13" s="118"/>
      <c r="ITX13" s="117"/>
      <c r="ITY13" s="503"/>
      <c r="ITZ13" s="503"/>
      <c r="IUA13" s="119"/>
      <c r="IUB13" s="118"/>
      <c r="IUC13" s="117"/>
      <c r="IUD13" s="503"/>
      <c r="IUE13" s="498"/>
      <c r="IUF13" s="118"/>
      <c r="IUG13" s="118"/>
      <c r="IUH13" s="117"/>
      <c r="IUI13" s="503"/>
      <c r="IUJ13" s="701"/>
      <c r="IUK13" s="119"/>
      <c r="IUL13" s="118"/>
      <c r="IUM13" s="117"/>
      <c r="IUN13" s="503"/>
      <c r="IUO13" s="701"/>
      <c r="IUP13" s="118"/>
      <c r="IUQ13" s="118"/>
      <c r="IUR13" s="117"/>
      <c r="IUS13" s="117"/>
      <c r="IUT13" s="503"/>
      <c r="IUU13" s="606"/>
      <c r="IUW13" s="629"/>
      <c r="IUX13" s="629"/>
      <c r="IUY13" s="619"/>
      <c r="IUZ13" s="619"/>
      <c r="IVA13" s="619"/>
      <c r="IVB13" s="619"/>
      <c r="IVC13" s="629"/>
      <c r="IVF13" s="126"/>
      <c r="IVG13" s="151"/>
      <c r="IVH13" s="703"/>
      <c r="IVI13" s="150"/>
      <c r="IVJ13" s="138"/>
      <c r="IVK13" s="703"/>
      <c r="IVL13" s="703"/>
      <c r="IVM13" s="703"/>
      <c r="IVN13" s="149"/>
      <c r="IVO13" s="703"/>
      <c r="IVP13" s="703"/>
      <c r="IVQ13" s="703"/>
      <c r="IVR13" s="128"/>
      <c r="IVS13" s="703"/>
      <c r="IVT13" s="149"/>
      <c r="IVU13" s="143"/>
      <c r="IVV13" s="137"/>
      <c r="IVW13" s="149"/>
      <c r="IVX13" s="137"/>
      <c r="IVY13" s="118"/>
      <c r="IVZ13" s="118"/>
      <c r="IWA13" s="117"/>
      <c r="IWB13" s="503"/>
      <c r="IWC13" s="503"/>
      <c r="IWD13" s="118"/>
      <c r="IWE13" s="118"/>
      <c r="IWF13" s="117"/>
      <c r="IWG13" s="503"/>
      <c r="IWH13" s="503"/>
      <c r="IWI13" s="119"/>
      <c r="IWJ13" s="118"/>
      <c r="IWK13" s="117"/>
      <c r="IWL13" s="498"/>
      <c r="IWM13" s="503"/>
      <c r="IWN13" s="118"/>
      <c r="IWO13" s="118"/>
      <c r="IWP13" s="117"/>
      <c r="IWQ13" s="503"/>
      <c r="IWR13" s="503"/>
      <c r="IWS13" s="119"/>
      <c r="IWT13" s="118"/>
      <c r="IWU13" s="117"/>
      <c r="IWV13" s="498"/>
      <c r="IWW13" s="503"/>
      <c r="IWX13" s="118"/>
      <c r="IWY13" s="118"/>
      <c r="IWZ13" s="117"/>
      <c r="IXA13" s="498"/>
      <c r="IXB13" s="503"/>
      <c r="IXC13" s="119"/>
      <c r="IXD13" s="118"/>
      <c r="IXE13" s="117"/>
      <c r="IXF13" s="498"/>
      <c r="IXG13" s="498"/>
      <c r="IXH13" s="118"/>
      <c r="IXI13" s="118"/>
      <c r="IXJ13" s="117"/>
      <c r="IXK13" s="503"/>
      <c r="IXL13" s="503"/>
      <c r="IXM13" s="119"/>
      <c r="IXN13" s="118"/>
      <c r="IXO13" s="117"/>
      <c r="IXP13" s="503"/>
      <c r="IXQ13" s="498"/>
      <c r="IXR13" s="118"/>
      <c r="IXS13" s="118"/>
      <c r="IXT13" s="117"/>
      <c r="IXU13" s="503"/>
      <c r="IXV13" s="701"/>
      <c r="IXW13" s="119"/>
      <c r="IXX13" s="118"/>
      <c r="IXY13" s="117"/>
      <c r="IXZ13" s="503"/>
      <c r="IYA13" s="701"/>
      <c r="IYB13" s="118"/>
      <c r="IYC13" s="118"/>
      <c r="IYD13" s="117"/>
      <c r="IYE13" s="117"/>
      <c r="IYF13" s="503"/>
      <c r="IYG13" s="606"/>
      <c r="IYI13" s="629"/>
      <c r="IYJ13" s="629"/>
      <c r="IYK13" s="619"/>
      <c r="IYL13" s="619"/>
      <c r="IYM13" s="619"/>
      <c r="IYN13" s="619"/>
      <c r="IYO13" s="629"/>
      <c r="IYR13" s="126"/>
      <c r="IYS13" s="151"/>
      <c r="IYT13" s="703"/>
      <c r="IYU13" s="150"/>
      <c r="IYV13" s="138"/>
      <c r="IYW13" s="703"/>
      <c r="IYX13" s="703"/>
      <c r="IYY13" s="703"/>
      <c r="IYZ13" s="149"/>
      <c r="IZA13" s="703"/>
      <c r="IZB13" s="703"/>
      <c r="IZC13" s="703"/>
      <c r="IZD13" s="128"/>
      <c r="IZE13" s="703"/>
      <c r="IZF13" s="149"/>
      <c r="IZG13" s="143"/>
      <c r="IZH13" s="137"/>
      <c r="IZI13" s="149"/>
      <c r="IZJ13" s="137"/>
      <c r="IZK13" s="118"/>
      <c r="IZL13" s="118"/>
      <c r="IZM13" s="117"/>
      <c r="IZN13" s="503"/>
      <c r="IZO13" s="503"/>
      <c r="IZP13" s="118"/>
      <c r="IZQ13" s="118"/>
      <c r="IZR13" s="117"/>
      <c r="IZS13" s="503"/>
      <c r="IZT13" s="503"/>
      <c r="IZU13" s="119"/>
      <c r="IZV13" s="118"/>
      <c r="IZW13" s="117"/>
      <c r="IZX13" s="498"/>
      <c r="IZY13" s="503"/>
      <c r="IZZ13" s="118"/>
      <c r="JAA13" s="118"/>
      <c r="JAB13" s="117"/>
      <c r="JAC13" s="503"/>
      <c r="JAD13" s="503"/>
      <c r="JAE13" s="119"/>
      <c r="JAF13" s="118"/>
      <c r="JAG13" s="117"/>
      <c r="JAH13" s="498"/>
      <c r="JAI13" s="503"/>
      <c r="JAJ13" s="118"/>
      <c r="JAK13" s="118"/>
      <c r="JAL13" s="117"/>
      <c r="JAM13" s="498"/>
      <c r="JAN13" s="503"/>
      <c r="JAO13" s="119"/>
      <c r="JAP13" s="118"/>
      <c r="JAQ13" s="117"/>
      <c r="JAR13" s="498"/>
      <c r="JAS13" s="498"/>
      <c r="JAT13" s="118"/>
      <c r="JAU13" s="118"/>
      <c r="JAV13" s="117"/>
      <c r="JAW13" s="503"/>
      <c r="JAX13" s="503"/>
      <c r="JAY13" s="119"/>
      <c r="JAZ13" s="118"/>
      <c r="JBA13" s="117"/>
      <c r="JBB13" s="503"/>
      <c r="JBC13" s="498"/>
      <c r="JBD13" s="118"/>
      <c r="JBE13" s="118"/>
      <c r="JBF13" s="117"/>
      <c r="JBG13" s="503"/>
      <c r="JBH13" s="701"/>
      <c r="JBI13" s="119"/>
      <c r="JBJ13" s="118"/>
      <c r="JBK13" s="117"/>
      <c r="JBL13" s="503"/>
      <c r="JBM13" s="701"/>
      <c r="JBN13" s="118"/>
      <c r="JBO13" s="118"/>
      <c r="JBP13" s="117"/>
      <c r="JBQ13" s="117"/>
      <c r="JBR13" s="503"/>
      <c r="JBS13" s="606"/>
      <c r="JBU13" s="629"/>
      <c r="JBV13" s="629"/>
      <c r="JBW13" s="619"/>
      <c r="JBX13" s="619"/>
      <c r="JBY13" s="619"/>
      <c r="JBZ13" s="619"/>
      <c r="JCA13" s="629"/>
      <c r="JCD13" s="126"/>
      <c r="JCE13" s="151"/>
      <c r="JCF13" s="703"/>
      <c r="JCG13" s="150"/>
      <c r="JCH13" s="138"/>
      <c r="JCI13" s="703"/>
      <c r="JCJ13" s="703"/>
      <c r="JCK13" s="703"/>
      <c r="JCL13" s="149"/>
      <c r="JCM13" s="703"/>
      <c r="JCN13" s="703"/>
      <c r="JCO13" s="703"/>
      <c r="JCP13" s="128"/>
      <c r="JCQ13" s="703"/>
      <c r="JCR13" s="149"/>
      <c r="JCS13" s="143"/>
      <c r="JCT13" s="137"/>
      <c r="JCU13" s="149"/>
      <c r="JCV13" s="137"/>
      <c r="JCW13" s="118"/>
      <c r="JCX13" s="118"/>
      <c r="JCY13" s="117"/>
      <c r="JCZ13" s="503"/>
      <c r="JDA13" s="503"/>
      <c r="JDB13" s="118"/>
      <c r="JDC13" s="118"/>
      <c r="JDD13" s="117"/>
      <c r="JDE13" s="503"/>
      <c r="JDF13" s="503"/>
      <c r="JDG13" s="119"/>
      <c r="JDH13" s="118"/>
      <c r="JDI13" s="117"/>
      <c r="JDJ13" s="498"/>
      <c r="JDK13" s="503"/>
      <c r="JDL13" s="118"/>
      <c r="JDM13" s="118"/>
      <c r="JDN13" s="117"/>
      <c r="JDO13" s="503"/>
      <c r="JDP13" s="503"/>
      <c r="JDQ13" s="119"/>
      <c r="JDR13" s="118"/>
      <c r="JDS13" s="117"/>
      <c r="JDT13" s="498"/>
      <c r="JDU13" s="503"/>
      <c r="JDV13" s="118"/>
      <c r="JDW13" s="118"/>
      <c r="JDX13" s="117"/>
      <c r="JDY13" s="498"/>
      <c r="JDZ13" s="503"/>
      <c r="JEA13" s="119"/>
      <c r="JEB13" s="118"/>
      <c r="JEC13" s="117"/>
      <c r="JED13" s="498"/>
      <c r="JEE13" s="498"/>
      <c r="JEF13" s="118"/>
      <c r="JEG13" s="118"/>
      <c r="JEH13" s="117"/>
      <c r="JEI13" s="503"/>
      <c r="JEJ13" s="503"/>
      <c r="JEK13" s="119"/>
      <c r="JEL13" s="118"/>
      <c r="JEM13" s="117"/>
      <c r="JEN13" s="503"/>
      <c r="JEO13" s="498"/>
      <c r="JEP13" s="118"/>
      <c r="JEQ13" s="118"/>
      <c r="JER13" s="117"/>
      <c r="JES13" s="503"/>
      <c r="JET13" s="701"/>
      <c r="JEU13" s="119"/>
      <c r="JEV13" s="118"/>
      <c r="JEW13" s="117"/>
      <c r="JEX13" s="503"/>
      <c r="JEY13" s="701"/>
      <c r="JEZ13" s="118"/>
      <c r="JFA13" s="118"/>
      <c r="JFB13" s="117"/>
      <c r="JFC13" s="117"/>
      <c r="JFD13" s="503"/>
      <c r="JFE13" s="606"/>
      <c r="JFG13" s="629"/>
      <c r="JFH13" s="629"/>
      <c r="JFI13" s="619"/>
      <c r="JFJ13" s="619"/>
      <c r="JFK13" s="619"/>
      <c r="JFL13" s="619"/>
      <c r="JFM13" s="629"/>
      <c r="JFP13" s="126"/>
      <c r="JFQ13" s="151"/>
      <c r="JFR13" s="703"/>
      <c r="JFS13" s="150"/>
      <c r="JFT13" s="138"/>
      <c r="JFU13" s="703"/>
      <c r="JFV13" s="703"/>
      <c r="JFW13" s="703"/>
      <c r="JFX13" s="149"/>
      <c r="JFY13" s="703"/>
      <c r="JFZ13" s="703"/>
      <c r="JGA13" s="703"/>
      <c r="JGB13" s="128"/>
      <c r="JGC13" s="703"/>
      <c r="JGD13" s="149"/>
      <c r="JGE13" s="143"/>
      <c r="JGF13" s="137"/>
      <c r="JGG13" s="149"/>
      <c r="JGH13" s="137"/>
      <c r="JGI13" s="118"/>
      <c r="JGJ13" s="118"/>
      <c r="JGK13" s="117"/>
      <c r="JGL13" s="503"/>
      <c r="JGM13" s="503"/>
      <c r="JGN13" s="118"/>
      <c r="JGO13" s="118"/>
      <c r="JGP13" s="117"/>
      <c r="JGQ13" s="503"/>
      <c r="JGR13" s="503"/>
      <c r="JGS13" s="119"/>
      <c r="JGT13" s="118"/>
      <c r="JGU13" s="117"/>
      <c r="JGV13" s="498"/>
      <c r="JGW13" s="503"/>
      <c r="JGX13" s="118"/>
      <c r="JGY13" s="118"/>
      <c r="JGZ13" s="117"/>
      <c r="JHA13" s="503"/>
      <c r="JHB13" s="503"/>
      <c r="JHC13" s="119"/>
      <c r="JHD13" s="118"/>
      <c r="JHE13" s="117"/>
      <c r="JHF13" s="498"/>
      <c r="JHG13" s="503"/>
      <c r="JHH13" s="118"/>
      <c r="JHI13" s="118"/>
      <c r="JHJ13" s="117"/>
      <c r="JHK13" s="498"/>
      <c r="JHL13" s="503"/>
      <c r="JHM13" s="119"/>
      <c r="JHN13" s="118"/>
      <c r="JHO13" s="117"/>
      <c r="JHP13" s="498"/>
      <c r="JHQ13" s="498"/>
      <c r="JHR13" s="118"/>
      <c r="JHS13" s="118"/>
      <c r="JHT13" s="117"/>
      <c r="JHU13" s="503"/>
      <c r="JHV13" s="503"/>
      <c r="JHW13" s="119"/>
      <c r="JHX13" s="118"/>
      <c r="JHY13" s="117"/>
      <c r="JHZ13" s="503"/>
      <c r="JIA13" s="498"/>
      <c r="JIB13" s="118"/>
      <c r="JIC13" s="118"/>
      <c r="JID13" s="117"/>
      <c r="JIE13" s="503"/>
      <c r="JIF13" s="701"/>
      <c r="JIG13" s="119"/>
      <c r="JIH13" s="118"/>
      <c r="JII13" s="117"/>
      <c r="JIJ13" s="503"/>
      <c r="JIK13" s="701"/>
      <c r="JIL13" s="118"/>
      <c r="JIM13" s="118"/>
      <c r="JIN13" s="117"/>
      <c r="JIO13" s="117"/>
      <c r="JIP13" s="503"/>
      <c r="JIQ13" s="606"/>
      <c r="JIS13" s="629"/>
      <c r="JIT13" s="629"/>
      <c r="JIU13" s="619"/>
      <c r="JIV13" s="619"/>
      <c r="JIW13" s="619"/>
      <c r="JIX13" s="619"/>
      <c r="JIY13" s="629"/>
      <c r="JJB13" s="126"/>
      <c r="JJC13" s="151"/>
      <c r="JJD13" s="703"/>
      <c r="JJE13" s="150"/>
      <c r="JJF13" s="138"/>
      <c r="JJG13" s="703"/>
      <c r="JJH13" s="703"/>
      <c r="JJI13" s="703"/>
      <c r="JJJ13" s="149"/>
      <c r="JJK13" s="703"/>
      <c r="JJL13" s="703"/>
      <c r="JJM13" s="703"/>
      <c r="JJN13" s="128"/>
      <c r="JJO13" s="703"/>
      <c r="JJP13" s="149"/>
      <c r="JJQ13" s="143"/>
      <c r="JJR13" s="137"/>
      <c r="JJS13" s="149"/>
      <c r="JJT13" s="137"/>
      <c r="JJU13" s="118"/>
      <c r="JJV13" s="118"/>
      <c r="JJW13" s="117"/>
      <c r="JJX13" s="503"/>
      <c r="JJY13" s="503"/>
      <c r="JJZ13" s="118"/>
      <c r="JKA13" s="118"/>
      <c r="JKB13" s="117"/>
      <c r="JKC13" s="503"/>
      <c r="JKD13" s="503"/>
      <c r="JKE13" s="119"/>
      <c r="JKF13" s="118"/>
      <c r="JKG13" s="117"/>
      <c r="JKH13" s="498"/>
      <c r="JKI13" s="503"/>
      <c r="JKJ13" s="118"/>
      <c r="JKK13" s="118"/>
      <c r="JKL13" s="117"/>
      <c r="JKM13" s="503"/>
      <c r="JKN13" s="503"/>
      <c r="JKO13" s="119"/>
      <c r="JKP13" s="118"/>
      <c r="JKQ13" s="117"/>
      <c r="JKR13" s="498"/>
      <c r="JKS13" s="503"/>
      <c r="JKT13" s="118"/>
      <c r="JKU13" s="118"/>
      <c r="JKV13" s="117"/>
      <c r="JKW13" s="498"/>
      <c r="JKX13" s="503"/>
      <c r="JKY13" s="119"/>
      <c r="JKZ13" s="118"/>
      <c r="JLA13" s="117"/>
      <c r="JLB13" s="498"/>
      <c r="JLC13" s="498"/>
      <c r="JLD13" s="118"/>
      <c r="JLE13" s="118"/>
      <c r="JLF13" s="117"/>
      <c r="JLG13" s="503"/>
      <c r="JLH13" s="503"/>
      <c r="JLI13" s="119"/>
      <c r="JLJ13" s="118"/>
      <c r="JLK13" s="117"/>
      <c r="JLL13" s="503"/>
      <c r="JLM13" s="498"/>
      <c r="JLN13" s="118"/>
      <c r="JLO13" s="118"/>
      <c r="JLP13" s="117"/>
      <c r="JLQ13" s="503"/>
      <c r="JLR13" s="701"/>
      <c r="JLS13" s="119"/>
      <c r="JLT13" s="118"/>
      <c r="JLU13" s="117"/>
      <c r="JLV13" s="503"/>
      <c r="JLW13" s="701"/>
      <c r="JLX13" s="118"/>
      <c r="JLY13" s="118"/>
      <c r="JLZ13" s="117"/>
      <c r="JMA13" s="117"/>
      <c r="JMB13" s="503"/>
      <c r="JMC13" s="606"/>
      <c r="JME13" s="629"/>
      <c r="JMF13" s="629"/>
      <c r="JMG13" s="619"/>
      <c r="JMH13" s="619"/>
      <c r="JMI13" s="619"/>
      <c r="JMJ13" s="619"/>
      <c r="JMK13" s="629"/>
      <c r="JMN13" s="126"/>
      <c r="JMO13" s="151"/>
      <c r="JMP13" s="703"/>
      <c r="JMQ13" s="150"/>
      <c r="JMR13" s="138"/>
      <c r="JMS13" s="703"/>
      <c r="JMT13" s="703"/>
      <c r="JMU13" s="703"/>
      <c r="JMV13" s="149"/>
      <c r="JMW13" s="703"/>
      <c r="JMX13" s="703"/>
      <c r="JMY13" s="703"/>
      <c r="JMZ13" s="128"/>
      <c r="JNA13" s="703"/>
      <c r="JNB13" s="149"/>
      <c r="JNC13" s="143"/>
      <c r="JND13" s="137"/>
      <c r="JNE13" s="149"/>
      <c r="JNF13" s="137"/>
      <c r="JNG13" s="118"/>
      <c r="JNH13" s="118"/>
      <c r="JNI13" s="117"/>
      <c r="JNJ13" s="503"/>
      <c r="JNK13" s="503"/>
      <c r="JNL13" s="118"/>
      <c r="JNM13" s="118"/>
      <c r="JNN13" s="117"/>
      <c r="JNO13" s="503"/>
      <c r="JNP13" s="503"/>
      <c r="JNQ13" s="119"/>
      <c r="JNR13" s="118"/>
      <c r="JNS13" s="117"/>
      <c r="JNT13" s="498"/>
      <c r="JNU13" s="503"/>
      <c r="JNV13" s="118"/>
      <c r="JNW13" s="118"/>
      <c r="JNX13" s="117"/>
      <c r="JNY13" s="503"/>
      <c r="JNZ13" s="503"/>
      <c r="JOA13" s="119"/>
      <c r="JOB13" s="118"/>
      <c r="JOC13" s="117"/>
      <c r="JOD13" s="498"/>
      <c r="JOE13" s="503"/>
      <c r="JOF13" s="118"/>
      <c r="JOG13" s="118"/>
      <c r="JOH13" s="117"/>
      <c r="JOI13" s="498"/>
      <c r="JOJ13" s="503"/>
      <c r="JOK13" s="119"/>
      <c r="JOL13" s="118"/>
      <c r="JOM13" s="117"/>
      <c r="JON13" s="498"/>
      <c r="JOO13" s="498"/>
      <c r="JOP13" s="118"/>
      <c r="JOQ13" s="118"/>
      <c r="JOR13" s="117"/>
      <c r="JOS13" s="503"/>
      <c r="JOT13" s="503"/>
      <c r="JOU13" s="119"/>
      <c r="JOV13" s="118"/>
      <c r="JOW13" s="117"/>
      <c r="JOX13" s="503"/>
      <c r="JOY13" s="498"/>
      <c r="JOZ13" s="118"/>
      <c r="JPA13" s="118"/>
      <c r="JPB13" s="117"/>
      <c r="JPC13" s="503"/>
      <c r="JPD13" s="701"/>
      <c r="JPE13" s="119"/>
      <c r="JPF13" s="118"/>
      <c r="JPG13" s="117"/>
      <c r="JPH13" s="503"/>
      <c r="JPI13" s="701"/>
      <c r="JPJ13" s="118"/>
      <c r="JPK13" s="118"/>
      <c r="JPL13" s="117"/>
      <c r="JPM13" s="117"/>
      <c r="JPN13" s="503"/>
      <c r="JPO13" s="606"/>
      <c r="JPQ13" s="629"/>
      <c r="JPR13" s="629"/>
      <c r="JPS13" s="619"/>
      <c r="JPT13" s="619"/>
      <c r="JPU13" s="619"/>
      <c r="JPV13" s="619"/>
      <c r="JPW13" s="629"/>
      <c r="JPZ13" s="126"/>
      <c r="JQA13" s="151"/>
      <c r="JQB13" s="703"/>
      <c r="JQC13" s="150"/>
      <c r="JQD13" s="138"/>
      <c r="JQE13" s="703"/>
      <c r="JQF13" s="703"/>
      <c r="JQG13" s="703"/>
      <c r="JQH13" s="149"/>
      <c r="JQI13" s="703"/>
      <c r="JQJ13" s="703"/>
      <c r="JQK13" s="703"/>
      <c r="JQL13" s="128"/>
      <c r="JQM13" s="703"/>
      <c r="JQN13" s="149"/>
      <c r="JQO13" s="143"/>
      <c r="JQP13" s="137"/>
      <c r="JQQ13" s="149"/>
      <c r="JQR13" s="137"/>
      <c r="JQS13" s="118"/>
      <c r="JQT13" s="118"/>
      <c r="JQU13" s="117"/>
      <c r="JQV13" s="503"/>
      <c r="JQW13" s="503"/>
      <c r="JQX13" s="118"/>
      <c r="JQY13" s="118"/>
      <c r="JQZ13" s="117"/>
      <c r="JRA13" s="503"/>
      <c r="JRB13" s="503"/>
      <c r="JRC13" s="119"/>
      <c r="JRD13" s="118"/>
      <c r="JRE13" s="117"/>
      <c r="JRF13" s="498"/>
      <c r="JRG13" s="503"/>
      <c r="JRH13" s="118"/>
      <c r="JRI13" s="118"/>
      <c r="JRJ13" s="117"/>
      <c r="JRK13" s="503"/>
      <c r="JRL13" s="503"/>
      <c r="JRM13" s="119"/>
      <c r="JRN13" s="118"/>
      <c r="JRO13" s="117"/>
      <c r="JRP13" s="498"/>
      <c r="JRQ13" s="503"/>
      <c r="JRR13" s="118"/>
      <c r="JRS13" s="118"/>
      <c r="JRT13" s="117"/>
      <c r="JRU13" s="498"/>
      <c r="JRV13" s="503"/>
      <c r="JRW13" s="119"/>
      <c r="JRX13" s="118"/>
      <c r="JRY13" s="117"/>
      <c r="JRZ13" s="498"/>
      <c r="JSA13" s="498"/>
      <c r="JSB13" s="118"/>
      <c r="JSC13" s="118"/>
      <c r="JSD13" s="117"/>
      <c r="JSE13" s="503"/>
      <c r="JSF13" s="503"/>
      <c r="JSG13" s="119"/>
      <c r="JSH13" s="118"/>
      <c r="JSI13" s="117"/>
      <c r="JSJ13" s="503"/>
      <c r="JSK13" s="498"/>
      <c r="JSL13" s="118"/>
      <c r="JSM13" s="118"/>
      <c r="JSN13" s="117"/>
      <c r="JSO13" s="503"/>
      <c r="JSP13" s="701"/>
      <c r="JSQ13" s="119"/>
      <c r="JSR13" s="118"/>
      <c r="JSS13" s="117"/>
      <c r="JST13" s="503"/>
      <c r="JSU13" s="701"/>
      <c r="JSV13" s="118"/>
      <c r="JSW13" s="118"/>
      <c r="JSX13" s="117"/>
      <c r="JSY13" s="117"/>
      <c r="JSZ13" s="503"/>
      <c r="JTA13" s="606"/>
      <c r="JTC13" s="629"/>
      <c r="JTD13" s="629"/>
      <c r="JTE13" s="619"/>
      <c r="JTF13" s="619"/>
      <c r="JTG13" s="619"/>
      <c r="JTH13" s="619"/>
      <c r="JTI13" s="629"/>
      <c r="JTL13" s="126"/>
      <c r="JTM13" s="151"/>
      <c r="JTN13" s="703"/>
      <c r="JTO13" s="150"/>
      <c r="JTP13" s="138"/>
      <c r="JTQ13" s="703"/>
      <c r="JTR13" s="703"/>
      <c r="JTS13" s="703"/>
      <c r="JTT13" s="149"/>
      <c r="JTU13" s="703"/>
      <c r="JTV13" s="703"/>
      <c r="JTW13" s="703"/>
      <c r="JTX13" s="128"/>
      <c r="JTY13" s="703"/>
      <c r="JTZ13" s="149"/>
      <c r="JUA13" s="143"/>
      <c r="JUB13" s="137"/>
      <c r="JUC13" s="149"/>
      <c r="JUD13" s="137"/>
      <c r="JUE13" s="118"/>
      <c r="JUF13" s="118"/>
      <c r="JUG13" s="117"/>
      <c r="JUH13" s="503"/>
      <c r="JUI13" s="503"/>
      <c r="JUJ13" s="118"/>
      <c r="JUK13" s="118"/>
      <c r="JUL13" s="117"/>
      <c r="JUM13" s="503"/>
      <c r="JUN13" s="503"/>
      <c r="JUO13" s="119"/>
      <c r="JUP13" s="118"/>
      <c r="JUQ13" s="117"/>
      <c r="JUR13" s="498"/>
      <c r="JUS13" s="503"/>
      <c r="JUT13" s="118"/>
      <c r="JUU13" s="118"/>
      <c r="JUV13" s="117"/>
      <c r="JUW13" s="503"/>
      <c r="JUX13" s="503"/>
      <c r="JUY13" s="119"/>
      <c r="JUZ13" s="118"/>
      <c r="JVA13" s="117"/>
      <c r="JVB13" s="498"/>
      <c r="JVC13" s="503"/>
      <c r="JVD13" s="118"/>
      <c r="JVE13" s="118"/>
      <c r="JVF13" s="117"/>
      <c r="JVG13" s="498"/>
      <c r="JVH13" s="503"/>
      <c r="JVI13" s="119"/>
      <c r="JVJ13" s="118"/>
      <c r="JVK13" s="117"/>
      <c r="JVL13" s="498"/>
      <c r="JVM13" s="498"/>
      <c r="JVN13" s="118"/>
      <c r="JVO13" s="118"/>
      <c r="JVP13" s="117"/>
      <c r="JVQ13" s="503"/>
      <c r="JVR13" s="503"/>
      <c r="JVS13" s="119"/>
      <c r="JVT13" s="118"/>
      <c r="JVU13" s="117"/>
      <c r="JVV13" s="503"/>
      <c r="JVW13" s="498"/>
      <c r="JVX13" s="118"/>
      <c r="JVY13" s="118"/>
      <c r="JVZ13" s="117"/>
      <c r="JWA13" s="503"/>
      <c r="JWB13" s="701"/>
      <c r="JWC13" s="119"/>
      <c r="JWD13" s="118"/>
      <c r="JWE13" s="117"/>
      <c r="JWF13" s="503"/>
      <c r="JWG13" s="701"/>
      <c r="JWH13" s="118"/>
      <c r="JWI13" s="118"/>
      <c r="JWJ13" s="117"/>
      <c r="JWK13" s="117"/>
      <c r="JWL13" s="503"/>
      <c r="JWM13" s="606"/>
      <c r="JWO13" s="629"/>
      <c r="JWP13" s="629"/>
      <c r="JWQ13" s="619"/>
      <c r="JWR13" s="619"/>
      <c r="JWS13" s="619"/>
      <c r="JWT13" s="619"/>
      <c r="JWU13" s="629"/>
      <c r="JWX13" s="126"/>
      <c r="JWY13" s="151"/>
      <c r="JWZ13" s="703"/>
      <c r="JXA13" s="150"/>
      <c r="JXB13" s="138"/>
      <c r="JXC13" s="703"/>
      <c r="JXD13" s="703"/>
      <c r="JXE13" s="703"/>
      <c r="JXF13" s="149"/>
      <c r="JXG13" s="703"/>
      <c r="JXH13" s="703"/>
      <c r="JXI13" s="703"/>
      <c r="JXJ13" s="128"/>
      <c r="JXK13" s="703"/>
      <c r="JXL13" s="149"/>
      <c r="JXM13" s="143"/>
      <c r="JXN13" s="137"/>
      <c r="JXO13" s="149"/>
      <c r="JXP13" s="137"/>
      <c r="JXQ13" s="118"/>
      <c r="JXR13" s="118"/>
      <c r="JXS13" s="117"/>
      <c r="JXT13" s="503"/>
      <c r="JXU13" s="503"/>
      <c r="JXV13" s="118"/>
      <c r="JXW13" s="118"/>
      <c r="JXX13" s="117"/>
      <c r="JXY13" s="503"/>
      <c r="JXZ13" s="503"/>
      <c r="JYA13" s="119"/>
      <c r="JYB13" s="118"/>
      <c r="JYC13" s="117"/>
      <c r="JYD13" s="498"/>
      <c r="JYE13" s="503"/>
      <c r="JYF13" s="118"/>
      <c r="JYG13" s="118"/>
      <c r="JYH13" s="117"/>
      <c r="JYI13" s="503"/>
      <c r="JYJ13" s="503"/>
      <c r="JYK13" s="119"/>
      <c r="JYL13" s="118"/>
      <c r="JYM13" s="117"/>
      <c r="JYN13" s="498"/>
      <c r="JYO13" s="503"/>
      <c r="JYP13" s="118"/>
      <c r="JYQ13" s="118"/>
      <c r="JYR13" s="117"/>
      <c r="JYS13" s="498"/>
      <c r="JYT13" s="503"/>
      <c r="JYU13" s="119"/>
      <c r="JYV13" s="118"/>
      <c r="JYW13" s="117"/>
      <c r="JYX13" s="498"/>
      <c r="JYY13" s="498"/>
      <c r="JYZ13" s="118"/>
      <c r="JZA13" s="118"/>
      <c r="JZB13" s="117"/>
      <c r="JZC13" s="503"/>
      <c r="JZD13" s="503"/>
      <c r="JZE13" s="119"/>
      <c r="JZF13" s="118"/>
      <c r="JZG13" s="117"/>
      <c r="JZH13" s="503"/>
      <c r="JZI13" s="498"/>
      <c r="JZJ13" s="118"/>
      <c r="JZK13" s="118"/>
      <c r="JZL13" s="117"/>
      <c r="JZM13" s="503"/>
      <c r="JZN13" s="701"/>
      <c r="JZO13" s="119"/>
      <c r="JZP13" s="118"/>
      <c r="JZQ13" s="117"/>
      <c r="JZR13" s="503"/>
      <c r="JZS13" s="701"/>
      <c r="JZT13" s="118"/>
      <c r="JZU13" s="118"/>
      <c r="JZV13" s="117"/>
      <c r="JZW13" s="117"/>
      <c r="JZX13" s="503"/>
      <c r="JZY13" s="606"/>
      <c r="KAA13" s="629"/>
      <c r="KAB13" s="629"/>
      <c r="KAC13" s="619"/>
      <c r="KAD13" s="619"/>
      <c r="KAE13" s="619"/>
      <c r="KAF13" s="619"/>
      <c r="KAG13" s="629"/>
      <c r="KAJ13" s="126"/>
      <c r="KAK13" s="151"/>
      <c r="KAL13" s="703"/>
      <c r="KAM13" s="150"/>
      <c r="KAN13" s="138"/>
      <c r="KAO13" s="703"/>
      <c r="KAP13" s="703"/>
      <c r="KAQ13" s="703"/>
      <c r="KAR13" s="149"/>
      <c r="KAS13" s="703"/>
      <c r="KAT13" s="703"/>
      <c r="KAU13" s="703"/>
      <c r="KAV13" s="128"/>
      <c r="KAW13" s="703"/>
      <c r="KAX13" s="149"/>
      <c r="KAY13" s="143"/>
      <c r="KAZ13" s="137"/>
      <c r="KBA13" s="149"/>
      <c r="KBB13" s="137"/>
      <c r="KBC13" s="118"/>
      <c r="KBD13" s="118"/>
      <c r="KBE13" s="117"/>
      <c r="KBF13" s="503"/>
      <c r="KBG13" s="503"/>
      <c r="KBH13" s="118"/>
      <c r="KBI13" s="118"/>
      <c r="KBJ13" s="117"/>
      <c r="KBK13" s="503"/>
      <c r="KBL13" s="503"/>
      <c r="KBM13" s="119"/>
      <c r="KBN13" s="118"/>
      <c r="KBO13" s="117"/>
      <c r="KBP13" s="498"/>
      <c r="KBQ13" s="503"/>
      <c r="KBR13" s="118"/>
      <c r="KBS13" s="118"/>
      <c r="KBT13" s="117"/>
      <c r="KBU13" s="503"/>
      <c r="KBV13" s="503"/>
      <c r="KBW13" s="119"/>
      <c r="KBX13" s="118"/>
      <c r="KBY13" s="117"/>
      <c r="KBZ13" s="498"/>
      <c r="KCA13" s="503"/>
      <c r="KCB13" s="118"/>
      <c r="KCC13" s="118"/>
      <c r="KCD13" s="117"/>
      <c r="KCE13" s="498"/>
      <c r="KCF13" s="503"/>
      <c r="KCG13" s="119"/>
      <c r="KCH13" s="118"/>
      <c r="KCI13" s="117"/>
      <c r="KCJ13" s="498"/>
      <c r="KCK13" s="498"/>
      <c r="KCL13" s="118"/>
      <c r="KCM13" s="118"/>
      <c r="KCN13" s="117"/>
      <c r="KCO13" s="503"/>
      <c r="KCP13" s="503"/>
      <c r="KCQ13" s="119"/>
      <c r="KCR13" s="118"/>
      <c r="KCS13" s="117"/>
      <c r="KCT13" s="503"/>
      <c r="KCU13" s="498"/>
      <c r="KCV13" s="118"/>
      <c r="KCW13" s="118"/>
      <c r="KCX13" s="117"/>
      <c r="KCY13" s="503"/>
      <c r="KCZ13" s="701"/>
      <c r="KDA13" s="119"/>
      <c r="KDB13" s="118"/>
      <c r="KDC13" s="117"/>
      <c r="KDD13" s="503"/>
      <c r="KDE13" s="701"/>
      <c r="KDF13" s="118"/>
      <c r="KDG13" s="118"/>
      <c r="KDH13" s="117"/>
      <c r="KDI13" s="117"/>
      <c r="KDJ13" s="503"/>
      <c r="KDK13" s="606"/>
      <c r="KDM13" s="629"/>
      <c r="KDN13" s="629"/>
      <c r="KDO13" s="619"/>
      <c r="KDP13" s="619"/>
      <c r="KDQ13" s="619"/>
      <c r="KDR13" s="619"/>
      <c r="KDS13" s="629"/>
      <c r="KDV13" s="126"/>
      <c r="KDW13" s="151"/>
      <c r="KDX13" s="703"/>
      <c r="KDY13" s="150"/>
      <c r="KDZ13" s="138"/>
      <c r="KEA13" s="703"/>
      <c r="KEB13" s="703"/>
      <c r="KEC13" s="703"/>
      <c r="KED13" s="149"/>
      <c r="KEE13" s="703"/>
      <c r="KEF13" s="703"/>
      <c r="KEG13" s="703"/>
      <c r="KEH13" s="128"/>
      <c r="KEI13" s="703"/>
      <c r="KEJ13" s="149"/>
      <c r="KEK13" s="143"/>
      <c r="KEL13" s="137"/>
      <c r="KEM13" s="149"/>
      <c r="KEN13" s="137"/>
      <c r="KEO13" s="118"/>
      <c r="KEP13" s="118"/>
      <c r="KEQ13" s="117"/>
      <c r="KER13" s="503"/>
      <c r="KES13" s="503"/>
      <c r="KET13" s="118"/>
      <c r="KEU13" s="118"/>
      <c r="KEV13" s="117"/>
      <c r="KEW13" s="503"/>
      <c r="KEX13" s="503"/>
      <c r="KEY13" s="119"/>
      <c r="KEZ13" s="118"/>
      <c r="KFA13" s="117"/>
      <c r="KFB13" s="498"/>
      <c r="KFC13" s="503"/>
      <c r="KFD13" s="118"/>
      <c r="KFE13" s="118"/>
      <c r="KFF13" s="117"/>
      <c r="KFG13" s="503"/>
      <c r="KFH13" s="503"/>
      <c r="KFI13" s="119"/>
      <c r="KFJ13" s="118"/>
      <c r="KFK13" s="117"/>
      <c r="KFL13" s="498"/>
      <c r="KFM13" s="503"/>
      <c r="KFN13" s="118"/>
      <c r="KFO13" s="118"/>
      <c r="KFP13" s="117"/>
      <c r="KFQ13" s="498"/>
      <c r="KFR13" s="503"/>
      <c r="KFS13" s="119"/>
      <c r="KFT13" s="118"/>
      <c r="KFU13" s="117"/>
      <c r="KFV13" s="498"/>
      <c r="KFW13" s="498"/>
      <c r="KFX13" s="118"/>
      <c r="KFY13" s="118"/>
      <c r="KFZ13" s="117"/>
      <c r="KGA13" s="503"/>
      <c r="KGB13" s="503"/>
      <c r="KGC13" s="119"/>
      <c r="KGD13" s="118"/>
      <c r="KGE13" s="117"/>
      <c r="KGF13" s="503"/>
      <c r="KGG13" s="498"/>
      <c r="KGH13" s="118"/>
      <c r="KGI13" s="118"/>
      <c r="KGJ13" s="117"/>
      <c r="KGK13" s="503"/>
      <c r="KGL13" s="701"/>
      <c r="KGM13" s="119"/>
      <c r="KGN13" s="118"/>
      <c r="KGO13" s="117"/>
      <c r="KGP13" s="503"/>
      <c r="KGQ13" s="701"/>
      <c r="KGR13" s="118"/>
      <c r="KGS13" s="118"/>
      <c r="KGT13" s="117"/>
      <c r="KGU13" s="117"/>
      <c r="KGV13" s="503"/>
      <c r="KGW13" s="606"/>
      <c r="KGY13" s="629"/>
      <c r="KGZ13" s="629"/>
      <c r="KHA13" s="619"/>
      <c r="KHB13" s="619"/>
      <c r="KHC13" s="619"/>
      <c r="KHD13" s="619"/>
      <c r="KHE13" s="629"/>
      <c r="KHH13" s="126"/>
      <c r="KHI13" s="151"/>
      <c r="KHJ13" s="703"/>
      <c r="KHK13" s="150"/>
      <c r="KHL13" s="138"/>
      <c r="KHM13" s="703"/>
      <c r="KHN13" s="703"/>
      <c r="KHO13" s="703"/>
      <c r="KHP13" s="149"/>
      <c r="KHQ13" s="703"/>
      <c r="KHR13" s="703"/>
      <c r="KHS13" s="703"/>
      <c r="KHT13" s="128"/>
      <c r="KHU13" s="703"/>
      <c r="KHV13" s="149"/>
      <c r="KHW13" s="143"/>
      <c r="KHX13" s="137"/>
      <c r="KHY13" s="149"/>
      <c r="KHZ13" s="137"/>
      <c r="KIA13" s="118"/>
      <c r="KIB13" s="118"/>
      <c r="KIC13" s="117"/>
      <c r="KID13" s="503"/>
      <c r="KIE13" s="503"/>
      <c r="KIF13" s="118"/>
      <c r="KIG13" s="118"/>
      <c r="KIH13" s="117"/>
      <c r="KII13" s="503"/>
      <c r="KIJ13" s="503"/>
      <c r="KIK13" s="119"/>
      <c r="KIL13" s="118"/>
      <c r="KIM13" s="117"/>
      <c r="KIN13" s="498"/>
      <c r="KIO13" s="503"/>
      <c r="KIP13" s="118"/>
      <c r="KIQ13" s="118"/>
      <c r="KIR13" s="117"/>
      <c r="KIS13" s="503"/>
      <c r="KIT13" s="503"/>
      <c r="KIU13" s="119"/>
      <c r="KIV13" s="118"/>
      <c r="KIW13" s="117"/>
      <c r="KIX13" s="498"/>
      <c r="KIY13" s="503"/>
      <c r="KIZ13" s="118"/>
      <c r="KJA13" s="118"/>
      <c r="KJB13" s="117"/>
      <c r="KJC13" s="498"/>
      <c r="KJD13" s="503"/>
      <c r="KJE13" s="119"/>
      <c r="KJF13" s="118"/>
      <c r="KJG13" s="117"/>
      <c r="KJH13" s="498"/>
      <c r="KJI13" s="498"/>
      <c r="KJJ13" s="118"/>
      <c r="KJK13" s="118"/>
      <c r="KJL13" s="117"/>
      <c r="KJM13" s="503"/>
      <c r="KJN13" s="503"/>
      <c r="KJO13" s="119"/>
      <c r="KJP13" s="118"/>
      <c r="KJQ13" s="117"/>
      <c r="KJR13" s="503"/>
      <c r="KJS13" s="498"/>
      <c r="KJT13" s="118"/>
      <c r="KJU13" s="118"/>
      <c r="KJV13" s="117"/>
      <c r="KJW13" s="503"/>
      <c r="KJX13" s="701"/>
      <c r="KJY13" s="119"/>
      <c r="KJZ13" s="118"/>
      <c r="KKA13" s="117"/>
      <c r="KKB13" s="503"/>
      <c r="KKC13" s="701"/>
      <c r="KKD13" s="118"/>
      <c r="KKE13" s="118"/>
      <c r="KKF13" s="117"/>
      <c r="KKG13" s="117"/>
      <c r="KKH13" s="503"/>
      <c r="KKI13" s="606"/>
      <c r="KKK13" s="629"/>
      <c r="KKL13" s="629"/>
      <c r="KKM13" s="619"/>
      <c r="KKN13" s="619"/>
      <c r="KKO13" s="619"/>
      <c r="KKP13" s="619"/>
      <c r="KKQ13" s="629"/>
      <c r="KKT13" s="126"/>
      <c r="KKU13" s="151"/>
      <c r="KKV13" s="703"/>
      <c r="KKW13" s="150"/>
      <c r="KKX13" s="138"/>
      <c r="KKY13" s="703"/>
      <c r="KKZ13" s="703"/>
      <c r="KLA13" s="703"/>
      <c r="KLB13" s="149"/>
      <c r="KLC13" s="703"/>
      <c r="KLD13" s="703"/>
      <c r="KLE13" s="703"/>
      <c r="KLF13" s="128"/>
      <c r="KLG13" s="703"/>
      <c r="KLH13" s="149"/>
      <c r="KLI13" s="143"/>
      <c r="KLJ13" s="137"/>
      <c r="KLK13" s="149"/>
      <c r="KLL13" s="137"/>
      <c r="KLM13" s="118"/>
      <c r="KLN13" s="118"/>
      <c r="KLO13" s="117"/>
      <c r="KLP13" s="503"/>
      <c r="KLQ13" s="503"/>
      <c r="KLR13" s="118"/>
      <c r="KLS13" s="118"/>
      <c r="KLT13" s="117"/>
      <c r="KLU13" s="503"/>
      <c r="KLV13" s="503"/>
      <c r="KLW13" s="119"/>
      <c r="KLX13" s="118"/>
      <c r="KLY13" s="117"/>
      <c r="KLZ13" s="498"/>
      <c r="KMA13" s="503"/>
      <c r="KMB13" s="118"/>
      <c r="KMC13" s="118"/>
      <c r="KMD13" s="117"/>
      <c r="KME13" s="503"/>
      <c r="KMF13" s="503"/>
      <c r="KMG13" s="119"/>
      <c r="KMH13" s="118"/>
      <c r="KMI13" s="117"/>
      <c r="KMJ13" s="498"/>
      <c r="KMK13" s="503"/>
      <c r="KML13" s="118"/>
      <c r="KMM13" s="118"/>
      <c r="KMN13" s="117"/>
      <c r="KMO13" s="498"/>
      <c r="KMP13" s="503"/>
      <c r="KMQ13" s="119"/>
      <c r="KMR13" s="118"/>
      <c r="KMS13" s="117"/>
      <c r="KMT13" s="498"/>
      <c r="KMU13" s="498"/>
      <c r="KMV13" s="118"/>
      <c r="KMW13" s="118"/>
      <c r="KMX13" s="117"/>
      <c r="KMY13" s="503"/>
      <c r="KMZ13" s="503"/>
      <c r="KNA13" s="119"/>
      <c r="KNB13" s="118"/>
      <c r="KNC13" s="117"/>
      <c r="KND13" s="503"/>
      <c r="KNE13" s="498"/>
      <c r="KNF13" s="118"/>
      <c r="KNG13" s="118"/>
      <c r="KNH13" s="117"/>
      <c r="KNI13" s="503"/>
      <c r="KNJ13" s="701"/>
      <c r="KNK13" s="119"/>
      <c r="KNL13" s="118"/>
      <c r="KNM13" s="117"/>
      <c r="KNN13" s="503"/>
      <c r="KNO13" s="701"/>
      <c r="KNP13" s="118"/>
      <c r="KNQ13" s="118"/>
      <c r="KNR13" s="117"/>
      <c r="KNS13" s="117"/>
      <c r="KNT13" s="503"/>
      <c r="KNU13" s="606"/>
      <c r="KNW13" s="629"/>
      <c r="KNX13" s="629"/>
      <c r="KNY13" s="619"/>
      <c r="KNZ13" s="619"/>
      <c r="KOA13" s="619"/>
      <c r="KOB13" s="619"/>
      <c r="KOC13" s="629"/>
      <c r="KOF13" s="126"/>
      <c r="KOG13" s="151"/>
      <c r="KOH13" s="703"/>
      <c r="KOI13" s="150"/>
      <c r="KOJ13" s="138"/>
      <c r="KOK13" s="703"/>
      <c r="KOL13" s="703"/>
      <c r="KOM13" s="703"/>
      <c r="KON13" s="149"/>
      <c r="KOO13" s="703"/>
      <c r="KOP13" s="703"/>
      <c r="KOQ13" s="703"/>
      <c r="KOR13" s="128"/>
      <c r="KOS13" s="703"/>
      <c r="KOT13" s="149"/>
      <c r="KOU13" s="143"/>
      <c r="KOV13" s="137"/>
      <c r="KOW13" s="149"/>
      <c r="KOX13" s="137"/>
      <c r="KOY13" s="118"/>
      <c r="KOZ13" s="118"/>
      <c r="KPA13" s="117"/>
      <c r="KPB13" s="503"/>
      <c r="KPC13" s="503"/>
      <c r="KPD13" s="118"/>
      <c r="KPE13" s="118"/>
      <c r="KPF13" s="117"/>
      <c r="KPG13" s="503"/>
      <c r="KPH13" s="503"/>
      <c r="KPI13" s="119"/>
      <c r="KPJ13" s="118"/>
      <c r="KPK13" s="117"/>
      <c r="KPL13" s="498"/>
      <c r="KPM13" s="503"/>
      <c r="KPN13" s="118"/>
      <c r="KPO13" s="118"/>
      <c r="KPP13" s="117"/>
      <c r="KPQ13" s="503"/>
      <c r="KPR13" s="503"/>
      <c r="KPS13" s="119"/>
      <c r="KPT13" s="118"/>
      <c r="KPU13" s="117"/>
      <c r="KPV13" s="498"/>
      <c r="KPW13" s="503"/>
      <c r="KPX13" s="118"/>
      <c r="KPY13" s="118"/>
      <c r="KPZ13" s="117"/>
      <c r="KQA13" s="498"/>
      <c r="KQB13" s="503"/>
      <c r="KQC13" s="119"/>
      <c r="KQD13" s="118"/>
      <c r="KQE13" s="117"/>
      <c r="KQF13" s="498"/>
      <c r="KQG13" s="498"/>
      <c r="KQH13" s="118"/>
      <c r="KQI13" s="118"/>
      <c r="KQJ13" s="117"/>
      <c r="KQK13" s="503"/>
      <c r="KQL13" s="503"/>
      <c r="KQM13" s="119"/>
      <c r="KQN13" s="118"/>
      <c r="KQO13" s="117"/>
      <c r="KQP13" s="503"/>
      <c r="KQQ13" s="498"/>
      <c r="KQR13" s="118"/>
      <c r="KQS13" s="118"/>
      <c r="KQT13" s="117"/>
      <c r="KQU13" s="503"/>
      <c r="KQV13" s="701"/>
      <c r="KQW13" s="119"/>
      <c r="KQX13" s="118"/>
      <c r="KQY13" s="117"/>
      <c r="KQZ13" s="503"/>
      <c r="KRA13" s="701"/>
      <c r="KRB13" s="118"/>
      <c r="KRC13" s="118"/>
      <c r="KRD13" s="117"/>
      <c r="KRE13" s="117"/>
      <c r="KRF13" s="503"/>
      <c r="KRG13" s="606"/>
      <c r="KRI13" s="629"/>
      <c r="KRJ13" s="629"/>
      <c r="KRK13" s="619"/>
      <c r="KRL13" s="619"/>
      <c r="KRM13" s="619"/>
      <c r="KRN13" s="619"/>
      <c r="KRO13" s="629"/>
      <c r="KRR13" s="126"/>
      <c r="KRS13" s="151"/>
      <c r="KRT13" s="703"/>
      <c r="KRU13" s="150"/>
      <c r="KRV13" s="138"/>
      <c r="KRW13" s="703"/>
      <c r="KRX13" s="703"/>
      <c r="KRY13" s="703"/>
      <c r="KRZ13" s="149"/>
      <c r="KSA13" s="703"/>
      <c r="KSB13" s="703"/>
      <c r="KSC13" s="703"/>
      <c r="KSD13" s="128"/>
      <c r="KSE13" s="703"/>
      <c r="KSF13" s="149"/>
      <c r="KSG13" s="143"/>
      <c r="KSH13" s="137"/>
      <c r="KSI13" s="149"/>
      <c r="KSJ13" s="137"/>
      <c r="KSK13" s="118"/>
      <c r="KSL13" s="118"/>
      <c r="KSM13" s="117"/>
      <c r="KSN13" s="503"/>
      <c r="KSO13" s="503"/>
      <c r="KSP13" s="118"/>
      <c r="KSQ13" s="118"/>
      <c r="KSR13" s="117"/>
      <c r="KSS13" s="503"/>
      <c r="KST13" s="503"/>
      <c r="KSU13" s="119"/>
      <c r="KSV13" s="118"/>
      <c r="KSW13" s="117"/>
      <c r="KSX13" s="498"/>
      <c r="KSY13" s="503"/>
      <c r="KSZ13" s="118"/>
      <c r="KTA13" s="118"/>
      <c r="KTB13" s="117"/>
      <c r="KTC13" s="503"/>
      <c r="KTD13" s="503"/>
      <c r="KTE13" s="119"/>
      <c r="KTF13" s="118"/>
      <c r="KTG13" s="117"/>
      <c r="KTH13" s="498"/>
      <c r="KTI13" s="503"/>
      <c r="KTJ13" s="118"/>
      <c r="KTK13" s="118"/>
      <c r="KTL13" s="117"/>
      <c r="KTM13" s="498"/>
      <c r="KTN13" s="503"/>
      <c r="KTO13" s="119"/>
      <c r="KTP13" s="118"/>
      <c r="KTQ13" s="117"/>
      <c r="KTR13" s="498"/>
      <c r="KTS13" s="498"/>
      <c r="KTT13" s="118"/>
      <c r="KTU13" s="118"/>
      <c r="KTV13" s="117"/>
      <c r="KTW13" s="503"/>
      <c r="KTX13" s="503"/>
      <c r="KTY13" s="119"/>
      <c r="KTZ13" s="118"/>
      <c r="KUA13" s="117"/>
      <c r="KUB13" s="503"/>
      <c r="KUC13" s="498"/>
      <c r="KUD13" s="118"/>
      <c r="KUE13" s="118"/>
      <c r="KUF13" s="117"/>
      <c r="KUG13" s="503"/>
      <c r="KUH13" s="701"/>
      <c r="KUI13" s="119"/>
      <c r="KUJ13" s="118"/>
      <c r="KUK13" s="117"/>
      <c r="KUL13" s="503"/>
      <c r="KUM13" s="701"/>
      <c r="KUN13" s="118"/>
      <c r="KUO13" s="118"/>
      <c r="KUP13" s="117"/>
      <c r="KUQ13" s="117"/>
      <c r="KUR13" s="503"/>
      <c r="KUS13" s="606"/>
      <c r="KUU13" s="629"/>
      <c r="KUV13" s="629"/>
      <c r="KUW13" s="619"/>
      <c r="KUX13" s="619"/>
      <c r="KUY13" s="619"/>
      <c r="KUZ13" s="619"/>
      <c r="KVA13" s="629"/>
      <c r="KVD13" s="126"/>
      <c r="KVE13" s="151"/>
      <c r="KVF13" s="703"/>
      <c r="KVG13" s="150"/>
      <c r="KVH13" s="138"/>
      <c r="KVI13" s="703"/>
      <c r="KVJ13" s="703"/>
      <c r="KVK13" s="703"/>
      <c r="KVL13" s="149"/>
      <c r="KVM13" s="703"/>
      <c r="KVN13" s="703"/>
      <c r="KVO13" s="703"/>
      <c r="KVP13" s="128"/>
      <c r="KVQ13" s="703"/>
      <c r="KVR13" s="149"/>
      <c r="KVS13" s="143"/>
      <c r="KVT13" s="137"/>
      <c r="KVU13" s="149"/>
      <c r="KVV13" s="137"/>
      <c r="KVW13" s="118"/>
      <c r="KVX13" s="118"/>
      <c r="KVY13" s="117"/>
      <c r="KVZ13" s="503"/>
      <c r="KWA13" s="503"/>
      <c r="KWB13" s="118"/>
      <c r="KWC13" s="118"/>
      <c r="KWD13" s="117"/>
      <c r="KWE13" s="503"/>
      <c r="KWF13" s="503"/>
      <c r="KWG13" s="119"/>
      <c r="KWH13" s="118"/>
      <c r="KWI13" s="117"/>
      <c r="KWJ13" s="498"/>
      <c r="KWK13" s="503"/>
      <c r="KWL13" s="118"/>
      <c r="KWM13" s="118"/>
      <c r="KWN13" s="117"/>
      <c r="KWO13" s="503"/>
      <c r="KWP13" s="503"/>
      <c r="KWQ13" s="119"/>
      <c r="KWR13" s="118"/>
      <c r="KWS13" s="117"/>
      <c r="KWT13" s="498"/>
      <c r="KWU13" s="503"/>
      <c r="KWV13" s="118"/>
      <c r="KWW13" s="118"/>
      <c r="KWX13" s="117"/>
      <c r="KWY13" s="498"/>
      <c r="KWZ13" s="503"/>
      <c r="KXA13" s="119"/>
      <c r="KXB13" s="118"/>
      <c r="KXC13" s="117"/>
      <c r="KXD13" s="498"/>
      <c r="KXE13" s="498"/>
      <c r="KXF13" s="118"/>
      <c r="KXG13" s="118"/>
      <c r="KXH13" s="117"/>
      <c r="KXI13" s="503"/>
      <c r="KXJ13" s="503"/>
      <c r="KXK13" s="119"/>
      <c r="KXL13" s="118"/>
      <c r="KXM13" s="117"/>
      <c r="KXN13" s="503"/>
      <c r="KXO13" s="498"/>
      <c r="KXP13" s="118"/>
      <c r="KXQ13" s="118"/>
      <c r="KXR13" s="117"/>
      <c r="KXS13" s="503"/>
      <c r="KXT13" s="701"/>
      <c r="KXU13" s="119"/>
      <c r="KXV13" s="118"/>
      <c r="KXW13" s="117"/>
      <c r="KXX13" s="503"/>
      <c r="KXY13" s="701"/>
      <c r="KXZ13" s="118"/>
      <c r="KYA13" s="118"/>
      <c r="KYB13" s="117"/>
      <c r="KYC13" s="117"/>
      <c r="KYD13" s="503"/>
      <c r="KYE13" s="606"/>
      <c r="KYG13" s="629"/>
      <c r="KYH13" s="629"/>
      <c r="KYI13" s="619"/>
      <c r="KYJ13" s="619"/>
      <c r="KYK13" s="619"/>
      <c r="KYL13" s="619"/>
      <c r="KYM13" s="629"/>
      <c r="KYP13" s="126"/>
      <c r="KYQ13" s="151"/>
      <c r="KYR13" s="703"/>
      <c r="KYS13" s="150"/>
      <c r="KYT13" s="138"/>
      <c r="KYU13" s="703"/>
      <c r="KYV13" s="703"/>
      <c r="KYW13" s="703"/>
      <c r="KYX13" s="149"/>
      <c r="KYY13" s="703"/>
      <c r="KYZ13" s="703"/>
      <c r="KZA13" s="703"/>
      <c r="KZB13" s="128"/>
      <c r="KZC13" s="703"/>
      <c r="KZD13" s="149"/>
      <c r="KZE13" s="143"/>
      <c r="KZF13" s="137"/>
      <c r="KZG13" s="149"/>
      <c r="KZH13" s="137"/>
      <c r="KZI13" s="118"/>
      <c r="KZJ13" s="118"/>
      <c r="KZK13" s="117"/>
      <c r="KZL13" s="503"/>
      <c r="KZM13" s="503"/>
      <c r="KZN13" s="118"/>
      <c r="KZO13" s="118"/>
      <c r="KZP13" s="117"/>
      <c r="KZQ13" s="503"/>
      <c r="KZR13" s="503"/>
      <c r="KZS13" s="119"/>
      <c r="KZT13" s="118"/>
      <c r="KZU13" s="117"/>
      <c r="KZV13" s="498"/>
      <c r="KZW13" s="503"/>
      <c r="KZX13" s="118"/>
      <c r="KZY13" s="118"/>
      <c r="KZZ13" s="117"/>
      <c r="LAA13" s="503"/>
      <c r="LAB13" s="503"/>
      <c r="LAC13" s="119"/>
      <c r="LAD13" s="118"/>
      <c r="LAE13" s="117"/>
      <c r="LAF13" s="498"/>
      <c r="LAG13" s="503"/>
      <c r="LAH13" s="118"/>
      <c r="LAI13" s="118"/>
      <c r="LAJ13" s="117"/>
      <c r="LAK13" s="498"/>
      <c r="LAL13" s="503"/>
      <c r="LAM13" s="119"/>
      <c r="LAN13" s="118"/>
      <c r="LAO13" s="117"/>
      <c r="LAP13" s="498"/>
      <c r="LAQ13" s="498"/>
      <c r="LAR13" s="118"/>
      <c r="LAS13" s="118"/>
      <c r="LAT13" s="117"/>
      <c r="LAU13" s="503"/>
      <c r="LAV13" s="503"/>
      <c r="LAW13" s="119"/>
      <c r="LAX13" s="118"/>
      <c r="LAY13" s="117"/>
      <c r="LAZ13" s="503"/>
      <c r="LBA13" s="498"/>
      <c r="LBB13" s="118"/>
      <c r="LBC13" s="118"/>
      <c r="LBD13" s="117"/>
      <c r="LBE13" s="503"/>
      <c r="LBF13" s="701"/>
      <c r="LBG13" s="119"/>
      <c r="LBH13" s="118"/>
      <c r="LBI13" s="117"/>
      <c r="LBJ13" s="503"/>
      <c r="LBK13" s="701"/>
      <c r="LBL13" s="118"/>
      <c r="LBM13" s="118"/>
      <c r="LBN13" s="117"/>
      <c r="LBO13" s="117"/>
      <c r="LBP13" s="503"/>
      <c r="LBQ13" s="606"/>
      <c r="LBS13" s="629"/>
      <c r="LBT13" s="629"/>
      <c r="LBU13" s="619"/>
      <c r="LBV13" s="619"/>
      <c r="LBW13" s="619"/>
      <c r="LBX13" s="619"/>
      <c r="LBY13" s="629"/>
      <c r="LCB13" s="126"/>
      <c r="LCC13" s="151"/>
      <c r="LCD13" s="703"/>
      <c r="LCE13" s="150"/>
      <c r="LCF13" s="138"/>
      <c r="LCG13" s="703"/>
      <c r="LCH13" s="703"/>
      <c r="LCI13" s="703"/>
      <c r="LCJ13" s="149"/>
      <c r="LCK13" s="703"/>
      <c r="LCL13" s="703"/>
      <c r="LCM13" s="703"/>
      <c r="LCN13" s="128"/>
      <c r="LCO13" s="703"/>
      <c r="LCP13" s="149"/>
      <c r="LCQ13" s="143"/>
      <c r="LCR13" s="137"/>
      <c r="LCS13" s="149"/>
      <c r="LCT13" s="137"/>
      <c r="LCU13" s="118"/>
      <c r="LCV13" s="118"/>
      <c r="LCW13" s="117"/>
      <c r="LCX13" s="503"/>
      <c r="LCY13" s="503"/>
      <c r="LCZ13" s="118"/>
      <c r="LDA13" s="118"/>
      <c r="LDB13" s="117"/>
      <c r="LDC13" s="503"/>
      <c r="LDD13" s="503"/>
      <c r="LDE13" s="119"/>
      <c r="LDF13" s="118"/>
      <c r="LDG13" s="117"/>
      <c r="LDH13" s="498"/>
      <c r="LDI13" s="503"/>
      <c r="LDJ13" s="118"/>
      <c r="LDK13" s="118"/>
      <c r="LDL13" s="117"/>
      <c r="LDM13" s="503"/>
      <c r="LDN13" s="503"/>
      <c r="LDO13" s="119"/>
      <c r="LDP13" s="118"/>
      <c r="LDQ13" s="117"/>
      <c r="LDR13" s="498"/>
      <c r="LDS13" s="503"/>
      <c r="LDT13" s="118"/>
      <c r="LDU13" s="118"/>
      <c r="LDV13" s="117"/>
      <c r="LDW13" s="498"/>
      <c r="LDX13" s="503"/>
      <c r="LDY13" s="119"/>
      <c r="LDZ13" s="118"/>
      <c r="LEA13" s="117"/>
      <c r="LEB13" s="498"/>
      <c r="LEC13" s="498"/>
      <c r="LED13" s="118"/>
      <c r="LEE13" s="118"/>
      <c r="LEF13" s="117"/>
      <c r="LEG13" s="503"/>
      <c r="LEH13" s="503"/>
      <c r="LEI13" s="119"/>
      <c r="LEJ13" s="118"/>
      <c r="LEK13" s="117"/>
      <c r="LEL13" s="503"/>
      <c r="LEM13" s="498"/>
      <c r="LEN13" s="118"/>
      <c r="LEO13" s="118"/>
      <c r="LEP13" s="117"/>
      <c r="LEQ13" s="503"/>
      <c r="LER13" s="701"/>
      <c r="LES13" s="119"/>
      <c r="LET13" s="118"/>
      <c r="LEU13" s="117"/>
      <c r="LEV13" s="503"/>
      <c r="LEW13" s="701"/>
      <c r="LEX13" s="118"/>
      <c r="LEY13" s="118"/>
      <c r="LEZ13" s="117"/>
      <c r="LFA13" s="117"/>
      <c r="LFB13" s="503"/>
      <c r="LFC13" s="606"/>
      <c r="LFE13" s="629"/>
      <c r="LFF13" s="629"/>
      <c r="LFG13" s="619"/>
      <c r="LFH13" s="619"/>
      <c r="LFI13" s="619"/>
      <c r="LFJ13" s="619"/>
      <c r="LFK13" s="629"/>
      <c r="LFN13" s="126"/>
      <c r="LFO13" s="151"/>
      <c r="LFP13" s="703"/>
      <c r="LFQ13" s="150"/>
      <c r="LFR13" s="138"/>
      <c r="LFS13" s="703"/>
      <c r="LFT13" s="703"/>
      <c r="LFU13" s="703"/>
      <c r="LFV13" s="149"/>
      <c r="LFW13" s="703"/>
      <c r="LFX13" s="703"/>
      <c r="LFY13" s="703"/>
      <c r="LFZ13" s="128"/>
      <c r="LGA13" s="703"/>
      <c r="LGB13" s="149"/>
      <c r="LGC13" s="143"/>
      <c r="LGD13" s="137"/>
      <c r="LGE13" s="149"/>
      <c r="LGF13" s="137"/>
      <c r="LGG13" s="118"/>
      <c r="LGH13" s="118"/>
      <c r="LGI13" s="117"/>
      <c r="LGJ13" s="503"/>
      <c r="LGK13" s="503"/>
      <c r="LGL13" s="118"/>
      <c r="LGM13" s="118"/>
      <c r="LGN13" s="117"/>
      <c r="LGO13" s="503"/>
      <c r="LGP13" s="503"/>
      <c r="LGQ13" s="119"/>
      <c r="LGR13" s="118"/>
      <c r="LGS13" s="117"/>
      <c r="LGT13" s="498"/>
      <c r="LGU13" s="503"/>
      <c r="LGV13" s="118"/>
      <c r="LGW13" s="118"/>
      <c r="LGX13" s="117"/>
      <c r="LGY13" s="503"/>
      <c r="LGZ13" s="503"/>
      <c r="LHA13" s="119"/>
      <c r="LHB13" s="118"/>
      <c r="LHC13" s="117"/>
      <c r="LHD13" s="498"/>
      <c r="LHE13" s="503"/>
      <c r="LHF13" s="118"/>
      <c r="LHG13" s="118"/>
      <c r="LHH13" s="117"/>
      <c r="LHI13" s="498"/>
      <c r="LHJ13" s="503"/>
      <c r="LHK13" s="119"/>
      <c r="LHL13" s="118"/>
      <c r="LHM13" s="117"/>
      <c r="LHN13" s="498"/>
      <c r="LHO13" s="498"/>
      <c r="LHP13" s="118"/>
      <c r="LHQ13" s="118"/>
      <c r="LHR13" s="117"/>
      <c r="LHS13" s="503"/>
      <c r="LHT13" s="503"/>
      <c r="LHU13" s="119"/>
      <c r="LHV13" s="118"/>
      <c r="LHW13" s="117"/>
      <c r="LHX13" s="503"/>
      <c r="LHY13" s="498"/>
      <c r="LHZ13" s="118"/>
      <c r="LIA13" s="118"/>
      <c r="LIB13" s="117"/>
      <c r="LIC13" s="503"/>
      <c r="LID13" s="701"/>
      <c r="LIE13" s="119"/>
      <c r="LIF13" s="118"/>
      <c r="LIG13" s="117"/>
      <c r="LIH13" s="503"/>
      <c r="LII13" s="701"/>
      <c r="LIJ13" s="118"/>
      <c r="LIK13" s="118"/>
      <c r="LIL13" s="117"/>
      <c r="LIM13" s="117"/>
      <c r="LIN13" s="503"/>
      <c r="LIO13" s="606"/>
      <c r="LIQ13" s="629"/>
      <c r="LIR13" s="629"/>
      <c r="LIS13" s="619"/>
      <c r="LIT13" s="619"/>
      <c r="LIU13" s="619"/>
      <c r="LIV13" s="619"/>
      <c r="LIW13" s="629"/>
      <c r="LIZ13" s="126"/>
      <c r="LJA13" s="151"/>
      <c r="LJB13" s="703"/>
      <c r="LJC13" s="150"/>
      <c r="LJD13" s="138"/>
      <c r="LJE13" s="703"/>
      <c r="LJF13" s="703"/>
      <c r="LJG13" s="703"/>
      <c r="LJH13" s="149"/>
      <c r="LJI13" s="703"/>
      <c r="LJJ13" s="703"/>
      <c r="LJK13" s="703"/>
      <c r="LJL13" s="128"/>
      <c r="LJM13" s="703"/>
      <c r="LJN13" s="149"/>
      <c r="LJO13" s="143"/>
      <c r="LJP13" s="137"/>
      <c r="LJQ13" s="149"/>
      <c r="LJR13" s="137"/>
      <c r="LJS13" s="118"/>
      <c r="LJT13" s="118"/>
      <c r="LJU13" s="117"/>
      <c r="LJV13" s="503"/>
      <c r="LJW13" s="503"/>
      <c r="LJX13" s="118"/>
      <c r="LJY13" s="118"/>
      <c r="LJZ13" s="117"/>
      <c r="LKA13" s="503"/>
      <c r="LKB13" s="503"/>
      <c r="LKC13" s="119"/>
      <c r="LKD13" s="118"/>
      <c r="LKE13" s="117"/>
      <c r="LKF13" s="498"/>
      <c r="LKG13" s="503"/>
      <c r="LKH13" s="118"/>
      <c r="LKI13" s="118"/>
      <c r="LKJ13" s="117"/>
      <c r="LKK13" s="503"/>
      <c r="LKL13" s="503"/>
      <c r="LKM13" s="119"/>
      <c r="LKN13" s="118"/>
      <c r="LKO13" s="117"/>
      <c r="LKP13" s="498"/>
      <c r="LKQ13" s="503"/>
      <c r="LKR13" s="118"/>
      <c r="LKS13" s="118"/>
      <c r="LKT13" s="117"/>
      <c r="LKU13" s="498"/>
      <c r="LKV13" s="503"/>
      <c r="LKW13" s="119"/>
      <c r="LKX13" s="118"/>
      <c r="LKY13" s="117"/>
      <c r="LKZ13" s="498"/>
      <c r="LLA13" s="498"/>
      <c r="LLB13" s="118"/>
      <c r="LLC13" s="118"/>
      <c r="LLD13" s="117"/>
      <c r="LLE13" s="503"/>
      <c r="LLF13" s="503"/>
      <c r="LLG13" s="119"/>
      <c r="LLH13" s="118"/>
      <c r="LLI13" s="117"/>
      <c r="LLJ13" s="503"/>
      <c r="LLK13" s="498"/>
      <c r="LLL13" s="118"/>
      <c r="LLM13" s="118"/>
      <c r="LLN13" s="117"/>
      <c r="LLO13" s="503"/>
      <c r="LLP13" s="701"/>
      <c r="LLQ13" s="119"/>
      <c r="LLR13" s="118"/>
      <c r="LLS13" s="117"/>
      <c r="LLT13" s="503"/>
      <c r="LLU13" s="701"/>
      <c r="LLV13" s="118"/>
      <c r="LLW13" s="118"/>
      <c r="LLX13" s="117"/>
      <c r="LLY13" s="117"/>
      <c r="LLZ13" s="503"/>
      <c r="LMA13" s="606"/>
      <c r="LMC13" s="629"/>
      <c r="LMD13" s="629"/>
      <c r="LME13" s="619"/>
      <c r="LMF13" s="619"/>
      <c r="LMG13" s="619"/>
      <c r="LMH13" s="619"/>
      <c r="LMI13" s="629"/>
      <c r="LML13" s="126"/>
      <c r="LMM13" s="151"/>
      <c r="LMN13" s="703"/>
      <c r="LMO13" s="150"/>
      <c r="LMP13" s="138"/>
      <c r="LMQ13" s="703"/>
      <c r="LMR13" s="703"/>
      <c r="LMS13" s="703"/>
      <c r="LMT13" s="149"/>
      <c r="LMU13" s="703"/>
      <c r="LMV13" s="703"/>
      <c r="LMW13" s="703"/>
      <c r="LMX13" s="128"/>
      <c r="LMY13" s="703"/>
      <c r="LMZ13" s="149"/>
      <c r="LNA13" s="143"/>
      <c r="LNB13" s="137"/>
      <c r="LNC13" s="149"/>
      <c r="LND13" s="137"/>
      <c r="LNE13" s="118"/>
      <c r="LNF13" s="118"/>
      <c r="LNG13" s="117"/>
      <c r="LNH13" s="503"/>
      <c r="LNI13" s="503"/>
      <c r="LNJ13" s="118"/>
      <c r="LNK13" s="118"/>
      <c r="LNL13" s="117"/>
      <c r="LNM13" s="503"/>
      <c r="LNN13" s="503"/>
      <c r="LNO13" s="119"/>
      <c r="LNP13" s="118"/>
      <c r="LNQ13" s="117"/>
      <c r="LNR13" s="498"/>
      <c r="LNS13" s="503"/>
      <c r="LNT13" s="118"/>
      <c r="LNU13" s="118"/>
      <c r="LNV13" s="117"/>
      <c r="LNW13" s="503"/>
      <c r="LNX13" s="503"/>
      <c r="LNY13" s="119"/>
      <c r="LNZ13" s="118"/>
      <c r="LOA13" s="117"/>
      <c r="LOB13" s="498"/>
      <c r="LOC13" s="503"/>
      <c r="LOD13" s="118"/>
      <c r="LOE13" s="118"/>
      <c r="LOF13" s="117"/>
      <c r="LOG13" s="498"/>
      <c r="LOH13" s="503"/>
      <c r="LOI13" s="119"/>
      <c r="LOJ13" s="118"/>
      <c r="LOK13" s="117"/>
      <c r="LOL13" s="498"/>
      <c r="LOM13" s="498"/>
      <c r="LON13" s="118"/>
      <c r="LOO13" s="118"/>
      <c r="LOP13" s="117"/>
      <c r="LOQ13" s="503"/>
      <c r="LOR13" s="503"/>
      <c r="LOS13" s="119"/>
      <c r="LOT13" s="118"/>
      <c r="LOU13" s="117"/>
      <c r="LOV13" s="503"/>
      <c r="LOW13" s="498"/>
      <c r="LOX13" s="118"/>
      <c r="LOY13" s="118"/>
      <c r="LOZ13" s="117"/>
      <c r="LPA13" s="503"/>
      <c r="LPB13" s="701"/>
      <c r="LPC13" s="119"/>
      <c r="LPD13" s="118"/>
      <c r="LPE13" s="117"/>
      <c r="LPF13" s="503"/>
      <c r="LPG13" s="701"/>
      <c r="LPH13" s="118"/>
      <c r="LPI13" s="118"/>
      <c r="LPJ13" s="117"/>
      <c r="LPK13" s="117"/>
      <c r="LPL13" s="503"/>
      <c r="LPM13" s="606"/>
      <c r="LPO13" s="629"/>
      <c r="LPP13" s="629"/>
      <c r="LPQ13" s="619"/>
      <c r="LPR13" s="619"/>
      <c r="LPS13" s="619"/>
      <c r="LPT13" s="619"/>
      <c r="LPU13" s="629"/>
      <c r="LPX13" s="126"/>
      <c r="LPY13" s="151"/>
      <c r="LPZ13" s="703"/>
      <c r="LQA13" s="150"/>
      <c r="LQB13" s="138"/>
      <c r="LQC13" s="703"/>
      <c r="LQD13" s="703"/>
      <c r="LQE13" s="703"/>
      <c r="LQF13" s="149"/>
      <c r="LQG13" s="703"/>
      <c r="LQH13" s="703"/>
      <c r="LQI13" s="703"/>
      <c r="LQJ13" s="128"/>
      <c r="LQK13" s="703"/>
      <c r="LQL13" s="149"/>
      <c r="LQM13" s="143"/>
      <c r="LQN13" s="137"/>
      <c r="LQO13" s="149"/>
      <c r="LQP13" s="137"/>
      <c r="LQQ13" s="118"/>
      <c r="LQR13" s="118"/>
      <c r="LQS13" s="117"/>
      <c r="LQT13" s="503"/>
      <c r="LQU13" s="503"/>
      <c r="LQV13" s="118"/>
      <c r="LQW13" s="118"/>
      <c r="LQX13" s="117"/>
      <c r="LQY13" s="503"/>
      <c r="LQZ13" s="503"/>
      <c r="LRA13" s="119"/>
      <c r="LRB13" s="118"/>
      <c r="LRC13" s="117"/>
      <c r="LRD13" s="498"/>
      <c r="LRE13" s="503"/>
      <c r="LRF13" s="118"/>
      <c r="LRG13" s="118"/>
      <c r="LRH13" s="117"/>
      <c r="LRI13" s="503"/>
      <c r="LRJ13" s="503"/>
      <c r="LRK13" s="119"/>
      <c r="LRL13" s="118"/>
      <c r="LRM13" s="117"/>
      <c r="LRN13" s="498"/>
      <c r="LRO13" s="503"/>
      <c r="LRP13" s="118"/>
      <c r="LRQ13" s="118"/>
      <c r="LRR13" s="117"/>
      <c r="LRS13" s="498"/>
      <c r="LRT13" s="503"/>
      <c r="LRU13" s="119"/>
      <c r="LRV13" s="118"/>
      <c r="LRW13" s="117"/>
      <c r="LRX13" s="498"/>
      <c r="LRY13" s="498"/>
      <c r="LRZ13" s="118"/>
      <c r="LSA13" s="118"/>
      <c r="LSB13" s="117"/>
      <c r="LSC13" s="503"/>
      <c r="LSD13" s="503"/>
      <c r="LSE13" s="119"/>
      <c r="LSF13" s="118"/>
      <c r="LSG13" s="117"/>
      <c r="LSH13" s="503"/>
      <c r="LSI13" s="498"/>
      <c r="LSJ13" s="118"/>
      <c r="LSK13" s="118"/>
      <c r="LSL13" s="117"/>
      <c r="LSM13" s="503"/>
      <c r="LSN13" s="701"/>
      <c r="LSO13" s="119"/>
      <c r="LSP13" s="118"/>
      <c r="LSQ13" s="117"/>
      <c r="LSR13" s="503"/>
      <c r="LSS13" s="701"/>
      <c r="LST13" s="118"/>
      <c r="LSU13" s="118"/>
      <c r="LSV13" s="117"/>
      <c r="LSW13" s="117"/>
      <c r="LSX13" s="503"/>
      <c r="LSY13" s="606"/>
      <c r="LTA13" s="629"/>
      <c r="LTB13" s="629"/>
      <c r="LTC13" s="619"/>
      <c r="LTD13" s="619"/>
      <c r="LTE13" s="619"/>
      <c r="LTF13" s="619"/>
      <c r="LTG13" s="629"/>
      <c r="LTJ13" s="126"/>
      <c r="LTK13" s="151"/>
      <c r="LTL13" s="703"/>
      <c r="LTM13" s="150"/>
      <c r="LTN13" s="138"/>
      <c r="LTO13" s="703"/>
      <c r="LTP13" s="703"/>
      <c r="LTQ13" s="703"/>
      <c r="LTR13" s="149"/>
      <c r="LTS13" s="703"/>
      <c r="LTT13" s="703"/>
      <c r="LTU13" s="703"/>
      <c r="LTV13" s="128"/>
      <c r="LTW13" s="703"/>
      <c r="LTX13" s="149"/>
      <c r="LTY13" s="143"/>
      <c r="LTZ13" s="137"/>
      <c r="LUA13" s="149"/>
      <c r="LUB13" s="137"/>
      <c r="LUC13" s="118"/>
      <c r="LUD13" s="118"/>
      <c r="LUE13" s="117"/>
      <c r="LUF13" s="503"/>
      <c r="LUG13" s="503"/>
      <c r="LUH13" s="118"/>
      <c r="LUI13" s="118"/>
      <c r="LUJ13" s="117"/>
      <c r="LUK13" s="503"/>
      <c r="LUL13" s="503"/>
      <c r="LUM13" s="119"/>
      <c r="LUN13" s="118"/>
      <c r="LUO13" s="117"/>
      <c r="LUP13" s="498"/>
      <c r="LUQ13" s="503"/>
      <c r="LUR13" s="118"/>
      <c r="LUS13" s="118"/>
      <c r="LUT13" s="117"/>
      <c r="LUU13" s="503"/>
      <c r="LUV13" s="503"/>
      <c r="LUW13" s="119"/>
      <c r="LUX13" s="118"/>
      <c r="LUY13" s="117"/>
      <c r="LUZ13" s="498"/>
      <c r="LVA13" s="503"/>
      <c r="LVB13" s="118"/>
      <c r="LVC13" s="118"/>
      <c r="LVD13" s="117"/>
      <c r="LVE13" s="498"/>
      <c r="LVF13" s="503"/>
      <c r="LVG13" s="119"/>
      <c r="LVH13" s="118"/>
      <c r="LVI13" s="117"/>
      <c r="LVJ13" s="498"/>
      <c r="LVK13" s="498"/>
      <c r="LVL13" s="118"/>
      <c r="LVM13" s="118"/>
      <c r="LVN13" s="117"/>
      <c r="LVO13" s="503"/>
      <c r="LVP13" s="503"/>
      <c r="LVQ13" s="119"/>
      <c r="LVR13" s="118"/>
      <c r="LVS13" s="117"/>
      <c r="LVT13" s="503"/>
      <c r="LVU13" s="498"/>
      <c r="LVV13" s="118"/>
      <c r="LVW13" s="118"/>
      <c r="LVX13" s="117"/>
      <c r="LVY13" s="503"/>
      <c r="LVZ13" s="701"/>
      <c r="LWA13" s="119"/>
      <c r="LWB13" s="118"/>
      <c r="LWC13" s="117"/>
      <c r="LWD13" s="503"/>
      <c r="LWE13" s="701"/>
      <c r="LWF13" s="118"/>
      <c r="LWG13" s="118"/>
      <c r="LWH13" s="117"/>
      <c r="LWI13" s="117"/>
      <c r="LWJ13" s="503"/>
      <c r="LWK13" s="606"/>
      <c r="LWM13" s="629"/>
      <c r="LWN13" s="629"/>
      <c r="LWO13" s="619"/>
      <c r="LWP13" s="619"/>
      <c r="LWQ13" s="619"/>
      <c r="LWR13" s="619"/>
      <c r="LWS13" s="629"/>
      <c r="LWV13" s="126"/>
      <c r="LWW13" s="151"/>
      <c r="LWX13" s="703"/>
      <c r="LWY13" s="150"/>
      <c r="LWZ13" s="138"/>
      <c r="LXA13" s="703"/>
      <c r="LXB13" s="703"/>
      <c r="LXC13" s="703"/>
      <c r="LXD13" s="149"/>
      <c r="LXE13" s="703"/>
      <c r="LXF13" s="703"/>
      <c r="LXG13" s="703"/>
      <c r="LXH13" s="128"/>
      <c r="LXI13" s="703"/>
      <c r="LXJ13" s="149"/>
      <c r="LXK13" s="143"/>
      <c r="LXL13" s="137"/>
      <c r="LXM13" s="149"/>
      <c r="LXN13" s="137"/>
      <c r="LXO13" s="118"/>
      <c r="LXP13" s="118"/>
      <c r="LXQ13" s="117"/>
      <c r="LXR13" s="503"/>
      <c r="LXS13" s="503"/>
      <c r="LXT13" s="118"/>
      <c r="LXU13" s="118"/>
      <c r="LXV13" s="117"/>
      <c r="LXW13" s="503"/>
      <c r="LXX13" s="503"/>
      <c r="LXY13" s="119"/>
      <c r="LXZ13" s="118"/>
      <c r="LYA13" s="117"/>
      <c r="LYB13" s="498"/>
      <c r="LYC13" s="503"/>
      <c r="LYD13" s="118"/>
      <c r="LYE13" s="118"/>
      <c r="LYF13" s="117"/>
      <c r="LYG13" s="503"/>
      <c r="LYH13" s="503"/>
      <c r="LYI13" s="119"/>
      <c r="LYJ13" s="118"/>
      <c r="LYK13" s="117"/>
      <c r="LYL13" s="498"/>
      <c r="LYM13" s="503"/>
      <c r="LYN13" s="118"/>
      <c r="LYO13" s="118"/>
      <c r="LYP13" s="117"/>
      <c r="LYQ13" s="498"/>
      <c r="LYR13" s="503"/>
      <c r="LYS13" s="119"/>
      <c r="LYT13" s="118"/>
      <c r="LYU13" s="117"/>
      <c r="LYV13" s="498"/>
      <c r="LYW13" s="498"/>
      <c r="LYX13" s="118"/>
      <c r="LYY13" s="118"/>
      <c r="LYZ13" s="117"/>
      <c r="LZA13" s="503"/>
      <c r="LZB13" s="503"/>
      <c r="LZC13" s="119"/>
      <c r="LZD13" s="118"/>
      <c r="LZE13" s="117"/>
      <c r="LZF13" s="503"/>
      <c r="LZG13" s="498"/>
      <c r="LZH13" s="118"/>
      <c r="LZI13" s="118"/>
      <c r="LZJ13" s="117"/>
      <c r="LZK13" s="503"/>
      <c r="LZL13" s="701"/>
      <c r="LZM13" s="119"/>
      <c r="LZN13" s="118"/>
      <c r="LZO13" s="117"/>
      <c r="LZP13" s="503"/>
      <c r="LZQ13" s="701"/>
      <c r="LZR13" s="118"/>
      <c r="LZS13" s="118"/>
      <c r="LZT13" s="117"/>
      <c r="LZU13" s="117"/>
      <c r="LZV13" s="503"/>
      <c r="LZW13" s="606"/>
      <c r="LZY13" s="629"/>
      <c r="LZZ13" s="629"/>
      <c r="MAA13" s="619"/>
      <c r="MAB13" s="619"/>
      <c r="MAC13" s="619"/>
      <c r="MAD13" s="619"/>
      <c r="MAE13" s="629"/>
      <c r="MAH13" s="126"/>
      <c r="MAI13" s="151"/>
      <c r="MAJ13" s="703"/>
      <c r="MAK13" s="150"/>
      <c r="MAL13" s="138"/>
      <c r="MAM13" s="703"/>
      <c r="MAN13" s="703"/>
      <c r="MAO13" s="703"/>
      <c r="MAP13" s="149"/>
      <c r="MAQ13" s="703"/>
      <c r="MAR13" s="703"/>
      <c r="MAS13" s="703"/>
      <c r="MAT13" s="128"/>
      <c r="MAU13" s="703"/>
      <c r="MAV13" s="149"/>
      <c r="MAW13" s="143"/>
      <c r="MAX13" s="137"/>
      <c r="MAY13" s="149"/>
      <c r="MAZ13" s="137"/>
      <c r="MBA13" s="118"/>
      <c r="MBB13" s="118"/>
      <c r="MBC13" s="117"/>
      <c r="MBD13" s="503"/>
      <c r="MBE13" s="503"/>
      <c r="MBF13" s="118"/>
      <c r="MBG13" s="118"/>
      <c r="MBH13" s="117"/>
      <c r="MBI13" s="503"/>
      <c r="MBJ13" s="503"/>
      <c r="MBK13" s="119"/>
      <c r="MBL13" s="118"/>
      <c r="MBM13" s="117"/>
      <c r="MBN13" s="498"/>
      <c r="MBO13" s="503"/>
      <c r="MBP13" s="118"/>
      <c r="MBQ13" s="118"/>
      <c r="MBR13" s="117"/>
      <c r="MBS13" s="503"/>
      <c r="MBT13" s="503"/>
      <c r="MBU13" s="119"/>
      <c r="MBV13" s="118"/>
      <c r="MBW13" s="117"/>
      <c r="MBX13" s="498"/>
      <c r="MBY13" s="503"/>
      <c r="MBZ13" s="118"/>
      <c r="MCA13" s="118"/>
      <c r="MCB13" s="117"/>
      <c r="MCC13" s="498"/>
      <c r="MCD13" s="503"/>
      <c r="MCE13" s="119"/>
      <c r="MCF13" s="118"/>
      <c r="MCG13" s="117"/>
      <c r="MCH13" s="498"/>
      <c r="MCI13" s="498"/>
      <c r="MCJ13" s="118"/>
      <c r="MCK13" s="118"/>
      <c r="MCL13" s="117"/>
      <c r="MCM13" s="503"/>
      <c r="MCN13" s="503"/>
      <c r="MCO13" s="119"/>
      <c r="MCP13" s="118"/>
      <c r="MCQ13" s="117"/>
      <c r="MCR13" s="503"/>
      <c r="MCS13" s="498"/>
      <c r="MCT13" s="118"/>
      <c r="MCU13" s="118"/>
      <c r="MCV13" s="117"/>
      <c r="MCW13" s="503"/>
      <c r="MCX13" s="701"/>
      <c r="MCY13" s="119"/>
      <c r="MCZ13" s="118"/>
      <c r="MDA13" s="117"/>
      <c r="MDB13" s="503"/>
      <c r="MDC13" s="701"/>
      <c r="MDD13" s="118"/>
      <c r="MDE13" s="118"/>
      <c r="MDF13" s="117"/>
      <c r="MDG13" s="117"/>
      <c r="MDH13" s="503"/>
      <c r="MDI13" s="606"/>
      <c r="MDK13" s="629"/>
      <c r="MDL13" s="629"/>
      <c r="MDM13" s="619"/>
      <c r="MDN13" s="619"/>
      <c r="MDO13" s="619"/>
      <c r="MDP13" s="619"/>
      <c r="MDQ13" s="629"/>
      <c r="MDT13" s="126"/>
      <c r="MDU13" s="151"/>
      <c r="MDV13" s="703"/>
      <c r="MDW13" s="150"/>
      <c r="MDX13" s="138"/>
      <c r="MDY13" s="703"/>
      <c r="MDZ13" s="703"/>
      <c r="MEA13" s="703"/>
      <c r="MEB13" s="149"/>
      <c r="MEC13" s="703"/>
      <c r="MED13" s="703"/>
      <c r="MEE13" s="703"/>
      <c r="MEF13" s="128"/>
      <c r="MEG13" s="703"/>
      <c r="MEH13" s="149"/>
      <c r="MEI13" s="143"/>
      <c r="MEJ13" s="137"/>
      <c r="MEK13" s="149"/>
      <c r="MEL13" s="137"/>
      <c r="MEM13" s="118"/>
      <c r="MEN13" s="118"/>
      <c r="MEO13" s="117"/>
      <c r="MEP13" s="503"/>
      <c r="MEQ13" s="503"/>
      <c r="MER13" s="118"/>
      <c r="MES13" s="118"/>
      <c r="MET13" s="117"/>
      <c r="MEU13" s="503"/>
      <c r="MEV13" s="503"/>
      <c r="MEW13" s="119"/>
      <c r="MEX13" s="118"/>
      <c r="MEY13" s="117"/>
      <c r="MEZ13" s="498"/>
      <c r="MFA13" s="503"/>
      <c r="MFB13" s="118"/>
      <c r="MFC13" s="118"/>
      <c r="MFD13" s="117"/>
      <c r="MFE13" s="503"/>
      <c r="MFF13" s="503"/>
      <c r="MFG13" s="119"/>
      <c r="MFH13" s="118"/>
      <c r="MFI13" s="117"/>
      <c r="MFJ13" s="498"/>
      <c r="MFK13" s="503"/>
      <c r="MFL13" s="118"/>
      <c r="MFM13" s="118"/>
      <c r="MFN13" s="117"/>
      <c r="MFO13" s="498"/>
      <c r="MFP13" s="503"/>
      <c r="MFQ13" s="119"/>
      <c r="MFR13" s="118"/>
      <c r="MFS13" s="117"/>
      <c r="MFT13" s="498"/>
      <c r="MFU13" s="498"/>
      <c r="MFV13" s="118"/>
      <c r="MFW13" s="118"/>
      <c r="MFX13" s="117"/>
      <c r="MFY13" s="503"/>
      <c r="MFZ13" s="503"/>
      <c r="MGA13" s="119"/>
      <c r="MGB13" s="118"/>
      <c r="MGC13" s="117"/>
      <c r="MGD13" s="503"/>
      <c r="MGE13" s="498"/>
      <c r="MGF13" s="118"/>
      <c r="MGG13" s="118"/>
      <c r="MGH13" s="117"/>
      <c r="MGI13" s="503"/>
      <c r="MGJ13" s="701"/>
      <c r="MGK13" s="119"/>
      <c r="MGL13" s="118"/>
      <c r="MGM13" s="117"/>
      <c r="MGN13" s="503"/>
      <c r="MGO13" s="701"/>
      <c r="MGP13" s="118"/>
      <c r="MGQ13" s="118"/>
      <c r="MGR13" s="117"/>
      <c r="MGS13" s="117"/>
      <c r="MGT13" s="503"/>
      <c r="MGU13" s="606"/>
      <c r="MGW13" s="629"/>
      <c r="MGX13" s="629"/>
      <c r="MGY13" s="619"/>
      <c r="MGZ13" s="619"/>
      <c r="MHA13" s="619"/>
      <c r="MHB13" s="619"/>
      <c r="MHC13" s="629"/>
      <c r="MHF13" s="126"/>
      <c r="MHG13" s="151"/>
      <c r="MHH13" s="703"/>
      <c r="MHI13" s="150"/>
      <c r="MHJ13" s="138"/>
      <c r="MHK13" s="703"/>
      <c r="MHL13" s="703"/>
      <c r="MHM13" s="703"/>
      <c r="MHN13" s="149"/>
      <c r="MHO13" s="703"/>
      <c r="MHP13" s="703"/>
      <c r="MHQ13" s="703"/>
      <c r="MHR13" s="128"/>
      <c r="MHS13" s="703"/>
      <c r="MHT13" s="149"/>
      <c r="MHU13" s="143"/>
      <c r="MHV13" s="137"/>
      <c r="MHW13" s="149"/>
      <c r="MHX13" s="137"/>
      <c r="MHY13" s="118"/>
      <c r="MHZ13" s="118"/>
      <c r="MIA13" s="117"/>
      <c r="MIB13" s="503"/>
      <c r="MIC13" s="503"/>
      <c r="MID13" s="118"/>
      <c r="MIE13" s="118"/>
      <c r="MIF13" s="117"/>
      <c r="MIG13" s="503"/>
      <c r="MIH13" s="503"/>
      <c r="MII13" s="119"/>
      <c r="MIJ13" s="118"/>
      <c r="MIK13" s="117"/>
      <c r="MIL13" s="498"/>
      <c r="MIM13" s="503"/>
      <c r="MIN13" s="118"/>
      <c r="MIO13" s="118"/>
      <c r="MIP13" s="117"/>
      <c r="MIQ13" s="503"/>
      <c r="MIR13" s="503"/>
      <c r="MIS13" s="119"/>
      <c r="MIT13" s="118"/>
      <c r="MIU13" s="117"/>
      <c r="MIV13" s="498"/>
      <c r="MIW13" s="503"/>
      <c r="MIX13" s="118"/>
      <c r="MIY13" s="118"/>
      <c r="MIZ13" s="117"/>
      <c r="MJA13" s="498"/>
      <c r="MJB13" s="503"/>
      <c r="MJC13" s="119"/>
      <c r="MJD13" s="118"/>
      <c r="MJE13" s="117"/>
      <c r="MJF13" s="498"/>
      <c r="MJG13" s="498"/>
      <c r="MJH13" s="118"/>
      <c r="MJI13" s="118"/>
      <c r="MJJ13" s="117"/>
      <c r="MJK13" s="503"/>
      <c r="MJL13" s="503"/>
      <c r="MJM13" s="119"/>
      <c r="MJN13" s="118"/>
      <c r="MJO13" s="117"/>
      <c r="MJP13" s="503"/>
      <c r="MJQ13" s="498"/>
      <c r="MJR13" s="118"/>
      <c r="MJS13" s="118"/>
      <c r="MJT13" s="117"/>
      <c r="MJU13" s="503"/>
      <c r="MJV13" s="701"/>
      <c r="MJW13" s="119"/>
      <c r="MJX13" s="118"/>
      <c r="MJY13" s="117"/>
      <c r="MJZ13" s="503"/>
      <c r="MKA13" s="701"/>
      <c r="MKB13" s="118"/>
      <c r="MKC13" s="118"/>
      <c r="MKD13" s="117"/>
      <c r="MKE13" s="117"/>
      <c r="MKF13" s="503"/>
      <c r="MKG13" s="606"/>
      <c r="MKI13" s="629"/>
      <c r="MKJ13" s="629"/>
      <c r="MKK13" s="619"/>
      <c r="MKL13" s="619"/>
      <c r="MKM13" s="619"/>
      <c r="MKN13" s="619"/>
      <c r="MKO13" s="629"/>
      <c r="MKR13" s="126"/>
      <c r="MKS13" s="151"/>
      <c r="MKT13" s="703"/>
      <c r="MKU13" s="150"/>
      <c r="MKV13" s="138"/>
      <c r="MKW13" s="703"/>
      <c r="MKX13" s="703"/>
      <c r="MKY13" s="703"/>
      <c r="MKZ13" s="149"/>
      <c r="MLA13" s="703"/>
      <c r="MLB13" s="703"/>
      <c r="MLC13" s="703"/>
      <c r="MLD13" s="128"/>
      <c r="MLE13" s="703"/>
      <c r="MLF13" s="149"/>
      <c r="MLG13" s="143"/>
      <c r="MLH13" s="137"/>
      <c r="MLI13" s="149"/>
      <c r="MLJ13" s="137"/>
      <c r="MLK13" s="118"/>
      <c r="MLL13" s="118"/>
      <c r="MLM13" s="117"/>
      <c r="MLN13" s="503"/>
      <c r="MLO13" s="503"/>
      <c r="MLP13" s="118"/>
      <c r="MLQ13" s="118"/>
      <c r="MLR13" s="117"/>
      <c r="MLS13" s="503"/>
      <c r="MLT13" s="503"/>
      <c r="MLU13" s="119"/>
      <c r="MLV13" s="118"/>
      <c r="MLW13" s="117"/>
      <c r="MLX13" s="498"/>
      <c r="MLY13" s="503"/>
      <c r="MLZ13" s="118"/>
      <c r="MMA13" s="118"/>
      <c r="MMB13" s="117"/>
      <c r="MMC13" s="503"/>
      <c r="MMD13" s="503"/>
      <c r="MME13" s="119"/>
      <c r="MMF13" s="118"/>
      <c r="MMG13" s="117"/>
      <c r="MMH13" s="498"/>
      <c r="MMI13" s="503"/>
      <c r="MMJ13" s="118"/>
      <c r="MMK13" s="118"/>
      <c r="MML13" s="117"/>
      <c r="MMM13" s="498"/>
      <c r="MMN13" s="503"/>
      <c r="MMO13" s="119"/>
      <c r="MMP13" s="118"/>
      <c r="MMQ13" s="117"/>
      <c r="MMR13" s="498"/>
      <c r="MMS13" s="498"/>
      <c r="MMT13" s="118"/>
      <c r="MMU13" s="118"/>
      <c r="MMV13" s="117"/>
      <c r="MMW13" s="503"/>
      <c r="MMX13" s="503"/>
      <c r="MMY13" s="119"/>
      <c r="MMZ13" s="118"/>
      <c r="MNA13" s="117"/>
      <c r="MNB13" s="503"/>
      <c r="MNC13" s="498"/>
      <c r="MND13" s="118"/>
      <c r="MNE13" s="118"/>
      <c r="MNF13" s="117"/>
      <c r="MNG13" s="503"/>
      <c r="MNH13" s="701"/>
      <c r="MNI13" s="119"/>
      <c r="MNJ13" s="118"/>
      <c r="MNK13" s="117"/>
      <c r="MNL13" s="503"/>
      <c r="MNM13" s="701"/>
      <c r="MNN13" s="118"/>
      <c r="MNO13" s="118"/>
      <c r="MNP13" s="117"/>
      <c r="MNQ13" s="117"/>
      <c r="MNR13" s="503"/>
      <c r="MNS13" s="606"/>
      <c r="MNU13" s="629"/>
      <c r="MNV13" s="629"/>
      <c r="MNW13" s="619"/>
      <c r="MNX13" s="619"/>
      <c r="MNY13" s="619"/>
      <c r="MNZ13" s="619"/>
      <c r="MOA13" s="629"/>
      <c r="MOD13" s="126"/>
      <c r="MOE13" s="151"/>
      <c r="MOF13" s="703"/>
      <c r="MOG13" s="150"/>
      <c r="MOH13" s="138"/>
      <c r="MOI13" s="703"/>
      <c r="MOJ13" s="703"/>
      <c r="MOK13" s="703"/>
      <c r="MOL13" s="149"/>
      <c r="MOM13" s="703"/>
      <c r="MON13" s="703"/>
      <c r="MOO13" s="703"/>
      <c r="MOP13" s="128"/>
      <c r="MOQ13" s="703"/>
      <c r="MOR13" s="149"/>
      <c r="MOS13" s="143"/>
      <c r="MOT13" s="137"/>
      <c r="MOU13" s="149"/>
      <c r="MOV13" s="137"/>
      <c r="MOW13" s="118"/>
      <c r="MOX13" s="118"/>
      <c r="MOY13" s="117"/>
      <c r="MOZ13" s="503"/>
      <c r="MPA13" s="503"/>
      <c r="MPB13" s="118"/>
      <c r="MPC13" s="118"/>
      <c r="MPD13" s="117"/>
      <c r="MPE13" s="503"/>
      <c r="MPF13" s="503"/>
      <c r="MPG13" s="119"/>
      <c r="MPH13" s="118"/>
      <c r="MPI13" s="117"/>
      <c r="MPJ13" s="498"/>
      <c r="MPK13" s="503"/>
      <c r="MPL13" s="118"/>
      <c r="MPM13" s="118"/>
      <c r="MPN13" s="117"/>
      <c r="MPO13" s="503"/>
      <c r="MPP13" s="503"/>
      <c r="MPQ13" s="119"/>
      <c r="MPR13" s="118"/>
      <c r="MPS13" s="117"/>
      <c r="MPT13" s="498"/>
      <c r="MPU13" s="503"/>
      <c r="MPV13" s="118"/>
      <c r="MPW13" s="118"/>
      <c r="MPX13" s="117"/>
      <c r="MPY13" s="498"/>
      <c r="MPZ13" s="503"/>
      <c r="MQA13" s="119"/>
      <c r="MQB13" s="118"/>
      <c r="MQC13" s="117"/>
      <c r="MQD13" s="498"/>
      <c r="MQE13" s="498"/>
      <c r="MQF13" s="118"/>
      <c r="MQG13" s="118"/>
      <c r="MQH13" s="117"/>
      <c r="MQI13" s="503"/>
      <c r="MQJ13" s="503"/>
      <c r="MQK13" s="119"/>
      <c r="MQL13" s="118"/>
      <c r="MQM13" s="117"/>
      <c r="MQN13" s="503"/>
      <c r="MQO13" s="498"/>
      <c r="MQP13" s="118"/>
      <c r="MQQ13" s="118"/>
      <c r="MQR13" s="117"/>
      <c r="MQS13" s="503"/>
      <c r="MQT13" s="701"/>
      <c r="MQU13" s="119"/>
      <c r="MQV13" s="118"/>
      <c r="MQW13" s="117"/>
      <c r="MQX13" s="503"/>
      <c r="MQY13" s="701"/>
      <c r="MQZ13" s="118"/>
      <c r="MRA13" s="118"/>
      <c r="MRB13" s="117"/>
      <c r="MRC13" s="117"/>
      <c r="MRD13" s="503"/>
      <c r="MRE13" s="606"/>
      <c r="MRG13" s="629"/>
      <c r="MRH13" s="629"/>
      <c r="MRI13" s="619"/>
      <c r="MRJ13" s="619"/>
      <c r="MRK13" s="619"/>
      <c r="MRL13" s="619"/>
      <c r="MRM13" s="629"/>
      <c r="MRP13" s="126"/>
      <c r="MRQ13" s="151"/>
      <c r="MRR13" s="703"/>
      <c r="MRS13" s="150"/>
      <c r="MRT13" s="138"/>
      <c r="MRU13" s="703"/>
      <c r="MRV13" s="703"/>
      <c r="MRW13" s="703"/>
      <c r="MRX13" s="149"/>
      <c r="MRY13" s="703"/>
      <c r="MRZ13" s="703"/>
      <c r="MSA13" s="703"/>
      <c r="MSB13" s="128"/>
      <c r="MSC13" s="703"/>
      <c r="MSD13" s="149"/>
      <c r="MSE13" s="143"/>
      <c r="MSF13" s="137"/>
      <c r="MSG13" s="149"/>
      <c r="MSH13" s="137"/>
      <c r="MSI13" s="118"/>
      <c r="MSJ13" s="118"/>
      <c r="MSK13" s="117"/>
      <c r="MSL13" s="503"/>
      <c r="MSM13" s="503"/>
      <c r="MSN13" s="118"/>
      <c r="MSO13" s="118"/>
      <c r="MSP13" s="117"/>
      <c r="MSQ13" s="503"/>
      <c r="MSR13" s="503"/>
      <c r="MSS13" s="119"/>
      <c r="MST13" s="118"/>
      <c r="MSU13" s="117"/>
      <c r="MSV13" s="498"/>
      <c r="MSW13" s="503"/>
      <c r="MSX13" s="118"/>
      <c r="MSY13" s="118"/>
      <c r="MSZ13" s="117"/>
      <c r="MTA13" s="503"/>
      <c r="MTB13" s="503"/>
      <c r="MTC13" s="119"/>
      <c r="MTD13" s="118"/>
      <c r="MTE13" s="117"/>
      <c r="MTF13" s="498"/>
      <c r="MTG13" s="503"/>
      <c r="MTH13" s="118"/>
      <c r="MTI13" s="118"/>
      <c r="MTJ13" s="117"/>
      <c r="MTK13" s="498"/>
      <c r="MTL13" s="503"/>
      <c r="MTM13" s="119"/>
      <c r="MTN13" s="118"/>
      <c r="MTO13" s="117"/>
      <c r="MTP13" s="498"/>
      <c r="MTQ13" s="498"/>
      <c r="MTR13" s="118"/>
      <c r="MTS13" s="118"/>
      <c r="MTT13" s="117"/>
      <c r="MTU13" s="503"/>
      <c r="MTV13" s="503"/>
      <c r="MTW13" s="119"/>
      <c r="MTX13" s="118"/>
      <c r="MTY13" s="117"/>
      <c r="MTZ13" s="503"/>
      <c r="MUA13" s="498"/>
      <c r="MUB13" s="118"/>
      <c r="MUC13" s="118"/>
      <c r="MUD13" s="117"/>
      <c r="MUE13" s="503"/>
      <c r="MUF13" s="701"/>
      <c r="MUG13" s="119"/>
      <c r="MUH13" s="118"/>
      <c r="MUI13" s="117"/>
      <c r="MUJ13" s="503"/>
      <c r="MUK13" s="701"/>
      <c r="MUL13" s="118"/>
      <c r="MUM13" s="118"/>
      <c r="MUN13" s="117"/>
      <c r="MUO13" s="117"/>
      <c r="MUP13" s="503"/>
      <c r="MUQ13" s="606"/>
      <c r="MUS13" s="629"/>
      <c r="MUT13" s="629"/>
      <c r="MUU13" s="619"/>
      <c r="MUV13" s="619"/>
      <c r="MUW13" s="619"/>
      <c r="MUX13" s="619"/>
      <c r="MUY13" s="629"/>
      <c r="MVB13" s="126"/>
      <c r="MVC13" s="151"/>
      <c r="MVD13" s="703"/>
      <c r="MVE13" s="150"/>
      <c r="MVF13" s="138"/>
      <c r="MVG13" s="703"/>
      <c r="MVH13" s="703"/>
      <c r="MVI13" s="703"/>
      <c r="MVJ13" s="149"/>
      <c r="MVK13" s="703"/>
      <c r="MVL13" s="703"/>
      <c r="MVM13" s="703"/>
      <c r="MVN13" s="128"/>
      <c r="MVO13" s="703"/>
      <c r="MVP13" s="149"/>
      <c r="MVQ13" s="143"/>
      <c r="MVR13" s="137"/>
      <c r="MVS13" s="149"/>
      <c r="MVT13" s="137"/>
      <c r="MVU13" s="118"/>
      <c r="MVV13" s="118"/>
      <c r="MVW13" s="117"/>
      <c r="MVX13" s="503"/>
      <c r="MVY13" s="503"/>
      <c r="MVZ13" s="118"/>
      <c r="MWA13" s="118"/>
      <c r="MWB13" s="117"/>
      <c r="MWC13" s="503"/>
      <c r="MWD13" s="503"/>
      <c r="MWE13" s="119"/>
      <c r="MWF13" s="118"/>
      <c r="MWG13" s="117"/>
      <c r="MWH13" s="498"/>
      <c r="MWI13" s="503"/>
      <c r="MWJ13" s="118"/>
      <c r="MWK13" s="118"/>
      <c r="MWL13" s="117"/>
      <c r="MWM13" s="503"/>
      <c r="MWN13" s="503"/>
      <c r="MWO13" s="119"/>
      <c r="MWP13" s="118"/>
      <c r="MWQ13" s="117"/>
      <c r="MWR13" s="498"/>
      <c r="MWS13" s="503"/>
      <c r="MWT13" s="118"/>
      <c r="MWU13" s="118"/>
      <c r="MWV13" s="117"/>
      <c r="MWW13" s="498"/>
      <c r="MWX13" s="503"/>
      <c r="MWY13" s="119"/>
      <c r="MWZ13" s="118"/>
      <c r="MXA13" s="117"/>
      <c r="MXB13" s="498"/>
      <c r="MXC13" s="498"/>
      <c r="MXD13" s="118"/>
      <c r="MXE13" s="118"/>
      <c r="MXF13" s="117"/>
      <c r="MXG13" s="503"/>
      <c r="MXH13" s="503"/>
      <c r="MXI13" s="119"/>
      <c r="MXJ13" s="118"/>
      <c r="MXK13" s="117"/>
      <c r="MXL13" s="503"/>
      <c r="MXM13" s="498"/>
      <c r="MXN13" s="118"/>
      <c r="MXO13" s="118"/>
      <c r="MXP13" s="117"/>
      <c r="MXQ13" s="503"/>
      <c r="MXR13" s="701"/>
      <c r="MXS13" s="119"/>
      <c r="MXT13" s="118"/>
      <c r="MXU13" s="117"/>
      <c r="MXV13" s="503"/>
      <c r="MXW13" s="701"/>
      <c r="MXX13" s="118"/>
      <c r="MXY13" s="118"/>
      <c r="MXZ13" s="117"/>
      <c r="MYA13" s="117"/>
      <c r="MYB13" s="503"/>
      <c r="MYC13" s="606"/>
      <c r="MYE13" s="629"/>
      <c r="MYF13" s="629"/>
      <c r="MYG13" s="619"/>
      <c r="MYH13" s="619"/>
      <c r="MYI13" s="619"/>
      <c r="MYJ13" s="619"/>
      <c r="MYK13" s="629"/>
      <c r="MYN13" s="126"/>
      <c r="MYO13" s="151"/>
      <c r="MYP13" s="703"/>
      <c r="MYQ13" s="150"/>
      <c r="MYR13" s="138"/>
      <c r="MYS13" s="703"/>
      <c r="MYT13" s="703"/>
      <c r="MYU13" s="703"/>
      <c r="MYV13" s="149"/>
      <c r="MYW13" s="703"/>
      <c r="MYX13" s="703"/>
      <c r="MYY13" s="703"/>
      <c r="MYZ13" s="128"/>
      <c r="MZA13" s="703"/>
      <c r="MZB13" s="149"/>
      <c r="MZC13" s="143"/>
      <c r="MZD13" s="137"/>
      <c r="MZE13" s="149"/>
      <c r="MZF13" s="137"/>
      <c r="MZG13" s="118"/>
      <c r="MZH13" s="118"/>
      <c r="MZI13" s="117"/>
      <c r="MZJ13" s="503"/>
      <c r="MZK13" s="503"/>
      <c r="MZL13" s="118"/>
      <c r="MZM13" s="118"/>
      <c r="MZN13" s="117"/>
      <c r="MZO13" s="503"/>
      <c r="MZP13" s="503"/>
      <c r="MZQ13" s="119"/>
      <c r="MZR13" s="118"/>
      <c r="MZS13" s="117"/>
      <c r="MZT13" s="498"/>
      <c r="MZU13" s="503"/>
      <c r="MZV13" s="118"/>
      <c r="MZW13" s="118"/>
      <c r="MZX13" s="117"/>
      <c r="MZY13" s="503"/>
      <c r="MZZ13" s="503"/>
      <c r="NAA13" s="119"/>
      <c r="NAB13" s="118"/>
      <c r="NAC13" s="117"/>
      <c r="NAD13" s="498"/>
      <c r="NAE13" s="503"/>
      <c r="NAF13" s="118"/>
      <c r="NAG13" s="118"/>
      <c r="NAH13" s="117"/>
      <c r="NAI13" s="498"/>
      <c r="NAJ13" s="503"/>
      <c r="NAK13" s="119"/>
      <c r="NAL13" s="118"/>
      <c r="NAM13" s="117"/>
      <c r="NAN13" s="498"/>
      <c r="NAO13" s="498"/>
      <c r="NAP13" s="118"/>
      <c r="NAQ13" s="118"/>
      <c r="NAR13" s="117"/>
      <c r="NAS13" s="503"/>
      <c r="NAT13" s="503"/>
      <c r="NAU13" s="119"/>
      <c r="NAV13" s="118"/>
      <c r="NAW13" s="117"/>
      <c r="NAX13" s="503"/>
      <c r="NAY13" s="498"/>
      <c r="NAZ13" s="118"/>
      <c r="NBA13" s="118"/>
      <c r="NBB13" s="117"/>
      <c r="NBC13" s="503"/>
      <c r="NBD13" s="701"/>
      <c r="NBE13" s="119"/>
      <c r="NBF13" s="118"/>
      <c r="NBG13" s="117"/>
      <c r="NBH13" s="503"/>
      <c r="NBI13" s="701"/>
      <c r="NBJ13" s="118"/>
      <c r="NBK13" s="118"/>
      <c r="NBL13" s="117"/>
      <c r="NBM13" s="117"/>
      <c r="NBN13" s="503"/>
      <c r="NBO13" s="606"/>
      <c r="NBQ13" s="629"/>
      <c r="NBR13" s="629"/>
      <c r="NBS13" s="619"/>
      <c r="NBT13" s="619"/>
      <c r="NBU13" s="619"/>
      <c r="NBV13" s="619"/>
      <c r="NBW13" s="629"/>
      <c r="NBZ13" s="126"/>
      <c r="NCA13" s="151"/>
      <c r="NCB13" s="703"/>
      <c r="NCC13" s="150"/>
      <c r="NCD13" s="138"/>
      <c r="NCE13" s="703"/>
      <c r="NCF13" s="703"/>
      <c r="NCG13" s="703"/>
      <c r="NCH13" s="149"/>
      <c r="NCI13" s="703"/>
      <c r="NCJ13" s="703"/>
      <c r="NCK13" s="703"/>
      <c r="NCL13" s="128"/>
      <c r="NCM13" s="703"/>
      <c r="NCN13" s="149"/>
      <c r="NCO13" s="143"/>
      <c r="NCP13" s="137"/>
      <c r="NCQ13" s="149"/>
      <c r="NCR13" s="137"/>
      <c r="NCS13" s="118"/>
      <c r="NCT13" s="118"/>
      <c r="NCU13" s="117"/>
      <c r="NCV13" s="503"/>
      <c r="NCW13" s="503"/>
      <c r="NCX13" s="118"/>
      <c r="NCY13" s="118"/>
      <c r="NCZ13" s="117"/>
      <c r="NDA13" s="503"/>
      <c r="NDB13" s="503"/>
      <c r="NDC13" s="119"/>
      <c r="NDD13" s="118"/>
      <c r="NDE13" s="117"/>
      <c r="NDF13" s="498"/>
      <c r="NDG13" s="503"/>
      <c r="NDH13" s="118"/>
      <c r="NDI13" s="118"/>
      <c r="NDJ13" s="117"/>
      <c r="NDK13" s="503"/>
      <c r="NDL13" s="503"/>
      <c r="NDM13" s="119"/>
      <c r="NDN13" s="118"/>
      <c r="NDO13" s="117"/>
      <c r="NDP13" s="498"/>
      <c r="NDQ13" s="503"/>
      <c r="NDR13" s="118"/>
      <c r="NDS13" s="118"/>
      <c r="NDT13" s="117"/>
      <c r="NDU13" s="498"/>
      <c r="NDV13" s="503"/>
      <c r="NDW13" s="119"/>
      <c r="NDX13" s="118"/>
      <c r="NDY13" s="117"/>
      <c r="NDZ13" s="498"/>
      <c r="NEA13" s="498"/>
      <c r="NEB13" s="118"/>
      <c r="NEC13" s="118"/>
      <c r="NED13" s="117"/>
      <c r="NEE13" s="503"/>
      <c r="NEF13" s="503"/>
      <c r="NEG13" s="119"/>
      <c r="NEH13" s="118"/>
      <c r="NEI13" s="117"/>
      <c r="NEJ13" s="503"/>
      <c r="NEK13" s="498"/>
      <c r="NEL13" s="118"/>
      <c r="NEM13" s="118"/>
      <c r="NEN13" s="117"/>
      <c r="NEO13" s="503"/>
      <c r="NEP13" s="701"/>
      <c r="NEQ13" s="119"/>
      <c r="NER13" s="118"/>
      <c r="NES13" s="117"/>
      <c r="NET13" s="503"/>
      <c r="NEU13" s="701"/>
      <c r="NEV13" s="118"/>
      <c r="NEW13" s="118"/>
      <c r="NEX13" s="117"/>
      <c r="NEY13" s="117"/>
      <c r="NEZ13" s="503"/>
      <c r="NFA13" s="606"/>
      <c r="NFC13" s="629"/>
      <c r="NFD13" s="629"/>
      <c r="NFE13" s="619"/>
      <c r="NFF13" s="619"/>
      <c r="NFG13" s="619"/>
      <c r="NFH13" s="619"/>
      <c r="NFI13" s="629"/>
      <c r="NFL13" s="126"/>
      <c r="NFM13" s="151"/>
      <c r="NFN13" s="703"/>
      <c r="NFO13" s="150"/>
      <c r="NFP13" s="138"/>
      <c r="NFQ13" s="703"/>
      <c r="NFR13" s="703"/>
      <c r="NFS13" s="703"/>
      <c r="NFT13" s="149"/>
      <c r="NFU13" s="703"/>
      <c r="NFV13" s="703"/>
      <c r="NFW13" s="703"/>
      <c r="NFX13" s="128"/>
      <c r="NFY13" s="703"/>
      <c r="NFZ13" s="149"/>
      <c r="NGA13" s="143"/>
      <c r="NGB13" s="137"/>
      <c r="NGC13" s="149"/>
      <c r="NGD13" s="137"/>
      <c r="NGE13" s="118"/>
      <c r="NGF13" s="118"/>
      <c r="NGG13" s="117"/>
      <c r="NGH13" s="503"/>
      <c r="NGI13" s="503"/>
      <c r="NGJ13" s="118"/>
      <c r="NGK13" s="118"/>
      <c r="NGL13" s="117"/>
      <c r="NGM13" s="503"/>
      <c r="NGN13" s="503"/>
      <c r="NGO13" s="119"/>
      <c r="NGP13" s="118"/>
      <c r="NGQ13" s="117"/>
      <c r="NGR13" s="498"/>
      <c r="NGS13" s="503"/>
      <c r="NGT13" s="118"/>
      <c r="NGU13" s="118"/>
      <c r="NGV13" s="117"/>
      <c r="NGW13" s="503"/>
      <c r="NGX13" s="503"/>
      <c r="NGY13" s="119"/>
      <c r="NGZ13" s="118"/>
      <c r="NHA13" s="117"/>
      <c r="NHB13" s="498"/>
      <c r="NHC13" s="503"/>
      <c r="NHD13" s="118"/>
      <c r="NHE13" s="118"/>
      <c r="NHF13" s="117"/>
      <c r="NHG13" s="498"/>
      <c r="NHH13" s="503"/>
      <c r="NHI13" s="119"/>
      <c r="NHJ13" s="118"/>
      <c r="NHK13" s="117"/>
      <c r="NHL13" s="498"/>
      <c r="NHM13" s="498"/>
      <c r="NHN13" s="118"/>
      <c r="NHO13" s="118"/>
      <c r="NHP13" s="117"/>
      <c r="NHQ13" s="503"/>
      <c r="NHR13" s="503"/>
      <c r="NHS13" s="119"/>
      <c r="NHT13" s="118"/>
      <c r="NHU13" s="117"/>
      <c r="NHV13" s="503"/>
      <c r="NHW13" s="498"/>
      <c r="NHX13" s="118"/>
      <c r="NHY13" s="118"/>
      <c r="NHZ13" s="117"/>
      <c r="NIA13" s="503"/>
      <c r="NIB13" s="701"/>
      <c r="NIC13" s="119"/>
      <c r="NID13" s="118"/>
      <c r="NIE13" s="117"/>
      <c r="NIF13" s="503"/>
      <c r="NIG13" s="701"/>
      <c r="NIH13" s="118"/>
      <c r="NII13" s="118"/>
      <c r="NIJ13" s="117"/>
      <c r="NIK13" s="117"/>
      <c r="NIL13" s="503"/>
      <c r="NIM13" s="606"/>
      <c r="NIO13" s="629"/>
      <c r="NIP13" s="629"/>
      <c r="NIQ13" s="619"/>
      <c r="NIR13" s="619"/>
      <c r="NIS13" s="619"/>
      <c r="NIT13" s="619"/>
      <c r="NIU13" s="629"/>
      <c r="NIX13" s="126"/>
      <c r="NIY13" s="151"/>
      <c r="NIZ13" s="703"/>
      <c r="NJA13" s="150"/>
      <c r="NJB13" s="138"/>
      <c r="NJC13" s="703"/>
      <c r="NJD13" s="703"/>
      <c r="NJE13" s="703"/>
      <c r="NJF13" s="149"/>
      <c r="NJG13" s="703"/>
      <c r="NJH13" s="703"/>
      <c r="NJI13" s="703"/>
      <c r="NJJ13" s="128"/>
      <c r="NJK13" s="703"/>
      <c r="NJL13" s="149"/>
      <c r="NJM13" s="143"/>
      <c r="NJN13" s="137"/>
      <c r="NJO13" s="149"/>
      <c r="NJP13" s="137"/>
      <c r="NJQ13" s="118"/>
      <c r="NJR13" s="118"/>
      <c r="NJS13" s="117"/>
      <c r="NJT13" s="503"/>
      <c r="NJU13" s="503"/>
      <c r="NJV13" s="118"/>
      <c r="NJW13" s="118"/>
      <c r="NJX13" s="117"/>
      <c r="NJY13" s="503"/>
      <c r="NJZ13" s="503"/>
      <c r="NKA13" s="119"/>
      <c r="NKB13" s="118"/>
      <c r="NKC13" s="117"/>
      <c r="NKD13" s="498"/>
      <c r="NKE13" s="503"/>
      <c r="NKF13" s="118"/>
      <c r="NKG13" s="118"/>
      <c r="NKH13" s="117"/>
      <c r="NKI13" s="503"/>
      <c r="NKJ13" s="503"/>
      <c r="NKK13" s="119"/>
      <c r="NKL13" s="118"/>
      <c r="NKM13" s="117"/>
      <c r="NKN13" s="498"/>
      <c r="NKO13" s="503"/>
      <c r="NKP13" s="118"/>
      <c r="NKQ13" s="118"/>
      <c r="NKR13" s="117"/>
      <c r="NKS13" s="498"/>
      <c r="NKT13" s="503"/>
      <c r="NKU13" s="119"/>
      <c r="NKV13" s="118"/>
      <c r="NKW13" s="117"/>
      <c r="NKX13" s="498"/>
      <c r="NKY13" s="498"/>
      <c r="NKZ13" s="118"/>
      <c r="NLA13" s="118"/>
      <c r="NLB13" s="117"/>
      <c r="NLC13" s="503"/>
      <c r="NLD13" s="503"/>
      <c r="NLE13" s="119"/>
      <c r="NLF13" s="118"/>
      <c r="NLG13" s="117"/>
      <c r="NLH13" s="503"/>
      <c r="NLI13" s="498"/>
      <c r="NLJ13" s="118"/>
      <c r="NLK13" s="118"/>
      <c r="NLL13" s="117"/>
      <c r="NLM13" s="503"/>
      <c r="NLN13" s="701"/>
      <c r="NLO13" s="119"/>
      <c r="NLP13" s="118"/>
      <c r="NLQ13" s="117"/>
      <c r="NLR13" s="503"/>
      <c r="NLS13" s="701"/>
      <c r="NLT13" s="118"/>
      <c r="NLU13" s="118"/>
      <c r="NLV13" s="117"/>
      <c r="NLW13" s="117"/>
      <c r="NLX13" s="503"/>
      <c r="NLY13" s="606"/>
      <c r="NMA13" s="629"/>
      <c r="NMB13" s="629"/>
      <c r="NMC13" s="619"/>
      <c r="NMD13" s="619"/>
      <c r="NME13" s="619"/>
      <c r="NMF13" s="619"/>
      <c r="NMG13" s="629"/>
      <c r="NMJ13" s="126"/>
      <c r="NMK13" s="151"/>
      <c r="NML13" s="703"/>
      <c r="NMM13" s="150"/>
      <c r="NMN13" s="138"/>
      <c r="NMO13" s="703"/>
      <c r="NMP13" s="703"/>
      <c r="NMQ13" s="703"/>
      <c r="NMR13" s="149"/>
      <c r="NMS13" s="703"/>
      <c r="NMT13" s="703"/>
      <c r="NMU13" s="703"/>
      <c r="NMV13" s="128"/>
      <c r="NMW13" s="703"/>
      <c r="NMX13" s="149"/>
      <c r="NMY13" s="143"/>
      <c r="NMZ13" s="137"/>
      <c r="NNA13" s="149"/>
      <c r="NNB13" s="137"/>
      <c r="NNC13" s="118"/>
      <c r="NND13" s="118"/>
      <c r="NNE13" s="117"/>
      <c r="NNF13" s="503"/>
      <c r="NNG13" s="503"/>
      <c r="NNH13" s="118"/>
      <c r="NNI13" s="118"/>
      <c r="NNJ13" s="117"/>
      <c r="NNK13" s="503"/>
      <c r="NNL13" s="503"/>
      <c r="NNM13" s="119"/>
      <c r="NNN13" s="118"/>
      <c r="NNO13" s="117"/>
      <c r="NNP13" s="498"/>
      <c r="NNQ13" s="503"/>
      <c r="NNR13" s="118"/>
      <c r="NNS13" s="118"/>
      <c r="NNT13" s="117"/>
      <c r="NNU13" s="503"/>
      <c r="NNV13" s="503"/>
      <c r="NNW13" s="119"/>
      <c r="NNX13" s="118"/>
      <c r="NNY13" s="117"/>
      <c r="NNZ13" s="498"/>
      <c r="NOA13" s="503"/>
      <c r="NOB13" s="118"/>
      <c r="NOC13" s="118"/>
      <c r="NOD13" s="117"/>
      <c r="NOE13" s="498"/>
      <c r="NOF13" s="503"/>
      <c r="NOG13" s="119"/>
      <c r="NOH13" s="118"/>
      <c r="NOI13" s="117"/>
      <c r="NOJ13" s="498"/>
      <c r="NOK13" s="498"/>
      <c r="NOL13" s="118"/>
      <c r="NOM13" s="118"/>
      <c r="NON13" s="117"/>
      <c r="NOO13" s="503"/>
      <c r="NOP13" s="503"/>
      <c r="NOQ13" s="119"/>
      <c r="NOR13" s="118"/>
      <c r="NOS13" s="117"/>
      <c r="NOT13" s="503"/>
      <c r="NOU13" s="498"/>
      <c r="NOV13" s="118"/>
      <c r="NOW13" s="118"/>
      <c r="NOX13" s="117"/>
      <c r="NOY13" s="503"/>
      <c r="NOZ13" s="701"/>
      <c r="NPA13" s="119"/>
      <c r="NPB13" s="118"/>
      <c r="NPC13" s="117"/>
      <c r="NPD13" s="503"/>
      <c r="NPE13" s="701"/>
      <c r="NPF13" s="118"/>
      <c r="NPG13" s="118"/>
      <c r="NPH13" s="117"/>
      <c r="NPI13" s="117"/>
      <c r="NPJ13" s="503"/>
      <c r="NPK13" s="606"/>
      <c r="NPM13" s="629"/>
      <c r="NPN13" s="629"/>
      <c r="NPO13" s="619"/>
      <c r="NPP13" s="619"/>
      <c r="NPQ13" s="619"/>
      <c r="NPR13" s="619"/>
      <c r="NPS13" s="629"/>
      <c r="NPV13" s="126"/>
      <c r="NPW13" s="151"/>
      <c r="NPX13" s="703"/>
      <c r="NPY13" s="150"/>
      <c r="NPZ13" s="138"/>
      <c r="NQA13" s="703"/>
      <c r="NQB13" s="703"/>
      <c r="NQC13" s="703"/>
      <c r="NQD13" s="149"/>
      <c r="NQE13" s="703"/>
      <c r="NQF13" s="703"/>
      <c r="NQG13" s="703"/>
      <c r="NQH13" s="128"/>
      <c r="NQI13" s="703"/>
      <c r="NQJ13" s="149"/>
      <c r="NQK13" s="143"/>
      <c r="NQL13" s="137"/>
      <c r="NQM13" s="149"/>
      <c r="NQN13" s="137"/>
      <c r="NQO13" s="118"/>
      <c r="NQP13" s="118"/>
      <c r="NQQ13" s="117"/>
      <c r="NQR13" s="503"/>
      <c r="NQS13" s="503"/>
      <c r="NQT13" s="118"/>
      <c r="NQU13" s="118"/>
      <c r="NQV13" s="117"/>
      <c r="NQW13" s="503"/>
      <c r="NQX13" s="503"/>
      <c r="NQY13" s="119"/>
      <c r="NQZ13" s="118"/>
      <c r="NRA13" s="117"/>
      <c r="NRB13" s="498"/>
      <c r="NRC13" s="503"/>
      <c r="NRD13" s="118"/>
      <c r="NRE13" s="118"/>
      <c r="NRF13" s="117"/>
      <c r="NRG13" s="503"/>
      <c r="NRH13" s="503"/>
      <c r="NRI13" s="119"/>
      <c r="NRJ13" s="118"/>
      <c r="NRK13" s="117"/>
      <c r="NRL13" s="498"/>
      <c r="NRM13" s="503"/>
      <c r="NRN13" s="118"/>
      <c r="NRO13" s="118"/>
      <c r="NRP13" s="117"/>
      <c r="NRQ13" s="498"/>
      <c r="NRR13" s="503"/>
      <c r="NRS13" s="119"/>
      <c r="NRT13" s="118"/>
      <c r="NRU13" s="117"/>
      <c r="NRV13" s="498"/>
      <c r="NRW13" s="498"/>
      <c r="NRX13" s="118"/>
      <c r="NRY13" s="118"/>
      <c r="NRZ13" s="117"/>
      <c r="NSA13" s="503"/>
      <c r="NSB13" s="503"/>
      <c r="NSC13" s="119"/>
      <c r="NSD13" s="118"/>
      <c r="NSE13" s="117"/>
      <c r="NSF13" s="503"/>
      <c r="NSG13" s="498"/>
      <c r="NSH13" s="118"/>
      <c r="NSI13" s="118"/>
      <c r="NSJ13" s="117"/>
      <c r="NSK13" s="503"/>
      <c r="NSL13" s="701"/>
      <c r="NSM13" s="119"/>
      <c r="NSN13" s="118"/>
      <c r="NSO13" s="117"/>
      <c r="NSP13" s="503"/>
      <c r="NSQ13" s="701"/>
      <c r="NSR13" s="118"/>
      <c r="NSS13" s="118"/>
      <c r="NST13" s="117"/>
      <c r="NSU13" s="117"/>
      <c r="NSV13" s="503"/>
      <c r="NSW13" s="606"/>
      <c r="NSY13" s="629"/>
      <c r="NSZ13" s="629"/>
      <c r="NTA13" s="619"/>
      <c r="NTB13" s="619"/>
      <c r="NTC13" s="619"/>
      <c r="NTD13" s="619"/>
      <c r="NTE13" s="629"/>
      <c r="NTH13" s="126"/>
      <c r="NTI13" s="151"/>
      <c r="NTJ13" s="703"/>
      <c r="NTK13" s="150"/>
      <c r="NTL13" s="138"/>
      <c r="NTM13" s="703"/>
      <c r="NTN13" s="703"/>
      <c r="NTO13" s="703"/>
      <c r="NTP13" s="149"/>
      <c r="NTQ13" s="703"/>
      <c r="NTR13" s="703"/>
      <c r="NTS13" s="703"/>
      <c r="NTT13" s="128"/>
      <c r="NTU13" s="703"/>
      <c r="NTV13" s="149"/>
      <c r="NTW13" s="143"/>
      <c r="NTX13" s="137"/>
      <c r="NTY13" s="149"/>
      <c r="NTZ13" s="137"/>
      <c r="NUA13" s="118"/>
      <c r="NUB13" s="118"/>
      <c r="NUC13" s="117"/>
      <c r="NUD13" s="503"/>
      <c r="NUE13" s="503"/>
      <c r="NUF13" s="118"/>
      <c r="NUG13" s="118"/>
      <c r="NUH13" s="117"/>
      <c r="NUI13" s="503"/>
      <c r="NUJ13" s="503"/>
      <c r="NUK13" s="119"/>
      <c r="NUL13" s="118"/>
      <c r="NUM13" s="117"/>
      <c r="NUN13" s="498"/>
      <c r="NUO13" s="503"/>
      <c r="NUP13" s="118"/>
      <c r="NUQ13" s="118"/>
      <c r="NUR13" s="117"/>
      <c r="NUS13" s="503"/>
      <c r="NUT13" s="503"/>
      <c r="NUU13" s="119"/>
      <c r="NUV13" s="118"/>
      <c r="NUW13" s="117"/>
      <c r="NUX13" s="498"/>
      <c r="NUY13" s="503"/>
      <c r="NUZ13" s="118"/>
      <c r="NVA13" s="118"/>
      <c r="NVB13" s="117"/>
      <c r="NVC13" s="498"/>
      <c r="NVD13" s="503"/>
      <c r="NVE13" s="119"/>
      <c r="NVF13" s="118"/>
      <c r="NVG13" s="117"/>
      <c r="NVH13" s="498"/>
      <c r="NVI13" s="498"/>
      <c r="NVJ13" s="118"/>
      <c r="NVK13" s="118"/>
      <c r="NVL13" s="117"/>
      <c r="NVM13" s="503"/>
      <c r="NVN13" s="503"/>
      <c r="NVO13" s="119"/>
      <c r="NVP13" s="118"/>
      <c r="NVQ13" s="117"/>
      <c r="NVR13" s="503"/>
      <c r="NVS13" s="498"/>
      <c r="NVT13" s="118"/>
      <c r="NVU13" s="118"/>
      <c r="NVV13" s="117"/>
      <c r="NVW13" s="503"/>
      <c r="NVX13" s="701"/>
      <c r="NVY13" s="119"/>
      <c r="NVZ13" s="118"/>
      <c r="NWA13" s="117"/>
      <c r="NWB13" s="503"/>
      <c r="NWC13" s="701"/>
      <c r="NWD13" s="118"/>
      <c r="NWE13" s="118"/>
      <c r="NWF13" s="117"/>
      <c r="NWG13" s="117"/>
      <c r="NWH13" s="503"/>
      <c r="NWI13" s="606"/>
      <c r="NWK13" s="629"/>
      <c r="NWL13" s="629"/>
      <c r="NWM13" s="619"/>
      <c r="NWN13" s="619"/>
      <c r="NWO13" s="619"/>
      <c r="NWP13" s="619"/>
      <c r="NWQ13" s="629"/>
      <c r="NWT13" s="126"/>
      <c r="NWU13" s="151"/>
      <c r="NWV13" s="703"/>
      <c r="NWW13" s="150"/>
      <c r="NWX13" s="138"/>
      <c r="NWY13" s="703"/>
      <c r="NWZ13" s="703"/>
      <c r="NXA13" s="703"/>
      <c r="NXB13" s="149"/>
      <c r="NXC13" s="703"/>
      <c r="NXD13" s="703"/>
      <c r="NXE13" s="703"/>
      <c r="NXF13" s="128"/>
      <c r="NXG13" s="703"/>
      <c r="NXH13" s="149"/>
      <c r="NXI13" s="143"/>
      <c r="NXJ13" s="137"/>
      <c r="NXK13" s="149"/>
      <c r="NXL13" s="137"/>
      <c r="NXM13" s="118"/>
      <c r="NXN13" s="118"/>
      <c r="NXO13" s="117"/>
      <c r="NXP13" s="503"/>
      <c r="NXQ13" s="503"/>
      <c r="NXR13" s="118"/>
      <c r="NXS13" s="118"/>
      <c r="NXT13" s="117"/>
      <c r="NXU13" s="503"/>
      <c r="NXV13" s="503"/>
      <c r="NXW13" s="119"/>
      <c r="NXX13" s="118"/>
      <c r="NXY13" s="117"/>
      <c r="NXZ13" s="498"/>
      <c r="NYA13" s="503"/>
      <c r="NYB13" s="118"/>
      <c r="NYC13" s="118"/>
      <c r="NYD13" s="117"/>
      <c r="NYE13" s="503"/>
      <c r="NYF13" s="503"/>
      <c r="NYG13" s="119"/>
      <c r="NYH13" s="118"/>
      <c r="NYI13" s="117"/>
      <c r="NYJ13" s="498"/>
      <c r="NYK13" s="503"/>
      <c r="NYL13" s="118"/>
      <c r="NYM13" s="118"/>
      <c r="NYN13" s="117"/>
      <c r="NYO13" s="498"/>
      <c r="NYP13" s="503"/>
      <c r="NYQ13" s="119"/>
      <c r="NYR13" s="118"/>
      <c r="NYS13" s="117"/>
      <c r="NYT13" s="498"/>
      <c r="NYU13" s="498"/>
      <c r="NYV13" s="118"/>
      <c r="NYW13" s="118"/>
      <c r="NYX13" s="117"/>
      <c r="NYY13" s="503"/>
      <c r="NYZ13" s="503"/>
      <c r="NZA13" s="119"/>
      <c r="NZB13" s="118"/>
      <c r="NZC13" s="117"/>
      <c r="NZD13" s="503"/>
      <c r="NZE13" s="498"/>
      <c r="NZF13" s="118"/>
      <c r="NZG13" s="118"/>
      <c r="NZH13" s="117"/>
      <c r="NZI13" s="503"/>
      <c r="NZJ13" s="701"/>
      <c r="NZK13" s="119"/>
      <c r="NZL13" s="118"/>
      <c r="NZM13" s="117"/>
      <c r="NZN13" s="503"/>
      <c r="NZO13" s="701"/>
      <c r="NZP13" s="118"/>
      <c r="NZQ13" s="118"/>
      <c r="NZR13" s="117"/>
      <c r="NZS13" s="117"/>
      <c r="NZT13" s="503"/>
      <c r="NZU13" s="606"/>
      <c r="NZW13" s="629"/>
      <c r="NZX13" s="629"/>
      <c r="NZY13" s="619"/>
      <c r="NZZ13" s="619"/>
      <c r="OAA13" s="619"/>
      <c r="OAB13" s="619"/>
      <c r="OAC13" s="629"/>
      <c r="OAF13" s="126"/>
      <c r="OAG13" s="151"/>
      <c r="OAH13" s="703"/>
      <c r="OAI13" s="150"/>
      <c r="OAJ13" s="138"/>
      <c r="OAK13" s="703"/>
      <c r="OAL13" s="703"/>
      <c r="OAM13" s="703"/>
      <c r="OAN13" s="149"/>
      <c r="OAO13" s="703"/>
      <c r="OAP13" s="703"/>
      <c r="OAQ13" s="703"/>
      <c r="OAR13" s="128"/>
      <c r="OAS13" s="703"/>
      <c r="OAT13" s="149"/>
      <c r="OAU13" s="143"/>
      <c r="OAV13" s="137"/>
      <c r="OAW13" s="149"/>
      <c r="OAX13" s="137"/>
      <c r="OAY13" s="118"/>
      <c r="OAZ13" s="118"/>
      <c r="OBA13" s="117"/>
      <c r="OBB13" s="503"/>
      <c r="OBC13" s="503"/>
      <c r="OBD13" s="118"/>
      <c r="OBE13" s="118"/>
      <c r="OBF13" s="117"/>
      <c r="OBG13" s="503"/>
      <c r="OBH13" s="503"/>
      <c r="OBI13" s="119"/>
      <c r="OBJ13" s="118"/>
      <c r="OBK13" s="117"/>
      <c r="OBL13" s="498"/>
      <c r="OBM13" s="503"/>
      <c r="OBN13" s="118"/>
      <c r="OBO13" s="118"/>
      <c r="OBP13" s="117"/>
      <c r="OBQ13" s="503"/>
      <c r="OBR13" s="503"/>
      <c r="OBS13" s="119"/>
      <c r="OBT13" s="118"/>
      <c r="OBU13" s="117"/>
      <c r="OBV13" s="498"/>
      <c r="OBW13" s="503"/>
      <c r="OBX13" s="118"/>
      <c r="OBY13" s="118"/>
      <c r="OBZ13" s="117"/>
      <c r="OCA13" s="498"/>
      <c r="OCB13" s="503"/>
      <c r="OCC13" s="119"/>
      <c r="OCD13" s="118"/>
      <c r="OCE13" s="117"/>
      <c r="OCF13" s="498"/>
      <c r="OCG13" s="498"/>
      <c r="OCH13" s="118"/>
      <c r="OCI13" s="118"/>
      <c r="OCJ13" s="117"/>
      <c r="OCK13" s="503"/>
      <c r="OCL13" s="503"/>
      <c r="OCM13" s="119"/>
      <c r="OCN13" s="118"/>
      <c r="OCO13" s="117"/>
      <c r="OCP13" s="503"/>
      <c r="OCQ13" s="498"/>
      <c r="OCR13" s="118"/>
      <c r="OCS13" s="118"/>
      <c r="OCT13" s="117"/>
      <c r="OCU13" s="503"/>
      <c r="OCV13" s="701"/>
      <c r="OCW13" s="119"/>
      <c r="OCX13" s="118"/>
      <c r="OCY13" s="117"/>
      <c r="OCZ13" s="503"/>
      <c r="ODA13" s="701"/>
      <c r="ODB13" s="118"/>
      <c r="ODC13" s="118"/>
      <c r="ODD13" s="117"/>
      <c r="ODE13" s="117"/>
      <c r="ODF13" s="503"/>
      <c r="ODG13" s="606"/>
      <c r="ODI13" s="629"/>
      <c r="ODJ13" s="629"/>
      <c r="ODK13" s="619"/>
      <c r="ODL13" s="619"/>
      <c r="ODM13" s="619"/>
      <c r="ODN13" s="619"/>
      <c r="ODO13" s="629"/>
      <c r="ODR13" s="126"/>
      <c r="ODS13" s="151"/>
      <c r="ODT13" s="703"/>
      <c r="ODU13" s="150"/>
      <c r="ODV13" s="138"/>
      <c r="ODW13" s="703"/>
      <c r="ODX13" s="703"/>
      <c r="ODY13" s="703"/>
      <c r="ODZ13" s="149"/>
      <c r="OEA13" s="703"/>
      <c r="OEB13" s="703"/>
      <c r="OEC13" s="703"/>
      <c r="OED13" s="128"/>
      <c r="OEE13" s="703"/>
      <c r="OEF13" s="149"/>
      <c r="OEG13" s="143"/>
      <c r="OEH13" s="137"/>
      <c r="OEI13" s="149"/>
      <c r="OEJ13" s="137"/>
      <c r="OEK13" s="118"/>
      <c r="OEL13" s="118"/>
      <c r="OEM13" s="117"/>
      <c r="OEN13" s="503"/>
      <c r="OEO13" s="503"/>
      <c r="OEP13" s="118"/>
      <c r="OEQ13" s="118"/>
      <c r="OER13" s="117"/>
      <c r="OES13" s="503"/>
      <c r="OET13" s="503"/>
      <c r="OEU13" s="119"/>
      <c r="OEV13" s="118"/>
      <c r="OEW13" s="117"/>
      <c r="OEX13" s="498"/>
      <c r="OEY13" s="503"/>
      <c r="OEZ13" s="118"/>
      <c r="OFA13" s="118"/>
      <c r="OFB13" s="117"/>
      <c r="OFC13" s="503"/>
      <c r="OFD13" s="503"/>
      <c r="OFE13" s="119"/>
      <c r="OFF13" s="118"/>
      <c r="OFG13" s="117"/>
      <c r="OFH13" s="498"/>
      <c r="OFI13" s="503"/>
      <c r="OFJ13" s="118"/>
      <c r="OFK13" s="118"/>
      <c r="OFL13" s="117"/>
      <c r="OFM13" s="498"/>
      <c r="OFN13" s="503"/>
      <c r="OFO13" s="119"/>
      <c r="OFP13" s="118"/>
      <c r="OFQ13" s="117"/>
      <c r="OFR13" s="498"/>
      <c r="OFS13" s="498"/>
      <c r="OFT13" s="118"/>
      <c r="OFU13" s="118"/>
      <c r="OFV13" s="117"/>
      <c r="OFW13" s="503"/>
      <c r="OFX13" s="503"/>
      <c r="OFY13" s="119"/>
      <c r="OFZ13" s="118"/>
      <c r="OGA13" s="117"/>
      <c r="OGB13" s="503"/>
      <c r="OGC13" s="498"/>
      <c r="OGD13" s="118"/>
      <c r="OGE13" s="118"/>
      <c r="OGF13" s="117"/>
      <c r="OGG13" s="503"/>
      <c r="OGH13" s="701"/>
      <c r="OGI13" s="119"/>
      <c r="OGJ13" s="118"/>
      <c r="OGK13" s="117"/>
      <c r="OGL13" s="503"/>
      <c r="OGM13" s="701"/>
      <c r="OGN13" s="118"/>
      <c r="OGO13" s="118"/>
      <c r="OGP13" s="117"/>
      <c r="OGQ13" s="117"/>
      <c r="OGR13" s="503"/>
      <c r="OGS13" s="606"/>
      <c r="OGU13" s="629"/>
      <c r="OGV13" s="629"/>
      <c r="OGW13" s="619"/>
      <c r="OGX13" s="619"/>
      <c r="OGY13" s="619"/>
      <c r="OGZ13" s="619"/>
      <c r="OHA13" s="629"/>
      <c r="OHD13" s="126"/>
      <c r="OHE13" s="151"/>
      <c r="OHF13" s="703"/>
      <c r="OHG13" s="150"/>
      <c r="OHH13" s="138"/>
      <c r="OHI13" s="703"/>
      <c r="OHJ13" s="703"/>
      <c r="OHK13" s="703"/>
      <c r="OHL13" s="149"/>
      <c r="OHM13" s="703"/>
      <c r="OHN13" s="703"/>
      <c r="OHO13" s="703"/>
      <c r="OHP13" s="128"/>
      <c r="OHQ13" s="703"/>
      <c r="OHR13" s="149"/>
      <c r="OHS13" s="143"/>
      <c r="OHT13" s="137"/>
      <c r="OHU13" s="149"/>
      <c r="OHV13" s="137"/>
      <c r="OHW13" s="118"/>
      <c r="OHX13" s="118"/>
      <c r="OHY13" s="117"/>
      <c r="OHZ13" s="503"/>
      <c r="OIA13" s="503"/>
      <c r="OIB13" s="118"/>
      <c r="OIC13" s="118"/>
      <c r="OID13" s="117"/>
      <c r="OIE13" s="503"/>
      <c r="OIF13" s="503"/>
      <c r="OIG13" s="119"/>
      <c r="OIH13" s="118"/>
      <c r="OII13" s="117"/>
      <c r="OIJ13" s="498"/>
      <c r="OIK13" s="503"/>
      <c r="OIL13" s="118"/>
      <c r="OIM13" s="118"/>
      <c r="OIN13" s="117"/>
      <c r="OIO13" s="503"/>
      <c r="OIP13" s="503"/>
      <c r="OIQ13" s="119"/>
      <c r="OIR13" s="118"/>
      <c r="OIS13" s="117"/>
      <c r="OIT13" s="498"/>
      <c r="OIU13" s="503"/>
      <c r="OIV13" s="118"/>
      <c r="OIW13" s="118"/>
      <c r="OIX13" s="117"/>
      <c r="OIY13" s="498"/>
      <c r="OIZ13" s="503"/>
      <c r="OJA13" s="119"/>
      <c r="OJB13" s="118"/>
      <c r="OJC13" s="117"/>
      <c r="OJD13" s="498"/>
      <c r="OJE13" s="498"/>
      <c r="OJF13" s="118"/>
      <c r="OJG13" s="118"/>
      <c r="OJH13" s="117"/>
      <c r="OJI13" s="503"/>
      <c r="OJJ13" s="503"/>
      <c r="OJK13" s="119"/>
      <c r="OJL13" s="118"/>
      <c r="OJM13" s="117"/>
      <c r="OJN13" s="503"/>
      <c r="OJO13" s="498"/>
      <c r="OJP13" s="118"/>
      <c r="OJQ13" s="118"/>
      <c r="OJR13" s="117"/>
      <c r="OJS13" s="503"/>
      <c r="OJT13" s="701"/>
      <c r="OJU13" s="119"/>
      <c r="OJV13" s="118"/>
      <c r="OJW13" s="117"/>
      <c r="OJX13" s="503"/>
      <c r="OJY13" s="701"/>
      <c r="OJZ13" s="118"/>
      <c r="OKA13" s="118"/>
      <c r="OKB13" s="117"/>
      <c r="OKC13" s="117"/>
      <c r="OKD13" s="503"/>
      <c r="OKE13" s="606"/>
      <c r="OKG13" s="629"/>
      <c r="OKH13" s="629"/>
      <c r="OKI13" s="619"/>
      <c r="OKJ13" s="619"/>
      <c r="OKK13" s="619"/>
      <c r="OKL13" s="619"/>
      <c r="OKM13" s="629"/>
      <c r="OKP13" s="126"/>
      <c r="OKQ13" s="151"/>
      <c r="OKR13" s="703"/>
      <c r="OKS13" s="150"/>
      <c r="OKT13" s="138"/>
      <c r="OKU13" s="703"/>
      <c r="OKV13" s="703"/>
      <c r="OKW13" s="703"/>
      <c r="OKX13" s="149"/>
      <c r="OKY13" s="703"/>
      <c r="OKZ13" s="703"/>
      <c r="OLA13" s="703"/>
      <c r="OLB13" s="128"/>
      <c r="OLC13" s="703"/>
      <c r="OLD13" s="149"/>
      <c r="OLE13" s="143"/>
      <c r="OLF13" s="137"/>
      <c r="OLG13" s="149"/>
      <c r="OLH13" s="137"/>
      <c r="OLI13" s="118"/>
      <c r="OLJ13" s="118"/>
      <c r="OLK13" s="117"/>
      <c r="OLL13" s="503"/>
      <c r="OLM13" s="503"/>
      <c r="OLN13" s="118"/>
      <c r="OLO13" s="118"/>
      <c r="OLP13" s="117"/>
      <c r="OLQ13" s="503"/>
      <c r="OLR13" s="503"/>
      <c r="OLS13" s="119"/>
      <c r="OLT13" s="118"/>
      <c r="OLU13" s="117"/>
      <c r="OLV13" s="498"/>
      <c r="OLW13" s="503"/>
      <c r="OLX13" s="118"/>
      <c r="OLY13" s="118"/>
      <c r="OLZ13" s="117"/>
      <c r="OMA13" s="503"/>
      <c r="OMB13" s="503"/>
      <c r="OMC13" s="119"/>
      <c r="OMD13" s="118"/>
      <c r="OME13" s="117"/>
      <c r="OMF13" s="498"/>
      <c r="OMG13" s="503"/>
      <c r="OMH13" s="118"/>
      <c r="OMI13" s="118"/>
      <c r="OMJ13" s="117"/>
      <c r="OMK13" s="498"/>
      <c r="OML13" s="503"/>
      <c r="OMM13" s="119"/>
      <c r="OMN13" s="118"/>
      <c r="OMO13" s="117"/>
      <c r="OMP13" s="498"/>
      <c r="OMQ13" s="498"/>
      <c r="OMR13" s="118"/>
      <c r="OMS13" s="118"/>
      <c r="OMT13" s="117"/>
      <c r="OMU13" s="503"/>
      <c r="OMV13" s="503"/>
      <c r="OMW13" s="119"/>
      <c r="OMX13" s="118"/>
      <c r="OMY13" s="117"/>
      <c r="OMZ13" s="503"/>
      <c r="ONA13" s="498"/>
      <c r="ONB13" s="118"/>
      <c r="ONC13" s="118"/>
      <c r="OND13" s="117"/>
      <c r="ONE13" s="503"/>
      <c r="ONF13" s="701"/>
      <c r="ONG13" s="119"/>
      <c r="ONH13" s="118"/>
      <c r="ONI13" s="117"/>
      <c r="ONJ13" s="503"/>
      <c r="ONK13" s="701"/>
      <c r="ONL13" s="118"/>
      <c r="ONM13" s="118"/>
      <c r="ONN13" s="117"/>
      <c r="ONO13" s="117"/>
      <c r="ONP13" s="503"/>
      <c r="ONQ13" s="606"/>
      <c r="ONS13" s="629"/>
      <c r="ONT13" s="629"/>
      <c r="ONU13" s="619"/>
      <c r="ONV13" s="619"/>
      <c r="ONW13" s="619"/>
      <c r="ONX13" s="619"/>
      <c r="ONY13" s="629"/>
      <c r="OOB13" s="126"/>
      <c r="OOC13" s="151"/>
      <c r="OOD13" s="703"/>
      <c r="OOE13" s="150"/>
      <c r="OOF13" s="138"/>
      <c r="OOG13" s="703"/>
      <c r="OOH13" s="703"/>
      <c r="OOI13" s="703"/>
      <c r="OOJ13" s="149"/>
      <c r="OOK13" s="703"/>
      <c r="OOL13" s="703"/>
      <c r="OOM13" s="703"/>
      <c r="OON13" s="128"/>
      <c r="OOO13" s="703"/>
      <c r="OOP13" s="149"/>
      <c r="OOQ13" s="143"/>
      <c r="OOR13" s="137"/>
      <c r="OOS13" s="149"/>
      <c r="OOT13" s="137"/>
      <c r="OOU13" s="118"/>
      <c r="OOV13" s="118"/>
      <c r="OOW13" s="117"/>
      <c r="OOX13" s="503"/>
      <c r="OOY13" s="503"/>
      <c r="OOZ13" s="118"/>
      <c r="OPA13" s="118"/>
      <c r="OPB13" s="117"/>
      <c r="OPC13" s="503"/>
      <c r="OPD13" s="503"/>
      <c r="OPE13" s="119"/>
      <c r="OPF13" s="118"/>
      <c r="OPG13" s="117"/>
      <c r="OPH13" s="498"/>
      <c r="OPI13" s="503"/>
      <c r="OPJ13" s="118"/>
      <c r="OPK13" s="118"/>
      <c r="OPL13" s="117"/>
      <c r="OPM13" s="503"/>
      <c r="OPN13" s="503"/>
      <c r="OPO13" s="119"/>
      <c r="OPP13" s="118"/>
      <c r="OPQ13" s="117"/>
      <c r="OPR13" s="498"/>
      <c r="OPS13" s="503"/>
      <c r="OPT13" s="118"/>
      <c r="OPU13" s="118"/>
      <c r="OPV13" s="117"/>
      <c r="OPW13" s="498"/>
      <c r="OPX13" s="503"/>
      <c r="OPY13" s="119"/>
      <c r="OPZ13" s="118"/>
      <c r="OQA13" s="117"/>
      <c r="OQB13" s="498"/>
      <c r="OQC13" s="498"/>
      <c r="OQD13" s="118"/>
      <c r="OQE13" s="118"/>
      <c r="OQF13" s="117"/>
      <c r="OQG13" s="503"/>
      <c r="OQH13" s="503"/>
      <c r="OQI13" s="119"/>
      <c r="OQJ13" s="118"/>
      <c r="OQK13" s="117"/>
      <c r="OQL13" s="503"/>
      <c r="OQM13" s="498"/>
      <c r="OQN13" s="118"/>
      <c r="OQO13" s="118"/>
      <c r="OQP13" s="117"/>
      <c r="OQQ13" s="503"/>
      <c r="OQR13" s="701"/>
      <c r="OQS13" s="119"/>
      <c r="OQT13" s="118"/>
      <c r="OQU13" s="117"/>
      <c r="OQV13" s="503"/>
      <c r="OQW13" s="701"/>
      <c r="OQX13" s="118"/>
      <c r="OQY13" s="118"/>
      <c r="OQZ13" s="117"/>
      <c r="ORA13" s="117"/>
      <c r="ORB13" s="503"/>
      <c r="ORC13" s="606"/>
      <c r="ORE13" s="629"/>
      <c r="ORF13" s="629"/>
      <c r="ORG13" s="619"/>
      <c r="ORH13" s="619"/>
      <c r="ORI13" s="619"/>
      <c r="ORJ13" s="619"/>
      <c r="ORK13" s="629"/>
      <c r="ORN13" s="126"/>
      <c r="ORO13" s="151"/>
      <c r="ORP13" s="703"/>
      <c r="ORQ13" s="150"/>
      <c r="ORR13" s="138"/>
      <c r="ORS13" s="703"/>
      <c r="ORT13" s="703"/>
      <c r="ORU13" s="703"/>
      <c r="ORV13" s="149"/>
      <c r="ORW13" s="703"/>
      <c r="ORX13" s="703"/>
      <c r="ORY13" s="703"/>
      <c r="ORZ13" s="128"/>
      <c r="OSA13" s="703"/>
      <c r="OSB13" s="149"/>
      <c r="OSC13" s="143"/>
      <c r="OSD13" s="137"/>
      <c r="OSE13" s="149"/>
      <c r="OSF13" s="137"/>
      <c r="OSG13" s="118"/>
      <c r="OSH13" s="118"/>
      <c r="OSI13" s="117"/>
      <c r="OSJ13" s="503"/>
      <c r="OSK13" s="503"/>
      <c r="OSL13" s="118"/>
      <c r="OSM13" s="118"/>
      <c r="OSN13" s="117"/>
      <c r="OSO13" s="503"/>
      <c r="OSP13" s="503"/>
      <c r="OSQ13" s="119"/>
      <c r="OSR13" s="118"/>
      <c r="OSS13" s="117"/>
      <c r="OST13" s="498"/>
      <c r="OSU13" s="503"/>
      <c r="OSV13" s="118"/>
      <c r="OSW13" s="118"/>
      <c r="OSX13" s="117"/>
      <c r="OSY13" s="503"/>
      <c r="OSZ13" s="503"/>
      <c r="OTA13" s="119"/>
      <c r="OTB13" s="118"/>
      <c r="OTC13" s="117"/>
      <c r="OTD13" s="498"/>
      <c r="OTE13" s="503"/>
      <c r="OTF13" s="118"/>
      <c r="OTG13" s="118"/>
      <c r="OTH13" s="117"/>
      <c r="OTI13" s="498"/>
      <c r="OTJ13" s="503"/>
      <c r="OTK13" s="119"/>
      <c r="OTL13" s="118"/>
      <c r="OTM13" s="117"/>
      <c r="OTN13" s="498"/>
      <c r="OTO13" s="498"/>
      <c r="OTP13" s="118"/>
      <c r="OTQ13" s="118"/>
      <c r="OTR13" s="117"/>
      <c r="OTS13" s="503"/>
      <c r="OTT13" s="503"/>
      <c r="OTU13" s="119"/>
      <c r="OTV13" s="118"/>
      <c r="OTW13" s="117"/>
      <c r="OTX13" s="503"/>
      <c r="OTY13" s="498"/>
      <c r="OTZ13" s="118"/>
      <c r="OUA13" s="118"/>
      <c r="OUB13" s="117"/>
      <c r="OUC13" s="503"/>
      <c r="OUD13" s="701"/>
      <c r="OUE13" s="119"/>
      <c r="OUF13" s="118"/>
      <c r="OUG13" s="117"/>
      <c r="OUH13" s="503"/>
      <c r="OUI13" s="701"/>
      <c r="OUJ13" s="118"/>
      <c r="OUK13" s="118"/>
      <c r="OUL13" s="117"/>
      <c r="OUM13" s="117"/>
      <c r="OUN13" s="503"/>
      <c r="OUO13" s="606"/>
      <c r="OUQ13" s="629"/>
      <c r="OUR13" s="629"/>
      <c r="OUS13" s="619"/>
      <c r="OUT13" s="619"/>
      <c r="OUU13" s="619"/>
      <c r="OUV13" s="619"/>
      <c r="OUW13" s="629"/>
      <c r="OUZ13" s="126"/>
      <c r="OVA13" s="151"/>
      <c r="OVB13" s="703"/>
      <c r="OVC13" s="150"/>
      <c r="OVD13" s="138"/>
      <c r="OVE13" s="703"/>
      <c r="OVF13" s="703"/>
      <c r="OVG13" s="703"/>
      <c r="OVH13" s="149"/>
      <c r="OVI13" s="703"/>
      <c r="OVJ13" s="703"/>
      <c r="OVK13" s="703"/>
      <c r="OVL13" s="128"/>
      <c r="OVM13" s="703"/>
      <c r="OVN13" s="149"/>
      <c r="OVO13" s="143"/>
      <c r="OVP13" s="137"/>
      <c r="OVQ13" s="149"/>
      <c r="OVR13" s="137"/>
      <c r="OVS13" s="118"/>
      <c r="OVT13" s="118"/>
      <c r="OVU13" s="117"/>
      <c r="OVV13" s="503"/>
      <c r="OVW13" s="503"/>
      <c r="OVX13" s="118"/>
      <c r="OVY13" s="118"/>
      <c r="OVZ13" s="117"/>
      <c r="OWA13" s="503"/>
      <c r="OWB13" s="503"/>
      <c r="OWC13" s="119"/>
      <c r="OWD13" s="118"/>
      <c r="OWE13" s="117"/>
      <c r="OWF13" s="498"/>
      <c r="OWG13" s="503"/>
      <c r="OWH13" s="118"/>
      <c r="OWI13" s="118"/>
      <c r="OWJ13" s="117"/>
      <c r="OWK13" s="503"/>
      <c r="OWL13" s="503"/>
      <c r="OWM13" s="119"/>
      <c r="OWN13" s="118"/>
      <c r="OWO13" s="117"/>
      <c r="OWP13" s="498"/>
      <c r="OWQ13" s="503"/>
      <c r="OWR13" s="118"/>
      <c r="OWS13" s="118"/>
      <c r="OWT13" s="117"/>
      <c r="OWU13" s="498"/>
      <c r="OWV13" s="503"/>
      <c r="OWW13" s="119"/>
      <c r="OWX13" s="118"/>
      <c r="OWY13" s="117"/>
      <c r="OWZ13" s="498"/>
      <c r="OXA13" s="498"/>
      <c r="OXB13" s="118"/>
      <c r="OXC13" s="118"/>
      <c r="OXD13" s="117"/>
      <c r="OXE13" s="503"/>
      <c r="OXF13" s="503"/>
      <c r="OXG13" s="119"/>
      <c r="OXH13" s="118"/>
      <c r="OXI13" s="117"/>
      <c r="OXJ13" s="503"/>
      <c r="OXK13" s="498"/>
      <c r="OXL13" s="118"/>
      <c r="OXM13" s="118"/>
      <c r="OXN13" s="117"/>
      <c r="OXO13" s="503"/>
      <c r="OXP13" s="701"/>
      <c r="OXQ13" s="119"/>
      <c r="OXR13" s="118"/>
      <c r="OXS13" s="117"/>
      <c r="OXT13" s="503"/>
      <c r="OXU13" s="701"/>
      <c r="OXV13" s="118"/>
      <c r="OXW13" s="118"/>
      <c r="OXX13" s="117"/>
      <c r="OXY13" s="117"/>
      <c r="OXZ13" s="503"/>
      <c r="OYA13" s="606"/>
      <c r="OYC13" s="629"/>
      <c r="OYD13" s="629"/>
      <c r="OYE13" s="619"/>
      <c r="OYF13" s="619"/>
      <c r="OYG13" s="619"/>
      <c r="OYH13" s="619"/>
      <c r="OYI13" s="629"/>
      <c r="OYL13" s="126"/>
      <c r="OYM13" s="151"/>
      <c r="OYN13" s="703"/>
      <c r="OYO13" s="150"/>
      <c r="OYP13" s="138"/>
      <c r="OYQ13" s="703"/>
      <c r="OYR13" s="703"/>
      <c r="OYS13" s="703"/>
      <c r="OYT13" s="149"/>
      <c r="OYU13" s="703"/>
      <c r="OYV13" s="703"/>
      <c r="OYW13" s="703"/>
      <c r="OYX13" s="128"/>
      <c r="OYY13" s="703"/>
      <c r="OYZ13" s="149"/>
      <c r="OZA13" s="143"/>
      <c r="OZB13" s="137"/>
      <c r="OZC13" s="149"/>
      <c r="OZD13" s="137"/>
      <c r="OZE13" s="118"/>
      <c r="OZF13" s="118"/>
      <c r="OZG13" s="117"/>
      <c r="OZH13" s="503"/>
      <c r="OZI13" s="503"/>
      <c r="OZJ13" s="118"/>
      <c r="OZK13" s="118"/>
      <c r="OZL13" s="117"/>
      <c r="OZM13" s="503"/>
      <c r="OZN13" s="503"/>
      <c r="OZO13" s="119"/>
      <c r="OZP13" s="118"/>
      <c r="OZQ13" s="117"/>
      <c r="OZR13" s="498"/>
      <c r="OZS13" s="503"/>
      <c r="OZT13" s="118"/>
      <c r="OZU13" s="118"/>
      <c r="OZV13" s="117"/>
      <c r="OZW13" s="503"/>
      <c r="OZX13" s="503"/>
      <c r="OZY13" s="119"/>
      <c r="OZZ13" s="118"/>
      <c r="PAA13" s="117"/>
      <c r="PAB13" s="498"/>
      <c r="PAC13" s="503"/>
      <c r="PAD13" s="118"/>
      <c r="PAE13" s="118"/>
      <c r="PAF13" s="117"/>
      <c r="PAG13" s="498"/>
      <c r="PAH13" s="503"/>
      <c r="PAI13" s="119"/>
      <c r="PAJ13" s="118"/>
      <c r="PAK13" s="117"/>
      <c r="PAL13" s="498"/>
      <c r="PAM13" s="498"/>
      <c r="PAN13" s="118"/>
      <c r="PAO13" s="118"/>
      <c r="PAP13" s="117"/>
      <c r="PAQ13" s="503"/>
      <c r="PAR13" s="503"/>
      <c r="PAS13" s="119"/>
      <c r="PAT13" s="118"/>
      <c r="PAU13" s="117"/>
      <c r="PAV13" s="503"/>
      <c r="PAW13" s="498"/>
      <c r="PAX13" s="118"/>
      <c r="PAY13" s="118"/>
      <c r="PAZ13" s="117"/>
      <c r="PBA13" s="503"/>
      <c r="PBB13" s="701"/>
      <c r="PBC13" s="119"/>
      <c r="PBD13" s="118"/>
      <c r="PBE13" s="117"/>
      <c r="PBF13" s="503"/>
      <c r="PBG13" s="701"/>
      <c r="PBH13" s="118"/>
      <c r="PBI13" s="118"/>
      <c r="PBJ13" s="117"/>
      <c r="PBK13" s="117"/>
      <c r="PBL13" s="503"/>
      <c r="PBM13" s="606"/>
      <c r="PBO13" s="629"/>
      <c r="PBP13" s="629"/>
      <c r="PBQ13" s="619"/>
      <c r="PBR13" s="619"/>
      <c r="PBS13" s="619"/>
      <c r="PBT13" s="619"/>
      <c r="PBU13" s="629"/>
      <c r="PBX13" s="126"/>
      <c r="PBY13" s="151"/>
      <c r="PBZ13" s="703"/>
      <c r="PCA13" s="150"/>
      <c r="PCB13" s="138"/>
      <c r="PCC13" s="703"/>
      <c r="PCD13" s="703"/>
      <c r="PCE13" s="703"/>
      <c r="PCF13" s="149"/>
      <c r="PCG13" s="703"/>
      <c r="PCH13" s="703"/>
      <c r="PCI13" s="703"/>
      <c r="PCJ13" s="128"/>
      <c r="PCK13" s="703"/>
      <c r="PCL13" s="149"/>
      <c r="PCM13" s="143"/>
      <c r="PCN13" s="137"/>
      <c r="PCO13" s="149"/>
      <c r="PCP13" s="137"/>
      <c r="PCQ13" s="118"/>
      <c r="PCR13" s="118"/>
      <c r="PCS13" s="117"/>
      <c r="PCT13" s="503"/>
      <c r="PCU13" s="503"/>
      <c r="PCV13" s="118"/>
      <c r="PCW13" s="118"/>
      <c r="PCX13" s="117"/>
      <c r="PCY13" s="503"/>
      <c r="PCZ13" s="503"/>
      <c r="PDA13" s="119"/>
      <c r="PDB13" s="118"/>
      <c r="PDC13" s="117"/>
      <c r="PDD13" s="498"/>
      <c r="PDE13" s="503"/>
      <c r="PDF13" s="118"/>
      <c r="PDG13" s="118"/>
      <c r="PDH13" s="117"/>
      <c r="PDI13" s="503"/>
      <c r="PDJ13" s="503"/>
      <c r="PDK13" s="119"/>
      <c r="PDL13" s="118"/>
      <c r="PDM13" s="117"/>
      <c r="PDN13" s="498"/>
      <c r="PDO13" s="503"/>
      <c r="PDP13" s="118"/>
      <c r="PDQ13" s="118"/>
      <c r="PDR13" s="117"/>
      <c r="PDS13" s="498"/>
      <c r="PDT13" s="503"/>
      <c r="PDU13" s="119"/>
      <c r="PDV13" s="118"/>
      <c r="PDW13" s="117"/>
      <c r="PDX13" s="498"/>
      <c r="PDY13" s="498"/>
      <c r="PDZ13" s="118"/>
      <c r="PEA13" s="118"/>
      <c r="PEB13" s="117"/>
      <c r="PEC13" s="503"/>
      <c r="PED13" s="503"/>
      <c r="PEE13" s="119"/>
      <c r="PEF13" s="118"/>
      <c r="PEG13" s="117"/>
      <c r="PEH13" s="503"/>
      <c r="PEI13" s="498"/>
      <c r="PEJ13" s="118"/>
      <c r="PEK13" s="118"/>
      <c r="PEL13" s="117"/>
      <c r="PEM13" s="503"/>
      <c r="PEN13" s="701"/>
      <c r="PEO13" s="119"/>
      <c r="PEP13" s="118"/>
      <c r="PEQ13" s="117"/>
      <c r="PER13" s="503"/>
      <c r="PES13" s="701"/>
      <c r="PET13" s="118"/>
      <c r="PEU13" s="118"/>
      <c r="PEV13" s="117"/>
      <c r="PEW13" s="117"/>
      <c r="PEX13" s="503"/>
      <c r="PEY13" s="606"/>
      <c r="PFA13" s="629"/>
      <c r="PFB13" s="629"/>
      <c r="PFC13" s="619"/>
      <c r="PFD13" s="619"/>
      <c r="PFE13" s="619"/>
      <c r="PFF13" s="619"/>
      <c r="PFG13" s="629"/>
      <c r="PFJ13" s="126"/>
      <c r="PFK13" s="151"/>
      <c r="PFL13" s="703"/>
      <c r="PFM13" s="150"/>
      <c r="PFN13" s="138"/>
      <c r="PFO13" s="703"/>
      <c r="PFP13" s="703"/>
      <c r="PFQ13" s="703"/>
      <c r="PFR13" s="149"/>
      <c r="PFS13" s="703"/>
      <c r="PFT13" s="703"/>
      <c r="PFU13" s="703"/>
      <c r="PFV13" s="128"/>
      <c r="PFW13" s="703"/>
      <c r="PFX13" s="149"/>
      <c r="PFY13" s="143"/>
      <c r="PFZ13" s="137"/>
      <c r="PGA13" s="149"/>
      <c r="PGB13" s="137"/>
      <c r="PGC13" s="118"/>
      <c r="PGD13" s="118"/>
      <c r="PGE13" s="117"/>
      <c r="PGF13" s="503"/>
      <c r="PGG13" s="503"/>
      <c r="PGH13" s="118"/>
      <c r="PGI13" s="118"/>
      <c r="PGJ13" s="117"/>
      <c r="PGK13" s="503"/>
      <c r="PGL13" s="503"/>
      <c r="PGM13" s="119"/>
      <c r="PGN13" s="118"/>
      <c r="PGO13" s="117"/>
      <c r="PGP13" s="498"/>
      <c r="PGQ13" s="503"/>
      <c r="PGR13" s="118"/>
      <c r="PGS13" s="118"/>
      <c r="PGT13" s="117"/>
      <c r="PGU13" s="503"/>
      <c r="PGV13" s="503"/>
      <c r="PGW13" s="119"/>
      <c r="PGX13" s="118"/>
      <c r="PGY13" s="117"/>
      <c r="PGZ13" s="498"/>
      <c r="PHA13" s="503"/>
      <c r="PHB13" s="118"/>
      <c r="PHC13" s="118"/>
      <c r="PHD13" s="117"/>
      <c r="PHE13" s="498"/>
      <c r="PHF13" s="503"/>
      <c r="PHG13" s="119"/>
      <c r="PHH13" s="118"/>
      <c r="PHI13" s="117"/>
      <c r="PHJ13" s="498"/>
      <c r="PHK13" s="498"/>
      <c r="PHL13" s="118"/>
      <c r="PHM13" s="118"/>
      <c r="PHN13" s="117"/>
      <c r="PHO13" s="503"/>
      <c r="PHP13" s="503"/>
      <c r="PHQ13" s="119"/>
      <c r="PHR13" s="118"/>
      <c r="PHS13" s="117"/>
      <c r="PHT13" s="503"/>
      <c r="PHU13" s="498"/>
      <c r="PHV13" s="118"/>
      <c r="PHW13" s="118"/>
      <c r="PHX13" s="117"/>
      <c r="PHY13" s="503"/>
      <c r="PHZ13" s="701"/>
      <c r="PIA13" s="119"/>
      <c r="PIB13" s="118"/>
      <c r="PIC13" s="117"/>
      <c r="PID13" s="503"/>
      <c r="PIE13" s="701"/>
      <c r="PIF13" s="118"/>
      <c r="PIG13" s="118"/>
      <c r="PIH13" s="117"/>
      <c r="PII13" s="117"/>
      <c r="PIJ13" s="503"/>
      <c r="PIK13" s="606"/>
      <c r="PIM13" s="629"/>
      <c r="PIN13" s="629"/>
      <c r="PIO13" s="619"/>
      <c r="PIP13" s="619"/>
      <c r="PIQ13" s="619"/>
      <c r="PIR13" s="619"/>
      <c r="PIS13" s="629"/>
      <c r="PIV13" s="126"/>
      <c r="PIW13" s="151"/>
      <c r="PIX13" s="703"/>
      <c r="PIY13" s="150"/>
      <c r="PIZ13" s="138"/>
      <c r="PJA13" s="703"/>
      <c r="PJB13" s="703"/>
      <c r="PJC13" s="703"/>
      <c r="PJD13" s="149"/>
      <c r="PJE13" s="703"/>
      <c r="PJF13" s="703"/>
      <c r="PJG13" s="703"/>
      <c r="PJH13" s="128"/>
      <c r="PJI13" s="703"/>
      <c r="PJJ13" s="149"/>
      <c r="PJK13" s="143"/>
      <c r="PJL13" s="137"/>
      <c r="PJM13" s="149"/>
      <c r="PJN13" s="137"/>
      <c r="PJO13" s="118"/>
      <c r="PJP13" s="118"/>
      <c r="PJQ13" s="117"/>
      <c r="PJR13" s="503"/>
      <c r="PJS13" s="503"/>
      <c r="PJT13" s="118"/>
      <c r="PJU13" s="118"/>
      <c r="PJV13" s="117"/>
      <c r="PJW13" s="503"/>
      <c r="PJX13" s="503"/>
      <c r="PJY13" s="119"/>
      <c r="PJZ13" s="118"/>
      <c r="PKA13" s="117"/>
      <c r="PKB13" s="498"/>
      <c r="PKC13" s="503"/>
      <c r="PKD13" s="118"/>
      <c r="PKE13" s="118"/>
      <c r="PKF13" s="117"/>
      <c r="PKG13" s="503"/>
      <c r="PKH13" s="503"/>
      <c r="PKI13" s="119"/>
      <c r="PKJ13" s="118"/>
      <c r="PKK13" s="117"/>
      <c r="PKL13" s="498"/>
      <c r="PKM13" s="503"/>
      <c r="PKN13" s="118"/>
      <c r="PKO13" s="118"/>
      <c r="PKP13" s="117"/>
      <c r="PKQ13" s="498"/>
      <c r="PKR13" s="503"/>
      <c r="PKS13" s="119"/>
      <c r="PKT13" s="118"/>
      <c r="PKU13" s="117"/>
      <c r="PKV13" s="498"/>
      <c r="PKW13" s="498"/>
      <c r="PKX13" s="118"/>
      <c r="PKY13" s="118"/>
      <c r="PKZ13" s="117"/>
      <c r="PLA13" s="503"/>
      <c r="PLB13" s="503"/>
      <c r="PLC13" s="119"/>
      <c r="PLD13" s="118"/>
      <c r="PLE13" s="117"/>
      <c r="PLF13" s="503"/>
      <c r="PLG13" s="498"/>
      <c r="PLH13" s="118"/>
      <c r="PLI13" s="118"/>
      <c r="PLJ13" s="117"/>
      <c r="PLK13" s="503"/>
      <c r="PLL13" s="701"/>
      <c r="PLM13" s="119"/>
      <c r="PLN13" s="118"/>
      <c r="PLO13" s="117"/>
      <c r="PLP13" s="503"/>
      <c r="PLQ13" s="701"/>
      <c r="PLR13" s="118"/>
      <c r="PLS13" s="118"/>
      <c r="PLT13" s="117"/>
      <c r="PLU13" s="117"/>
      <c r="PLV13" s="503"/>
      <c r="PLW13" s="606"/>
      <c r="PLY13" s="629"/>
      <c r="PLZ13" s="629"/>
      <c r="PMA13" s="619"/>
      <c r="PMB13" s="619"/>
      <c r="PMC13" s="619"/>
      <c r="PMD13" s="619"/>
      <c r="PME13" s="629"/>
      <c r="PMH13" s="126"/>
      <c r="PMI13" s="151"/>
      <c r="PMJ13" s="703"/>
      <c r="PMK13" s="150"/>
      <c r="PML13" s="138"/>
      <c r="PMM13" s="703"/>
      <c r="PMN13" s="703"/>
      <c r="PMO13" s="703"/>
      <c r="PMP13" s="149"/>
      <c r="PMQ13" s="703"/>
      <c r="PMR13" s="703"/>
      <c r="PMS13" s="703"/>
      <c r="PMT13" s="128"/>
      <c r="PMU13" s="703"/>
      <c r="PMV13" s="149"/>
      <c r="PMW13" s="143"/>
      <c r="PMX13" s="137"/>
      <c r="PMY13" s="149"/>
      <c r="PMZ13" s="137"/>
      <c r="PNA13" s="118"/>
      <c r="PNB13" s="118"/>
      <c r="PNC13" s="117"/>
      <c r="PND13" s="503"/>
      <c r="PNE13" s="503"/>
      <c r="PNF13" s="118"/>
      <c r="PNG13" s="118"/>
      <c r="PNH13" s="117"/>
      <c r="PNI13" s="503"/>
      <c r="PNJ13" s="503"/>
      <c r="PNK13" s="119"/>
      <c r="PNL13" s="118"/>
      <c r="PNM13" s="117"/>
      <c r="PNN13" s="498"/>
      <c r="PNO13" s="503"/>
      <c r="PNP13" s="118"/>
      <c r="PNQ13" s="118"/>
      <c r="PNR13" s="117"/>
      <c r="PNS13" s="503"/>
      <c r="PNT13" s="503"/>
      <c r="PNU13" s="119"/>
      <c r="PNV13" s="118"/>
      <c r="PNW13" s="117"/>
      <c r="PNX13" s="498"/>
      <c r="PNY13" s="503"/>
      <c r="PNZ13" s="118"/>
      <c r="POA13" s="118"/>
      <c r="POB13" s="117"/>
      <c r="POC13" s="498"/>
      <c r="POD13" s="503"/>
      <c r="POE13" s="119"/>
      <c r="POF13" s="118"/>
      <c r="POG13" s="117"/>
      <c r="POH13" s="498"/>
      <c r="POI13" s="498"/>
      <c r="POJ13" s="118"/>
      <c r="POK13" s="118"/>
      <c r="POL13" s="117"/>
      <c r="POM13" s="503"/>
      <c r="PON13" s="503"/>
      <c r="POO13" s="119"/>
      <c r="POP13" s="118"/>
      <c r="POQ13" s="117"/>
      <c r="POR13" s="503"/>
      <c r="POS13" s="498"/>
      <c r="POT13" s="118"/>
      <c r="POU13" s="118"/>
      <c r="POV13" s="117"/>
      <c r="POW13" s="503"/>
      <c r="POX13" s="701"/>
      <c r="POY13" s="119"/>
      <c r="POZ13" s="118"/>
      <c r="PPA13" s="117"/>
      <c r="PPB13" s="503"/>
      <c r="PPC13" s="701"/>
      <c r="PPD13" s="118"/>
      <c r="PPE13" s="118"/>
      <c r="PPF13" s="117"/>
      <c r="PPG13" s="117"/>
      <c r="PPH13" s="503"/>
      <c r="PPI13" s="606"/>
      <c r="PPK13" s="629"/>
      <c r="PPL13" s="629"/>
      <c r="PPM13" s="619"/>
      <c r="PPN13" s="619"/>
      <c r="PPO13" s="619"/>
      <c r="PPP13" s="619"/>
      <c r="PPQ13" s="629"/>
      <c r="PPT13" s="126"/>
      <c r="PPU13" s="151"/>
      <c r="PPV13" s="703"/>
      <c r="PPW13" s="150"/>
      <c r="PPX13" s="138"/>
      <c r="PPY13" s="703"/>
      <c r="PPZ13" s="703"/>
      <c r="PQA13" s="703"/>
      <c r="PQB13" s="149"/>
      <c r="PQC13" s="703"/>
      <c r="PQD13" s="703"/>
      <c r="PQE13" s="703"/>
      <c r="PQF13" s="128"/>
      <c r="PQG13" s="703"/>
      <c r="PQH13" s="149"/>
      <c r="PQI13" s="143"/>
      <c r="PQJ13" s="137"/>
      <c r="PQK13" s="149"/>
      <c r="PQL13" s="137"/>
      <c r="PQM13" s="118"/>
      <c r="PQN13" s="118"/>
      <c r="PQO13" s="117"/>
      <c r="PQP13" s="503"/>
      <c r="PQQ13" s="503"/>
      <c r="PQR13" s="118"/>
      <c r="PQS13" s="118"/>
      <c r="PQT13" s="117"/>
      <c r="PQU13" s="503"/>
      <c r="PQV13" s="503"/>
      <c r="PQW13" s="119"/>
      <c r="PQX13" s="118"/>
      <c r="PQY13" s="117"/>
      <c r="PQZ13" s="498"/>
      <c r="PRA13" s="503"/>
      <c r="PRB13" s="118"/>
      <c r="PRC13" s="118"/>
      <c r="PRD13" s="117"/>
      <c r="PRE13" s="503"/>
      <c r="PRF13" s="503"/>
      <c r="PRG13" s="119"/>
      <c r="PRH13" s="118"/>
      <c r="PRI13" s="117"/>
      <c r="PRJ13" s="498"/>
      <c r="PRK13" s="503"/>
      <c r="PRL13" s="118"/>
      <c r="PRM13" s="118"/>
      <c r="PRN13" s="117"/>
      <c r="PRO13" s="498"/>
      <c r="PRP13" s="503"/>
      <c r="PRQ13" s="119"/>
      <c r="PRR13" s="118"/>
      <c r="PRS13" s="117"/>
      <c r="PRT13" s="498"/>
      <c r="PRU13" s="498"/>
      <c r="PRV13" s="118"/>
      <c r="PRW13" s="118"/>
      <c r="PRX13" s="117"/>
      <c r="PRY13" s="503"/>
      <c r="PRZ13" s="503"/>
      <c r="PSA13" s="119"/>
      <c r="PSB13" s="118"/>
      <c r="PSC13" s="117"/>
      <c r="PSD13" s="503"/>
      <c r="PSE13" s="498"/>
      <c r="PSF13" s="118"/>
      <c r="PSG13" s="118"/>
      <c r="PSH13" s="117"/>
      <c r="PSI13" s="503"/>
      <c r="PSJ13" s="701"/>
      <c r="PSK13" s="119"/>
      <c r="PSL13" s="118"/>
      <c r="PSM13" s="117"/>
      <c r="PSN13" s="503"/>
      <c r="PSO13" s="701"/>
      <c r="PSP13" s="118"/>
      <c r="PSQ13" s="118"/>
      <c r="PSR13" s="117"/>
      <c r="PSS13" s="117"/>
      <c r="PST13" s="503"/>
      <c r="PSU13" s="606"/>
      <c r="PSW13" s="629"/>
      <c r="PSX13" s="629"/>
      <c r="PSY13" s="619"/>
      <c r="PSZ13" s="619"/>
      <c r="PTA13" s="619"/>
      <c r="PTB13" s="619"/>
      <c r="PTC13" s="629"/>
      <c r="PTF13" s="126"/>
      <c r="PTG13" s="151"/>
      <c r="PTH13" s="703"/>
      <c r="PTI13" s="150"/>
      <c r="PTJ13" s="138"/>
      <c r="PTK13" s="703"/>
      <c r="PTL13" s="703"/>
      <c r="PTM13" s="703"/>
      <c r="PTN13" s="149"/>
      <c r="PTO13" s="703"/>
      <c r="PTP13" s="703"/>
      <c r="PTQ13" s="703"/>
      <c r="PTR13" s="128"/>
      <c r="PTS13" s="703"/>
      <c r="PTT13" s="149"/>
      <c r="PTU13" s="143"/>
      <c r="PTV13" s="137"/>
      <c r="PTW13" s="149"/>
      <c r="PTX13" s="137"/>
      <c r="PTY13" s="118"/>
      <c r="PTZ13" s="118"/>
      <c r="PUA13" s="117"/>
      <c r="PUB13" s="503"/>
      <c r="PUC13" s="503"/>
      <c r="PUD13" s="118"/>
      <c r="PUE13" s="118"/>
      <c r="PUF13" s="117"/>
      <c r="PUG13" s="503"/>
      <c r="PUH13" s="503"/>
      <c r="PUI13" s="119"/>
      <c r="PUJ13" s="118"/>
      <c r="PUK13" s="117"/>
      <c r="PUL13" s="498"/>
      <c r="PUM13" s="503"/>
      <c r="PUN13" s="118"/>
      <c r="PUO13" s="118"/>
      <c r="PUP13" s="117"/>
      <c r="PUQ13" s="503"/>
      <c r="PUR13" s="503"/>
      <c r="PUS13" s="119"/>
      <c r="PUT13" s="118"/>
      <c r="PUU13" s="117"/>
      <c r="PUV13" s="498"/>
      <c r="PUW13" s="503"/>
      <c r="PUX13" s="118"/>
      <c r="PUY13" s="118"/>
      <c r="PUZ13" s="117"/>
      <c r="PVA13" s="498"/>
      <c r="PVB13" s="503"/>
      <c r="PVC13" s="119"/>
      <c r="PVD13" s="118"/>
      <c r="PVE13" s="117"/>
      <c r="PVF13" s="498"/>
      <c r="PVG13" s="498"/>
      <c r="PVH13" s="118"/>
      <c r="PVI13" s="118"/>
      <c r="PVJ13" s="117"/>
      <c r="PVK13" s="503"/>
      <c r="PVL13" s="503"/>
      <c r="PVM13" s="119"/>
      <c r="PVN13" s="118"/>
      <c r="PVO13" s="117"/>
      <c r="PVP13" s="503"/>
      <c r="PVQ13" s="498"/>
      <c r="PVR13" s="118"/>
      <c r="PVS13" s="118"/>
      <c r="PVT13" s="117"/>
      <c r="PVU13" s="503"/>
      <c r="PVV13" s="701"/>
      <c r="PVW13" s="119"/>
      <c r="PVX13" s="118"/>
      <c r="PVY13" s="117"/>
      <c r="PVZ13" s="503"/>
      <c r="PWA13" s="701"/>
      <c r="PWB13" s="118"/>
      <c r="PWC13" s="118"/>
      <c r="PWD13" s="117"/>
      <c r="PWE13" s="117"/>
      <c r="PWF13" s="503"/>
      <c r="PWG13" s="606"/>
      <c r="PWI13" s="629"/>
      <c r="PWJ13" s="629"/>
      <c r="PWK13" s="619"/>
      <c r="PWL13" s="619"/>
      <c r="PWM13" s="619"/>
      <c r="PWN13" s="619"/>
      <c r="PWO13" s="629"/>
      <c r="PWR13" s="126"/>
      <c r="PWS13" s="151"/>
      <c r="PWT13" s="703"/>
      <c r="PWU13" s="150"/>
      <c r="PWV13" s="138"/>
      <c r="PWW13" s="703"/>
      <c r="PWX13" s="703"/>
      <c r="PWY13" s="703"/>
      <c r="PWZ13" s="149"/>
      <c r="PXA13" s="703"/>
      <c r="PXB13" s="703"/>
      <c r="PXC13" s="703"/>
      <c r="PXD13" s="128"/>
      <c r="PXE13" s="703"/>
      <c r="PXF13" s="149"/>
      <c r="PXG13" s="143"/>
      <c r="PXH13" s="137"/>
      <c r="PXI13" s="149"/>
      <c r="PXJ13" s="137"/>
      <c r="PXK13" s="118"/>
      <c r="PXL13" s="118"/>
      <c r="PXM13" s="117"/>
      <c r="PXN13" s="503"/>
      <c r="PXO13" s="503"/>
      <c r="PXP13" s="118"/>
      <c r="PXQ13" s="118"/>
      <c r="PXR13" s="117"/>
      <c r="PXS13" s="503"/>
      <c r="PXT13" s="503"/>
      <c r="PXU13" s="119"/>
      <c r="PXV13" s="118"/>
      <c r="PXW13" s="117"/>
      <c r="PXX13" s="498"/>
      <c r="PXY13" s="503"/>
      <c r="PXZ13" s="118"/>
      <c r="PYA13" s="118"/>
      <c r="PYB13" s="117"/>
      <c r="PYC13" s="503"/>
      <c r="PYD13" s="503"/>
      <c r="PYE13" s="119"/>
      <c r="PYF13" s="118"/>
      <c r="PYG13" s="117"/>
      <c r="PYH13" s="498"/>
      <c r="PYI13" s="503"/>
      <c r="PYJ13" s="118"/>
      <c r="PYK13" s="118"/>
      <c r="PYL13" s="117"/>
      <c r="PYM13" s="498"/>
      <c r="PYN13" s="503"/>
      <c r="PYO13" s="119"/>
      <c r="PYP13" s="118"/>
      <c r="PYQ13" s="117"/>
      <c r="PYR13" s="498"/>
      <c r="PYS13" s="498"/>
      <c r="PYT13" s="118"/>
      <c r="PYU13" s="118"/>
      <c r="PYV13" s="117"/>
      <c r="PYW13" s="503"/>
      <c r="PYX13" s="503"/>
      <c r="PYY13" s="119"/>
      <c r="PYZ13" s="118"/>
      <c r="PZA13" s="117"/>
      <c r="PZB13" s="503"/>
      <c r="PZC13" s="498"/>
      <c r="PZD13" s="118"/>
      <c r="PZE13" s="118"/>
      <c r="PZF13" s="117"/>
      <c r="PZG13" s="503"/>
      <c r="PZH13" s="701"/>
      <c r="PZI13" s="119"/>
      <c r="PZJ13" s="118"/>
      <c r="PZK13" s="117"/>
      <c r="PZL13" s="503"/>
      <c r="PZM13" s="701"/>
      <c r="PZN13" s="118"/>
      <c r="PZO13" s="118"/>
      <c r="PZP13" s="117"/>
      <c r="PZQ13" s="117"/>
      <c r="PZR13" s="503"/>
      <c r="PZS13" s="606"/>
      <c r="PZU13" s="629"/>
      <c r="PZV13" s="629"/>
      <c r="PZW13" s="619"/>
      <c r="PZX13" s="619"/>
      <c r="PZY13" s="619"/>
      <c r="PZZ13" s="619"/>
      <c r="QAA13" s="629"/>
      <c r="QAD13" s="126"/>
      <c r="QAE13" s="151"/>
      <c r="QAF13" s="703"/>
      <c r="QAG13" s="150"/>
      <c r="QAH13" s="138"/>
      <c r="QAI13" s="703"/>
      <c r="QAJ13" s="703"/>
      <c r="QAK13" s="703"/>
      <c r="QAL13" s="149"/>
      <c r="QAM13" s="703"/>
      <c r="QAN13" s="703"/>
      <c r="QAO13" s="703"/>
      <c r="QAP13" s="128"/>
      <c r="QAQ13" s="703"/>
      <c r="QAR13" s="149"/>
      <c r="QAS13" s="143"/>
      <c r="QAT13" s="137"/>
      <c r="QAU13" s="149"/>
      <c r="QAV13" s="137"/>
      <c r="QAW13" s="118"/>
      <c r="QAX13" s="118"/>
      <c r="QAY13" s="117"/>
      <c r="QAZ13" s="503"/>
      <c r="QBA13" s="503"/>
      <c r="QBB13" s="118"/>
      <c r="QBC13" s="118"/>
      <c r="QBD13" s="117"/>
      <c r="QBE13" s="503"/>
      <c r="QBF13" s="503"/>
      <c r="QBG13" s="119"/>
      <c r="QBH13" s="118"/>
      <c r="QBI13" s="117"/>
      <c r="QBJ13" s="498"/>
      <c r="QBK13" s="503"/>
      <c r="QBL13" s="118"/>
      <c r="QBM13" s="118"/>
      <c r="QBN13" s="117"/>
      <c r="QBO13" s="503"/>
      <c r="QBP13" s="503"/>
      <c r="QBQ13" s="119"/>
      <c r="QBR13" s="118"/>
      <c r="QBS13" s="117"/>
      <c r="QBT13" s="498"/>
      <c r="QBU13" s="503"/>
      <c r="QBV13" s="118"/>
      <c r="QBW13" s="118"/>
      <c r="QBX13" s="117"/>
      <c r="QBY13" s="498"/>
      <c r="QBZ13" s="503"/>
      <c r="QCA13" s="119"/>
      <c r="QCB13" s="118"/>
      <c r="QCC13" s="117"/>
      <c r="QCD13" s="498"/>
      <c r="QCE13" s="498"/>
      <c r="QCF13" s="118"/>
      <c r="QCG13" s="118"/>
      <c r="QCH13" s="117"/>
      <c r="QCI13" s="503"/>
      <c r="QCJ13" s="503"/>
      <c r="QCK13" s="119"/>
      <c r="QCL13" s="118"/>
      <c r="QCM13" s="117"/>
      <c r="QCN13" s="503"/>
      <c r="QCO13" s="498"/>
      <c r="QCP13" s="118"/>
      <c r="QCQ13" s="118"/>
      <c r="QCR13" s="117"/>
      <c r="QCS13" s="503"/>
      <c r="QCT13" s="701"/>
      <c r="QCU13" s="119"/>
      <c r="QCV13" s="118"/>
      <c r="QCW13" s="117"/>
      <c r="QCX13" s="503"/>
      <c r="QCY13" s="701"/>
      <c r="QCZ13" s="118"/>
      <c r="QDA13" s="118"/>
      <c r="QDB13" s="117"/>
      <c r="QDC13" s="117"/>
      <c r="QDD13" s="503"/>
      <c r="QDE13" s="606"/>
      <c r="QDG13" s="629"/>
      <c r="QDH13" s="629"/>
      <c r="QDI13" s="619"/>
      <c r="QDJ13" s="619"/>
      <c r="QDK13" s="619"/>
      <c r="QDL13" s="619"/>
      <c r="QDM13" s="629"/>
      <c r="QDP13" s="126"/>
      <c r="QDQ13" s="151"/>
      <c r="QDR13" s="703"/>
      <c r="QDS13" s="150"/>
      <c r="QDT13" s="138"/>
      <c r="QDU13" s="703"/>
      <c r="QDV13" s="703"/>
      <c r="QDW13" s="703"/>
      <c r="QDX13" s="149"/>
      <c r="QDY13" s="703"/>
      <c r="QDZ13" s="703"/>
      <c r="QEA13" s="703"/>
      <c r="QEB13" s="128"/>
      <c r="QEC13" s="703"/>
      <c r="QED13" s="149"/>
      <c r="QEE13" s="143"/>
      <c r="QEF13" s="137"/>
      <c r="QEG13" s="149"/>
      <c r="QEH13" s="137"/>
      <c r="QEI13" s="118"/>
      <c r="QEJ13" s="118"/>
      <c r="QEK13" s="117"/>
      <c r="QEL13" s="503"/>
      <c r="QEM13" s="503"/>
      <c r="QEN13" s="118"/>
      <c r="QEO13" s="118"/>
      <c r="QEP13" s="117"/>
      <c r="QEQ13" s="503"/>
      <c r="QER13" s="503"/>
      <c r="QES13" s="119"/>
      <c r="QET13" s="118"/>
      <c r="QEU13" s="117"/>
      <c r="QEV13" s="498"/>
      <c r="QEW13" s="503"/>
      <c r="QEX13" s="118"/>
      <c r="QEY13" s="118"/>
      <c r="QEZ13" s="117"/>
      <c r="QFA13" s="503"/>
      <c r="QFB13" s="503"/>
      <c r="QFC13" s="119"/>
      <c r="QFD13" s="118"/>
      <c r="QFE13" s="117"/>
      <c r="QFF13" s="498"/>
      <c r="QFG13" s="503"/>
      <c r="QFH13" s="118"/>
      <c r="QFI13" s="118"/>
      <c r="QFJ13" s="117"/>
      <c r="QFK13" s="498"/>
      <c r="QFL13" s="503"/>
      <c r="QFM13" s="119"/>
      <c r="QFN13" s="118"/>
      <c r="QFO13" s="117"/>
      <c r="QFP13" s="498"/>
      <c r="QFQ13" s="498"/>
      <c r="QFR13" s="118"/>
      <c r="QFS13" s="118"/>
      <c r="QFT13" s="117"/>
      <c r="QFU13" s="503"/>
      <c r="QFV13" s="503"/>
      <c r="QFW13" s="119"/>
      <c r="QFX13" s="118"/>
      <c r="QFY13" s="117"/>
      <c r="QFZ13" s="503"/>
      <c r="QGA13" s="498"/>
      <c r="QGB13" s="118"/>
      <c r="QGC13" s="118"/>
      <c r="QGD13" s="117"/>
      <c r="QGE13" s="503"/>
      <c r="QGF13" s="701"/>
      <c r="QGG13" s="119"/>
      <c r="QGH13" s="118"/>
      <c r="QGI13" s="117"/>
      <c r="QGJ13" s="503"/>
      <c r="QGK13" s="701"/>
      <c r="QGL13" s="118"/>
      <c r="QGM13" s="118"/>
      <c r="QGN13" s="117"/>
      <c r="QGO13" s="117"/>
      <c r="QGP13" s="503"/>
      <c r="QGQ13" s="606"/>
      <c r="QGS13" s="629"/>
      <c r="QGT13" s="629"/>
      <c r="QGU13" s="619"/>
      <c r="QGV13" s="619"/>
      <c r="QGW13" s="619"/>
      <c r="QGX13" s="619"/>
      <c r="QGY13" s="629"/>
      <c r="QHB13" s="126"/>
      <c r="QHC13" s="151"/>
      <c r="QHD13" s="703"/>
      <c r="QHE13" s="150"/>
      <c r="QHF13" s="138"/>
      <c r="QHG13" s="703"/>
      <c r="QHH13" s="703"/>
      <c r="QHI13" s="703"/>
      <c r="QHJ13" s="149"/>
      <c r="QHK13" s="703"/>
      <c r="QHL13" s="703"/>
      <c r="QHM13" s="703"/>
      <c r="QHN13" s="128"/>
      <c r="QHO13" s="703"/>
      <c r="QHP13" s="149"/>
      <c r="QHQ13" s="143"/>
      <c r="QHR13" s="137"/>
      <c r="QHS13" s="149"/>
      <c r="QHT13" s="137"/>
      <c r="QHU13" s="118"/>
      <c r="QHV13" s="118"/>
      <c r="QHW13" s="117"/>
      <c r="QHX13" s="503"/>
      <c r="QHY13" s="503"/>
      <c r="QHZ13" s="118"/>
      <c r="QIA13" s="118"/>
      <c r="QIB13" s="117"/>
      <c r="QIC13" s="503"/>
      <c r="QID13" s="503"/>
      <c r="QIE13" s="119"/>
      <c r="QIF13" s="118"/>
      <c r="QIG13" s="117"/>
      <c r="QIH13" s="498"/>
      <c r="QII13" s="503"/>
      <c r="QIJ13" s="118"/>
      <c r="QIK13" s="118"/>
      <c r="QIL13" s="117"/>
      <c r="QIM13" s="503"/>
      <c r="QIN13" s="503"/>
      <c r="QIO13" s="119"/>
      <c r="QIP13" s="118"/>
      <c r="QIQ13" s="117"/>
      <c r="QIR13" s="498"/>
      <c r="QIS13" s="503"/>
      <c r="QIT13" s="118"/>
      <c r="QIU13" s="118"/>
      <c r="QIV13" s="117"/>
      <c r="QIW13" s="498"/>
      <c r="QIX13" s="503"/>
      <c r="QIY13" s="119"/>
      <c r="QIZ13" s="118"/>
      <c r="QJA13" s="117"/>
      <c r="QJB13" s="498"/>
      <c r="QJC13" s="498"/>
      <c r="QJD13" s="118"/>
      <c r="QJE13" s="118"/>
      <c r="QJF13" s="117"/>
      <c r="QJG13" s="503"/>
      <c r="QJH13" s="503"/>
      <c r="QJI13" s="119"/>
      <c r="QJJ13" s="118"/>
      <c r="QJK13" s="117"/>
      <c r="QJL13" s="503"/>
      <c r="QJM13" s="498"/>
      <c r="QJN13" s="118"/>
      <c r="QJO13" s="118"/>
      <c r="QJP13" s="117"/>
      <c r="QJQ13" s="503"/>
      <c r="QJR13" s="701"/>
      <c r="QJS13" s="119"/>
      <c r="QJT13" s="118"/>
      <c r="QJU13" s="117"/>
      <c r="QJV13" s="503"/>
      <c r="QJW13" s="701"/>
      <c r="QJX13" s="118"/>
      <c r="QJY13" s="118"/>
      <c r="QJZ13" s="117"/>
      <c r="QKA13" s="117"/>
      <c r="QKB13" s="503"/>
      <c r="QKC13" s="606"/>
      <c r="QKE13" s="629"/>
      <c r="QKF13" s="629"/>
      <c r="QKG13" s="619"/>
      <c r="QKH13" s="619"/>
      <c r="QKI13" s="619"/>
      <c r="QKJ13" s="619"/>
      <c r="QKK13" s="629"/>
      <c r="QKN13" s="126"/>
      <c r="QKO13" s="151"/>
      <c r="QKP13" s="703"/>
      <c r="QKQ13" s="150"/>
      <c r="QKR13" s="138"/>
      <c r="QKS13" s="703"/>
      <c r="QKT13" s="703"/>
      <c r="QKU13" s="703"/>
      <c r="QKV13" s="149"/>
      <c r="QKW13" s="703"/>
      <c r="QKX13" s="703"/>
      <c r="QKY13" s="703"/>
      <c r="QKZ13" s="128"/>
      <c r="QLA13" s="703"/>
      <c r="QLB13" s="149"/>
      <c r="QLC13" s="143"/>
      <c r="QLD13" s="137"/>
      <c r="QLE13" s="149"/>
      <c r="QLF13" s="137"/>
      <c r="QLG13" s="118"/>
      <c r="QLH13" s="118"/>
      <c r="QLI13" s="117"/>
      <c r="QLJ13" s="503"/>
      <c r="QLK13" s="503"/>
      <c r="QLL13" s="118"/>
      <c r="QLM13" s="118"/>
      <c r="QLN13" s="117"/>
      <c r="QLO13" s="503"/>
      <c r="QLP13" s="503"/>
      <c r="QLQ13" s="119"/>
      <c r="QLR13" s="118"/>
      <c r="QLS13" s="117"/>
      <c r="QLT13" s="498"/>
      <c r="QLU13" s="503"/>
      <c r="QLV13" s="118"/>
      <c r="QLW13" s="118"/>
      <c r="QLX13" s="117"/>
      <c r="QLY13" s="503"/>
      <c r="QLZ13" s="503"/>
      <c r="QMA13" s="119"/>
      <c r="QMB13" s="118"/>
      <c r="QMC13" s="117"/>
      <c r="QMD13" s="498"/>
      <c r="QME13" s="503"/>
      <c r="QMF13" s="118"/>
      <c r="QMG13" s="118"/>
      <c r="QMH13" s="117"/>
      <c r="QMI13" s="498"/>
      <c r="QMJ13" s="503"/>
      <c r="QMK13" s="119"/>
      <c r="QML13" s="118"/>
      <c r="QMM13" s="117"/>
      <c r="QMN13" s="498"/>
      <c r="QMO13" s="498"/>
      <c r="QMP13" s="118"/>
      <c r="QMQ13" s="118"/>
      <c r="QMR13" s="117"/>
      <c r="QMS13" s="503"/>
      <c r="QMT13" s="503"/>
      <c r="QMU13" s="119"/>
      <c r="QMV13" s="118"/>
      <c r="QMW13" s="117"/>
      <c r="QMX13" s="503"/>
      <c r="QMY13" s="498"/>
      <c r="QMZ13" s="118"/>
      <c r="QNA13" s="118"/>
      <c r="QNB13" s="117"/>
      <c r="QNC13" s="503"/>
      <c r="QND13" s="701"/>
      <c r="QNE13" s="119"/>
      <c r="QNF13" s="118"/>
      <c r="QNG13" s="117"/>
      <c r="QNH13" s="503"/>
      <c r="QNI13" s="701"/>
      <c r="QNJ13" s="118"/>
      <c r="QNK13" s="118"/>
      <c r="QNL13" s="117"/>
      <c r="QNM13" s="117"/>
      <c r="QNN13" s="503"/>
      <c r="QNO13" s="606"/>
      <c r="QNQ13" s="629"/>
      <c r="QNR13" s="629"/>
      <c r="QNS13" s="619"/>
      <c r="QNT13" s="619"/>
      <c r="QNU13" s="619"/>
      <c r="QNV13" s="619"/>
      <c r="QNW13" s="629"/>
      <c r="QNZ13" s="126"/>
      <c r="QOA13" s="151"/>
      <c r="QOB13" s="703"/>
      <c r="QOC13" s="150"/>
      <c r="QOD13" s="138"/>
      <c r="QOE13" s="703"/>
      <c r="QOF13" s="703"/>
      <c r="QOG13" s="703"/>
      <c r="QOH13" s="149"/>
      <c r="QOI13" s="703"/>
      <c r="QOJ13" s="703"/>
      <c r="QOK13" s="703"/>
      <c r="QOL13" s="128"/>
      <c r="QOM13" s="703"/>
      <c r="QON13" s="149"/>
      <c r="QOO13" s="143"/>
      <c r="QOP13" s="137"/>
      <c r="QOQ13" s="149"/>
      <c r="QOR13" s="137"/>
      <c r="QOS13" s="118"/>
      <c r="QOT13" s="118"/>
      <c r="QOU13" s="117"/>
      <c r="QOV13" s="503"/>
      <c r="QOW13" s="503"/>
      <c r="QOX13" s="118"/>
      <c r="QOY13" s="118"/>
      <c r="QOZ13" s="117"/>
      <c r="QPA13" s="503"/>
      <c r="QPB13" s="503"/>
      <c r="QPC13" s="119"/>
      <c r="QPD13" s="118"/>
      <c r="QPE13" s="117"/>
      <c r="QPF13" s="498"/>
      <c r="QPG13" s="503"/>
      <c r="QPH13" s="118"/>
      <c r="QPI13" s="118"/>
      <c r="QPJ13" s="117"/>
      <c r="QPK13" s="503"/>
      <c r="QPL13" s="503"/>
      <c r="QPM13" s="119"/>
      <c r="QPN13" s="118"/>
      <c r="QPO13" s="117"/>
      <c r="QPP13" s="498"/>
      <c r="QPQ13" s="503"/>
      <c r="QPR13" s="118"/>
      <c r="QPS13" s="118"/>
      <c r="QPT13" s="117"/>
      <c r="QPU13" s="498"/>
      <c r="QPV13" s="503"/>
      <c r="QPW13" s="119"/>
      <c r="QPX13" s="118"/>
      <c r="QPY13" s="117"/>
      <c r="QPZ13" s="498"/>
      <c r="QQA13" s="498"/>
      <c r="QQB13" s="118"/>
      <c r="QQC13" s="118"/>
      <c r="QQD13" s="117"/>
      <c r="QQE13" s="503"/>
      <c r="QQF13" s="503"/>
      <c r="QQG13" s="119"/>
      <c r="QQH13" s="118"/>
      <c r="QQI13" s="117"/>
      <c r="QQJ13" s="503"/>
      <c r="QQK13" s="498"/>
      <c r="QQL13" s="118"/>
      <c r="QQM13" s="118"/>
      <c r="QQN13" s="117"/>
      <c r="QQO13" s="503"/>
      <c r="QQP13" s="701"/>
      <c r="QQQ13" s="119"/>
      <c r="QQR13" s="118"/>
      <c r="QQS13" s="117"/>
      <c r="QQT13" s="503"/>
      <c r="QQU13" s="701"/>
      <c r="QQV13" s="118"/>
      <c r="QQW13" s="118"/>
      <c r="QQX13" s="117"/>
      <c r="QQY13" s="117"/>
      <c r="QQZ13" s="503"/>
      <c r="QRA13" s="606"/>
      <c r="QRC13" s="629"/>
      <c r="QRD13" s="629"/>
      <c r="QRE13" s="619"/>
      <c r="QRF13" s="619"/>
      <c r="QRG13" s="619"/>
      <c r="QRH13" s="619"/>
      <c r="QRI13" s="629"/>
      <c r="QRL13" s="126"/>
      <c r="QRM13" s="151"/>
      <c r="QRN13" s="703"/>
      <c r="QRO13" s="150"/>
      <c r="QRP13" s="138"/>
      <c r="QRQ13" s="703"/>
      <c r="QRR13" s="703"/>
      <c r="QRS13" s="703"/>
      <c r="QRT13" s="149"/>
      <c r="QRU13" s="703"/>
      <c r="QRV13" s="703"/>
      <c r="QRW13" s="703"/>
      <c r="QRX13" s="128"/>
      <c r="QRY13" s="703"/>
      <c r="QRZ13" s="149"/>
      <c r="QSA13" s="143"/>
      <c r="QSB13" s="137"/>
      <c r="QSC13" s="149"/>
      <c r="QSD13" s="137"/>
      <c r="QSE13" s="118"/>
      <c r="QSF13" s="118"/>
      <c r="QSG13" s="117"/>
      <c r="QSH13" s="503"/>
      <c r="QSI13" s="503"/>
      <c r="QSJ13" s="118"/>
      <c r="QSK13" s="118"/>
      <c r="QSL13" s="117"/>
      <c r="QSM13" s="503"/>
      <c r="QSN13" s="503"/>
      <c r="QSO13" s="119"/>
      <c r="QSP13" s="118"/>
      <c r="QSQ13" s="117"/>
      <c r="QSR13" s="498"/>
      <c r="QSS13" s="503"/>
      <c r="QST13" s="118"/>
      <c r="QSU13" s="118"/>
      <c r="QSV13" s="117"/>
      <c r="QSW13" s="503"/>
      <c r="QSX13" s="503"/>
      <c r="QSY13" s="119"/>
      <c r="QSZ13" s="118"/>
      <c r="QTA13" s="117"/>
      <c r="QTB13" s="498"/>
      <c r="QTC13" s="503"/>
      <c r="QTD13" s="118"/>
      <c r="QTE13" s="118"/>
      <c r="QTF13" s="117"/>
      <c r="QTG13" s="498"/>
      <c r="QTH13" s="503"/>
      <c r="QTI13" s="119"/>
      <c r="QTJ13" s="118"/>
      <c r="QTK13" s="117"/>
      <c r="QTL13" s="498"/>
      <c r="QTM13" s="498"/>
      <c r="QTN13" s="118"/>
      <c r="QTO13" s="118"/>
      <c r="QTP13" s="117"/>
      <c r="QTQ13" s="503"/>
      <c r="QTR13" s="503"/>
      <c r="QTS13" s="119"/>
      <c r="QTT13" s="118"/>
      <c r="QTU13" s="117"/>
      <c r="QTV13" s="503"/>
      <c r="QTW13" s="498"/>
      <c r="QTX13" s="118"/>
      <c r="QTY13" s="118"/>
      <c r="QTZ13" s="117"/>
      <c r="QUA13" s="503"/>
      <c r="QUB13" s="701"/>
      <c r="QUC13" s="119"/>
      <c r="QUD13" s="118"/>
      <c r="QUE13" s="117"/>
      <c r="QUF13" s="503"/>
      <c r="QUG13" s="701"/>
      <c r="QUH13" s="118"/>
      <c r="QUI13" s="118"/>
      <c r="QUJ13" s="117"/>
      <c r="QUK13" s="117"/>
      <c r="QUL13" s="503"/>
      <c r="QUM13" s="606"/>
      <c r="QUO13" s="629"/>
      <c r="QUP13" s="629"/>
      <c r="QUQ13" s="619"/>
      <c r="QUR13" s="619"/>
      <c r="QUS13" s="619"/>
      <c r="QUT13" s="619"/>
      <c r="QUU13" s="629"/>
      <c r="QUX13" s="126"/>
      <c r="QUY13" s="151"/>
      <c r="QUZ13" s="703"/>
      <c r="QVA13" s="150"/>
      <c r="QVB13" s="138"/>
      <c r="QVC13" s="703"/>
      <c r="QVD13" s="703"/>
      <c r="QVE13" s="703"/>
      <c r="QVF13" s="149"/>
      <c r="QVG13" s="703"/>
      <c r="QVH13" s="703"/>
      <c r="QVI13" s="703"/>
      <c r="QVJ13" s="128"/>
      <c r="QVK13" s="703"/>
      <c r="QVL13" s="149"/>
      <c r="QVM13" s="143"/>
      <c r="QVN13" s="137"/>
      <c r="QVO13" s="149"/>
      <c r="QVP13" s="137"/>
      <c r="QVQ13" s="118"/>
      <c r="QVR13" s="118"/>
      <c r="QVS13" s="117"/>
      <c r="QVT13" s="503"/>
      <c r="QVU13" s="503"/>
      <c r="QVV13" s="118"/>
      <c r="QVW13" s="118"/>
      <c r="QVX13" s="117"/>
      <c r="QVY13" s="503"/>
      <c r="QVZ13" s="503"/>
      <c r="QWA13" s="119"/>
      <c r="QWB13" s="118"/>
      <c r="QWC13" s="117"/>
      <c r="QWD13" s="498"/>
      <c r="QWE13" s="503"/>
      <c r="QWF13" s="118"/>
      <c r="QWG13" s="118"/>
      <c r="QWH13" s="117"/>
      <c r="QWI13" s="503"/>
      <c r="QWJ13" s="503"/>
      <c r="QWK13" s="119"/>
      <c r="QWL13" s="118"/>
      <c r="QWM13" s="117"/>
      <c r="QWN13" s="498"/>
      <c r="QWO13" s="503"/>
      <c r="QWP13" s="118"/>
      <c r="QWQ13" s="118"/>
      <c r="QWR13" s="117"/>
      <c r="QWS13" s="498"/>
      <c r="QWT13" s="503"/>
      <c r="QWU13" s="119"/>
      <c r="QWV13" s="118"/>
      <c r="QWW13" s="117"/>
      <c r="QWX13" s="498"/>
      <c r="QWY13" s="498"/>
      <c r="QWZ13" s="118"/>
      <c r="QXA13" s="118"/>
      <c r="QXB13" s="117"/>
      <c r="QXC13" s="503"/>
      <c r="QXD13" s="503"/>
      <c r="QXE13" s="119"/>
      <c r="QXF13" s="118"/>
      <c r="QXG13" s="117"/>
      <c r="QXH13" s="503"/>
      <c r="QXI13" s="498"/>
      <c r="QXJ13" s="118"/>
      <c r="QXK13" s="118"/>
      <c r="QXL13" s="117"/>
      <c r="QXM13" s="503"/>
      <c r="QXN13" s="701"/>
      <c r="QXO13" s="119"/>
      <c r="QXP13" s="118"/>
      <c r="QXQ13" s="117"/>
      <c r="QXR13" s="503"/>
      <c r="QXS13" s="701"/>
      <c r="QXT13" s="118"/>
      <c r="QXU13" s="118"/>
      <c r="QXV13" s="117"/>
      <c r="QXW13" s="117"/>
      <c r="QXX13" s="503"/>
      <c r="QXY13" s="606"/>
      <c r="QYA13" s="629"/>
      <c r="QYB13" s="629"/>
      <c r="QYC13" s="619"/>
      <c r="QYD13" s="619"/>
      <c r="QYE13" s="619"/>
      <c r="QYF13" s="619"/>
      <c r="QYG13" s="629"/>
      <c r="QYJ13" s="126"/>
      <c r="QYK13" s="151"/>
      <c r="QYL13" s="703"/>
      <c r="QYM13" s="150"/>
      <c r="QYN13" s="138"/>
      <c r="QYO13" s="703"/>
      <c r="QYP13" s="703"/>
      <c r="QYQ13" s="703"/>
      <c r="QYR13" s="149"/>
      <c r="QYS13" s="703"/>
      <c r="QYT13" s="703"/>
      <c r="QYU13" s="703"/>
      <c r="QYV13" s="128"/>
      <c r="QYW13" s="703"/>
      <c r="QYX13" s="149"/>
      <c r="QYY13" s="143"/>
      <c r="QYZ13" s="137"/>
      <c r="QZA13" s="149"/>
      <c r="QZB13" s="137"/>
      <c r="QZC13" s="118"/>
      <c r="QZD13" s="118"/>
      <c r="QZE13" s="117"/>
      <c r="QZF13" s="503"/>
      <c r="QZG13" s="503"/>
      <c r="QZH13" s="118"/>
      <c r="QZI13" s="118"/>
      <c r="QZJ13" s="117"/>
      <c r="QZK13" s="503"/>
      <c r="QZL13" s="503"/>
      <c r="QZM13" s="119"/>
      <c r="QZN13" s="118"/>
      <c r="QZO13" s="117"/>
      <c r="QZP13" s="498"/>
      <c r="QZQ13" s="503"/>
      <c r="QZR13" s="118"/>
      <c r="QZS13" s="118"/>
      <c r="QZT13" s="117"/>
      <c r="QZU13" s="503"/>
      <c r="QZV13" s="503"/>
      <c r="QZW13" s="119"/>
      <c r="QZX13" s="118"/>
      <c r="QZY13" s="117"/>
      <c r="QZZ13" s="498"/>
      <c r="RAA13" s="503"/>
      <c r="RAB13" s="118"/>
      <c r="RAC13" s="118"/>
      <c r="RAD13" s="117"/>
      <c r="RAE13" s="498"/>
      <c r="RAF13" s="503"/>
      <c r="RAG13" s="119"/>
      <c r="RAH13" s="118"/>
      <c r="RAI13" s="117"/>
      <c r="RAJ13" s="498"/>
      <c r="RAK13" s="498"/>
      <c r="RAL13" s="118"/>
      <c r="RAM13" s="118"/>
      <c r="RAN13" s="117"/>
      <c r="RAO13" s="503"/>
      <c r="RAP13" s="503"/>
      <c r="RAQ13" s="119"/>
      <c r="RAR13" s="118"/>
      <c r="RAS13" s="117"/>
      <c r="RAT13" s="503"/>
      <c r="RAU13" s="498"/>
      <c r="RAV13" s="118"/>
      <c r="RAW13" s="118"/>
      <c r="RAX13" s="117"/>
      <c r="RAY13" s="503"/>
      <c r="RAZ13" s="701"/>
      <c r="RBA13" s="119"/>
      <c r="RBB13" s="118"/>
      <c r="RBC13" s="117"/>
      <c r="RBD13" s="503"/>
      <c r="RBE13" s="701"/>
      <c r="RBF13" s="118"/>
      <c r="RBG13" s="118"/>
      <c r="RBH13" s="117"/>
      <c r="RBI13" s="117"/>
      <c r="RBJ13" s="503"/>
      <c r="RBK13" s="606"/>
      <c r="RBM13" s="629"/>
      <c r="RBN13" s="629"/>
      <c r="RBO13" s="619"/>
      <c r="RBP13" s="619"/>
      <c r="RBQ13" s="619"/>
      <c r="RBR13" s="619"/>
      <c r="RBS13" s="629"/>
      <c r="RBV13" s="126"/>
      <c r="RBW13" s="151"/>
      <c r="RBX13" s="703"/>
      <c r="RBY13" s="150"/>
      <c r="RBZ13" s="138"/>
      <c r="RCA13" s="703"/>
      <c r="RCB13" s="703"/>
      <c r="RCC13" s="703"/>
      <c r="RCD13" s="149"/>
      <c r="RCE13" s="703"/>
      <c r="RCF13" s="703"/>
      <c r="RCG13" s="703"/>
      <c r="RCH13" s="128"/>
      <c r="RCI13" s="703"/>
      <c r="RCJ13" s="149"/>
      <c r="RCK13" s="143"/>
      <c r="RCL13" s="137"/>
      <c r="RCM13" s="149"/>
      <c r="RCN13" s="137"/>
      <c r="RCO13" s="118"/>
      <c r="RCP13" s="118"/>
      <c r="RCQ13" s="117"/>
      <c r="RCR13" s="503"/>
      <c r="RCS13" s="503"/>
      <c r="RCT13" s="118"/>
      <c r="RCU13" s="118"/>
      <c r="RCV13" s="117"/>
      <c r="RCW13" s="503"/>
      <c r="RCX13" s="503"/>
      <c r="RCY13" s="119"/>
      <c r="RCZ13" s="118"/>
      <c r="RDA13" s="117"/>
      <c r="RDB13" s="498"/>
      <c r="RDC13" s="503"/>
      <c r="RDD13" s="118"/>
      <c r="RDE13" s="118"/>
      <c r="RDF13" s="117"/>
      <c r="RDG13" s="503"/>
      <c r="RDH13" s="503"/>
      <c r="RDI13" s="119"/>
      <c r="RDJ13" s="118"/>
      <c r="RDK13" s="117"/>
      <c r="RDL13" s="498"/>
      <c r="RDM13" s="503"/>
      <c r="RDN13" s="118"/>
      <c r="RDO13" s="118"/>
      <c r="RDP13" s="117"/>
      <c r="RDQ13" s="498"/>
      <c r="RDR13" s="503"/>
      <c r="RDS13" s="119"/>
      <c r="RDT13" s="118"/>
      <c r="RDU13" s="117"/>
      <c r="RDV13" s="498"/>
      <c r="RDW13" s="498"/>
      <c r="RDX13" s="118"/>
      <c r="RDY13" s="118"/>
      <c r="RDZ13" s="117"/>
      <c r="REA13" s="503"/>
      <c r="REB13" s="503"/>
      <c r="REC13" s="119"/>
      <c r="RED13" s="118"/>
      <c r="REE13" s="117"/>
      <c r="REF13" s="503"/>
      <c r="REG13" s="498"/>
      <c r="REH13" s="118"/>
      <c r="REI13" s="118"/>
      <c r="REJ13" s="117"/>
      <c r="REK13" s="503"/>
      <c r="REL13" s="701"/>
      <c r="REM13" s="119"/>
      <c r="REN13" s="118"/>
      <c r="REO13" s="117"/>
      <c r="REP13" s="503"/>
      <c r="REQ13" s="701"/>
      <c r="RER13" s="118"/>
      <c r="RES13" s="118"/>
      <c r="RET13" s="117"/>
      <c r="REU13" s="117"/>
      <c r="REV13" s="503"/>
      <c r="REW13" s="606"/>
      <c r="REY13" s="629"/>
      <c r="REZ13" s="629"/>
      <c r="RFA13" s="619"/>
      <c r="RFB13" s="619"/>
      <c r="RFC13" s="619"/>
      <c r="RFD13" s="619"/>
      <c r="RFE13" s="629"/>
      <c r="RFH13" s="126"/>
      <c r="RFI13" s="151"/>
      <c r="RFJ13" s="703"/>
      <c r="RFK13" s="150"/>
      <c r="RFL13" s="138"/>
      <c r="RFM13" s="703"/>
      <c r="RFN13" s="703"/>
      <c r="RFO13" s="703"/>
      <c r="RFP13" s="149"/>
      <c r="RFQ13" s="703"/>
      <c r="RFR13" s="703"/>
      <c r="RFS13" s="703"/>
      <c r="RFT13" s="128"/>
      <c r="RFU13" s="703"/>
      <c r="RFV13" s="149"/>
      <c r="RFW13" s="143"/>
      <c r="RFX13" s="137"/>
      <c r="RFY13" s="149"/>
      <c r="RFZ13" s="137"/>
      <c r="RGA13" s="118"/>
      <c r="RGB13" s="118"/>
      <c r="RGC13" s="117"/>
      <c r="RGD13" s="503"/>
      <c r="RGE13" s="503"/>
      <c r="RGF13" s="118"/>
      <c r="RGG13" s="118"/>
      <c r="RGH13" s="117"/>
      <c r="RGI13" s="503"/>
      <c r="RGJ13" s="503"/>
      <c r="RGK13" s="119"/>
      <c r="RGL13" s="118"/>
      <c r="RGM13" s="117"/>
      <c r="RGN13" s="498"/>
      <c r="RGO13" s="503"/>
      <c r="RGP13" s="118"/>
      <c r="RGQ13" s="118"/>
      <c r="RGR13" s="117"/>
      <c r="RGS13" s="503"/>
      <c r="RGT13" s="503"/>
      <c r="RGU13" s="119"/>
      <c r="RGV13" s="118"/>
      <c r="RGW13" s="117"/>
      <c r="RGX13" s="498"/>
      <c r="RGY13" s="503"/>
      <c r="RGZ13" s="118"/>
      <c r="RHA13" s="118"/>
      <c r="RHB13" s="117"/>
      <c r="RHC13" s="498"/>
      <c r="RHD13" s="503"/>
      <c r="RHE13" s="119"/>
      <c r="RHF13" s="118"/>
      <c r="RHG13" s="117"/>
      <c r="RHH13" s="498"/>
      <c r="RHI13" s="498"/>
      <c r="RHJ13" s="118"/>
      <c r="RHK13" s="118"/>
      <c r="RHL13" s="117"/>
      <c r="RHM13" s="503"/>
      <c r="RHN13" s="503"/>
      <c r="RHO13" s="119"/>
      <c r="RHP13" s="118"/>
      <c r="RHQ13" s="117"/>
      <c r="RHR13" s="503"/>
      <c r="RHS13" s="498"/>
      <c r="RHT13" s="118"/>
      <c r="RHU13" s="118"/>
      <c r="RHV13" s="117"/>
      <c r="RHW13" s="503"/>
      <c r="RHX13" s="701"/>
      <c r="RHY13" s="119"/>
      <c r="RHZ13" s="118"/>
      <c r="RIA13" s="117"/>
      <c r="RIB13" s="503"/>
      <c r="RIC13" s="701"/>
      <c r="RID13" s="118"/>
      <c r="RIE13" s="118"/>
      <c r="RIF13" s="117"/>
      <c r="RIG13" s="117"/>
      <c r="RIH13" s="503"/>
      <c r="RII13" s="606"/>
      <c r="RIK13" s="629"/>
      <c r="RIL13" s="629"/>
      <c r="RIM13" s="619"/>
      <c r="RIN13" s="619"/>
      <c r="RIO13" s="619"/>
      <c r="RIP13" s="619"/>
      <c r="RIQ13" s="629"/>
      <c r="RIT13" s="126"/>
      <c r="RIU13" s="151"/>
      <c r="RIV13" s="703"/>
      <c r="RIW13" s="150"/>
      <c r="RIX13" s="138"/>
      <c r="RIY13" s="703"/>
      <c r="RIZ13" s="703"/>
      <c r="RJA13" s="703"/>
      <c r="RJB13" s="149"/>
      <c r="RJC13" s="703"/>
      <c r="RJD13" s="703"/>
      <c r="RJE13" s="703"/>
      <c r="RJF13" s="128"/>
      <c r="RJG13" s="703"/>
      <c r="RJH13" s="149"/>
      <c r="RJI13" s="143"/>
      <c r="RJJ13" s="137"/>
      <c r="RJK13" s="149"/>
      <c r="RJL13" s="137"/>
      <c r="RJM13" s="118"/>
      <c r="RJN13" s="118"/>
      <c r="RJO13" s="117"/>
      <c r="RJP13" s="503"/>
      <c r="RJQ13" s="503"/>
      <c r="RJR13" s="118"/>
      <c r="RJS13" s="118"/>
      <c r="RJT13" s="117"/>
      <c r="RJU13" s="503"/>
      <c r="RJV13" s="503"/>
      <c r="RJW13" s="119"/>
      <c r="RJX13" s="118"/>
      <c r="RJY13" s="117"/>
      <c r="RJZ13" s="498"/>
      <c r="RKA13" s="503"/>
      <c r="RKB13" s="118"/>
      <c r="RKC13" s="118"/>
      <c r="RKD13" s="117"/>
      <c r="RKE13" s="503"/>
      <c r="RKF13" s="503"/>
      <c r="RKG13" s="119"/>
      <c r="RKH13" s="118"/>
      <c r="RKI13" s="117"/>
      <c r="RKJ13" s="498"/>
      <c r="RKK13" s="503"/>
      <c r="RKL13" s="118"/>
      <c r="RKM13" s="118"/>
      <c r="RKN13" s="117"/>
      <c r="RKO13" s="498"/>
      <c r="RKP13" s="503"/>
      <c r="RKQ13" s="119"/>
      <c r="RKR13" s="118"/>
      <c r="RKS13" s="117"/>
      <c r="RKT13" s="498"/>
      <c r="RKU13" s="498"/>
      <c r="RKV13" s="118"/>
      <c r="RKW13" s="118"/>
      <c r="RKX13" s="117"/>
      <c r="RKY13" s="503"/>
      <c r="RKZ13" s="503"/>
      <c r="RLA13" s="119"/>
      <c r="RLB13" s="118"/>
      <c r="RLC13" s="117"/>
      <c r="RLD13" s="503"/>
      <c r="RLE13" s="498"/>
      <c r="RLF13" s="118"/>
      <c r="RLG13" s="118"/>
      <c r="RLH13" s="117"/>
      <c r="RLI13" s="503"/>
      <c r="RLJ13" s="701"/>
      <c r="RLK13" s="119"/>
      <c r="RLL13" s="118"/>
      <c r="RLM13" s="117"/>
      <c r="RLN13" s="503"/>
      <c r="RLO13" s="701"/>
      <c r="RLP13" s="118"/>
      <c r="RLQ13" s="118"/>
      <c r="RLR13" s="117"/>
      <c r="RLS13" s="117"/>
      <c r="RLT13" s="503"/>
      <c r="RLU13" s="606"/>
      <c r="RLW13" s="629"/>
      <c r="RLX13" s="629"/>
      <c r="RLY13" s="619"/>
      <c r="RLZ13" s="619"/>
      <c r="RMA13" s="619"/>
      <c r="RMB13" s="619"/>
      <c r="RMC13" s="629"/>
      <c r="RMF13" s="126"/>
      <c r="RMG13" s="151"/>
      <c r="RMH13" s="703"/>
      <c r="RMI13" s="150"/>
      <c r="RMJ13" s="138"/>
      <c r="RMK13" s="703"/>
      <c r="RML13" s="703"/>
      <c r="RMM13" s="703"/>
      <c r="RMN13" s="149"/>
      <c r="RMO13" s="703"/>
      <c r="RMP13" s="703"/>
      <c r="RMQ13" s="703"/>
      <c r="RMR13" s="128"/>
      <c r="RMS13" s="703"/>
      <c r="RMT13" s="149"/>
      <c r="RMU13" s="143"/>
      <c r="RMV13" s="137"/>
      <c r="RMW13" s="149"/>
      <c r="RMX13" s="137"/>
      <c r="RMY13" s="118"/>
      <c r="RMZ13" s="118"/>
      <c r="RNA13" s="117"/>
      <c r="RNB13" s="503"/>
      <c r="RNC13" s="503"/>
      <c r="RND13" s="118"/>
      <c r="RNE13" s="118"/>
      <c r="RNF13" s="117"/>
      <c r="RNG13" s="503"/>
      <c r="RNH13" s="503"/>
      <c r="RNI13" s="119"/>
      <c r="RNJ13" s="118"/>
      <c r="RNK13" s="117"/>
      <c r="RNL13" s="498"/>
      <c r="RNM13" s="503"/>
      <c r="RNN13" s="118"/>
      <c r="RNO13" s="118"/>
      <c r="RNP13" s="117"/>
      <c r="RNQ13" s="503"/>
      <c r="RNR13" s="503"/>
      <c r="RNS13" s="119"/>
      <c r="RNT13" s="118"/>
      <c r="RNU13" s="117"/>
      <c r="RNV13" s="498"/>
      <c r="RNW13" s="503"/>
      <c r="RNX13" s="118"/>
      <c r="RNY13" s="118"/>
      <c r="RNZ13" s="117"/>
      <c r="ROA13" s="498"/>
      <c r="ROB13" s="503"/>
      <c r="ROC13" s="119"/>
      <c r="ROD13" s="118"/>
      <c r="ROE13" s="117"/>
      <c r="ROF13" s="498"/>
      <c r="ROG13" s="498"/>
      <c r="ROH13" s="118"/>
      <c r="ROI13" s="118"/>
      <c r="ROJ13" s="117"/>
      <c r="ROK13" s="503"/>
      <c r="ROL13" s="503"/>
      <c r="ROM13" s="119"/>
      <c r="RON13" s="118"/>
      <c r="ROO13" s="117"/>
      <c r="ROP13" s="503"/>
      <c r="ROQ13" s="498"/>
      <c r="ROR13" s="118"/>
      <c r="ROS13" s="118"/>
      <c r="ROT13" s="117"/>
      <c r="ROU13" s="503"/>
      <c r="ROV13" s="701"/>
      <c r="ROW13" s="119"/>
      <c r="ROX13" s="118"/>
      <c r="ROY13" s="117"/>
      <c r="ROZ13" s="503"/>
      <c r="RPA13" s="701"/>
      <c r="RPB13" s="118"/>
      <c r="RPC13" s="118"/>
      <c r="RPD13" s="117"/>
      <c r="RPE13" s="117"/>
      <c r="RPF13" s="503"/>
      <c r="RPG13" s="606"/>
      <c r="RPI13" s="629"/>
      <c r="RPJ13" s="629"/>
      <c r="RPK13" s="619"/>
      <c r="RPL13" s="619"/>
      <c r="RPM13" s="619"/>
      <c r="RPN13" s="619"/>
      <c r="RPO13" s="629"/>
      <c r="RPR13" s="126"/>
      <c r="RPS13" s="151"/>
      <c r="RPT13" s="703"/>
      <c r="RPU13" s="150"/>
      <c r="RPV13" s="138"/>
      <c r="RPW13" s="703"/>
      <c r="RPX13" s="703"/>
      <c r="RPY13" s="703"/>
      <c r="RPZ13" s="149"/>
      <c r="RQA13" s="703"/>
      <c r="RQB13" s="703"/>
      <c r="RQC13" s="703"/>
      <c r="RQD13" s="128"/>
      <c r="RQE13" s="703"/>
      <c r="RQF13" s="149"/>
      <c r="RQG13" s="143"/>
      <c r="RQH13" s="137"/>
      <c r="RQI13" s="149"/>
      <c r="RQJ13" s="137"/>
      <c r="RQK13" s="118"/>
      <c r="RQL13" s="118"/>
      <c r="RQM13" s="117"/>
      <c r="RQN13" s="503"/>
      <c r="RQO13" s="503"/>
      <c r="RQP13" s="118"/>
      <c r="RQQ13" s="118"/>
      <c r="RQR13" s="117"/>
      <c r="RQS13" s="503"/>
      <c r="RQT13" s="503"/>
      <c r="RQU13" s="119"/>
      <c r="RQV13" s="118"/>
      <c r="RQW13" s="117"/>
      <c r="RQX13" s="498"/>
      <c r="RQY13" s="503"/>
      <c r="RQZ13" s="118"/>
      <c r="RRA13" s="118"/>
      <c r="RRB13" s="117"/>
      <c r="RRC13" s="503"/>
      <c r="RRD13" s="503"/>
      <c r="RRE13" s="119"/>
      <c r="RRF13" s="118"/>
      <c r="RRG13" s="117"/>
      <c r="RRH13" s="498"/>
      <c r="RRI13" s="503"/>
      <c r="RRJ13" s="118"/>
      <c r="RRK13" s="118"/>
      <c r="RRL13" s="117"/>
      <c r="RRM13" s="498"/>
      <c r="RRN13" s="503"/>
      <c r="RRO13" s="119"/>
      <c r="RRP13" s="118"/>
      <c r="RRQ13" s="117"/>
      <c r="RRR13" s="498"/>
      <c r="RRS13" s="498"/>
      <c r="RRT13" s="118"/>
      <c r="RRU13" s="118"/>
      <c r="RRV13" s="117"/>
      <c r="RRW13" s="503"/>
      <c r="RRX13" s="503"/>
      <c r="RRY13" s="119"/>
      <c r="RRZ13" s="118"/>
      <c r="RSA13" s="117"/>
      <c r="RSB13" s="503"/>
      <c r="RSC13" s="498"/>
      <c r="RSD13" s="118"/>
      <c r="RSE13" s="118"/>
      <c r="RSF13" s="117"/>
      <c r="RSG13" s="503"/>
      <c r="RSH13" s="701"/>
      <c r="RSI13" s="119"/>
      <c r="RSJ13" s="118"/>
      <c r="RSK13" s="117"/>
      <c r="RSL13" s="503"/>
      <c r="RSM13" s="701"/>
      <c r="RSN13" s="118"/>
      <c r="RSO13" s="118"/>
      <c r="RSP13" s="117"/>
      <c r="RSQ13" s="117"/>
      <c r="RSR13" s="503"/>
      <c r="RSS13" s="606"/>
      <c r="RSU13" s="629"/>
      <c r="RSV13" s="629"/>
      <c r="RSW13" s="619"/>
      <c r="RSX13" s="619"/>
      <c r="RSY13" s="619"/>
      <c r="RSZ13" s="619"/>
      <c r="RTA13" s="629"/>
      <c r="RTD13" s="126"/>
      <c r="RTE13" s="151"/>
      <c r="RTF13" s="703"/>
      <c r="RTG13" s="150"/>
      <c r="RTH13" s="138"/>
      <c r="RTI13" s="703"/>
      <c r="RTJ13" s="703"/>
      <c r="RTK13" s="703"/>
      <c r="RTL13" s="149"/>
      <c r="RTM13" s="703"/>
      <c r="RTN13" s="703"/>
      <c r="RTO13" s="703"/>
      <c r="RTP13" s="128"/>
      <c r="RTQ13" s="703"/>
      <c r="RTR13" s="149"/>
      <c r="RTS13" s="143"/>
      <c r="RTT13" s="137"/>
      <c r="RTU13" s="149"/>
      <c r="RTV13" s="137"/>
      <c r="RTW13" s="118"/>
      <c r="RTX13" s="118"/>
      <c r="RTY13" s="117"/>
      <c r="RTZ13" s="503"/>
      <c r="RUA13" s="503"/>
      <c r="RUB13" s="118"/>
      <c r="RUC13" s="118"/>
      <c r="RUD13" s="117"/>
      <c r="RUE13" s="503"/>
      <c r="RUF13" s="503"/>
      <c r="RUG13" s="119"/>
      <c r="RUH13" s="118"/>
      <c r="RUI13" s="117"/>
      <c r="RUJ13" s="498"/>
      <c r="RUK13" s="503"/>
      <c r="RUL13" s="118"/>
      <c r="RUM13" s="118"/>
      <c r="RUN13" s="117"/>
      <c r="RUO13" s="503"/>
      <c r="RUP13" s="503"/>
      <c r="RUQ13" s="119"/>
      <c r="RUR13" s="118"/>
      <c r="RUS13" s="117"/>
      <c r="RUT13" s="498"/>
      <c r="RUU13" s="503"/>
      <c r="RUV13" s="118"/>
      <c r="RUW13" s="118"/>
      <c r="RUX13" s="117"/>
      <c r="RUY13" s="498"/>
      <c r="RUZ13" s="503"/>
      <c r="RVA13" s="119"/>
      <c r="RVB13" s="118"/>
      <c r="RVC13" s="117"/>
      <c r="RVD13" s="498"/>
      <c r="RVE13" s="498"/>
      <c r="RVF13" s="118"/>
      <c r="RVG13" s="118"/>
      <c r="RVH13" s="117"/>
      <c r="RVI13" s="503"/>
      <c r="RVJ13" s="503"/>
      <c r="RVK13" s="119"/>
      <c r="RVL13" s="118"/>
      <c r="RVM13" s="117"/>
      <c r="RVN13" s="503"/>
      <c r="RVO13" s="498"/>
      <c r="RVP13" s="118"/>
      <c r="RVQ13" s="118"/>
      <c r="RVR13" s="117"/>
      <c r="RVS13" s="503"/>
      <c r="RVT13" s="701"/>
      <c r="RVU13" s="119"/>
      <c r="RVV13" s="118"/>
      <c r="RVW13" s="117"/>
      <c r="RVX13" s="503"/>
      <c r="RVY13" s="701"/>
      <c r="RVZ13" s="118"/>
      <c r="RWA13" s="118"/>
      <c r="RWB13" s="117"/>
      <c r="RWC13" s="117"/>
      <c r="RWD13" s="503"/>
      <c r="RWE13" s="606"/>
      <c r="RWG13" s="629"/>
      <c r="RWH13" s="629"/>
      <c r="RWI13" s="619"/>
      <c r="RWJ13" s="619"/>
      <c r="RWK13" s="619"/>
      <c r="RWL13" s="619"/>
      <c r="RWM13" s="629"/>
      <c r="RWP13" s="126"/>
      <c r="RWQ13" s="151"/>
      <c r="RWR13" s="703"/>
      <c r="RWS13" s="150"/>
      <c r="RWT13" s="138"/>
      <c r="RWU13" s="703"/>
      <c r="RWV13" s="703"/>
      <c r="RWW13" s="703"/>
      <c r="RWX13" s="149"/>
      <c r="RWY13" s="703"/>
      <c r="RWZ13" s="703"/>
      <c r="RXA13" s="703"/>
      <c r="RXB13" s="128"/>
      <c r="RXC13" s="703"/>
      <c r="RXD13" s="149"/>
      <c r="RXE13" s="143"/>
      <c r="RXF13" s="137"/>
      <c r="RXG13" s="149"/>
      <c r="RXH13" s="137"/>
      <c r="RXI13" s="118"/>
      <c r="RXJ13" s="118"/>
      <c r="RXK13" s="117"/>
      <c r="RXL13" s="503"/>
      <c r="RXM13" s="503"/>
      <c r="RXN13" s="118"/>
      <c r="RXO13" s="118"/>
      <c r="RXP13" s="117"/>
      <c r="RXQ13" s="503"/>
      <c r="RXR13" s="503"/>
      <c r="RXS13" s="119"/>
      <c r="RXT13" s="118"/>
      <c r="RXU13" s="117"/>
      <c r="RXV13" s="498"/>
      <c r="RXW13" s="503"/>
      <c r="RXX13" s="118"/>
      <c r="RXY13" s="118"/>
      <c r="RXZ13" s="117"/>
      <c r="RYA13" s="503"/>
      <c r="RYB13" s="503"/>
      <c r="RYC13" s="119"/>
      <c r="RYD13" s="118"/>
      <c r="RYE13" s="117"/>
      <c r="RYF13" s="498"/>
      <c r="RYG13" s="503"/>
      <c r="RYH13" s="118"/>
      <c r="RYI13" s="118"/>
      <c r="RYJ13" s="117"/>
      <c r="RYK13" s="498"/>
      <c r="RYL13" s="503"/>
      <c r="RYM13" s="119"/>
      <c r="RYN13" s="118"/>
      <c r="RYO13" s="117"/>
      <c r="RYP13" s="498"/>
      <c r="RYQ13" s="498"/>
      <c r="RYR13" s="118"/>
      <c r="RYS13" s="118"/>
      <c r="RYT13" s="117"/>
      <c r="RYU13" s="503"/>
      <c r="RYV13" s="503"/>
      <c r="RYW13" s="119"/>
      <c r="RYX13" s="118"/>
      <c r="RYY13" s="117"/>
      <c r="RYZ13" s="503"/>
      <c r="RZA13" s="498"/>
      <c r="RZB13" s="118"/>
      <c r="RZC13" s="118"/>
      <c r="RZD13" s="117"/>
      <c r="RZE13" s="503"/>
      <c r="RZF13" s="701"/>
      <c r="RZG13" s="119"/>
      <c r="RZH13" s="118"/>
      <c r="RZI13" s="117"/>
      <c r="RZJ13" s="503"/>
      <c r="RZK13" s="701"/>
      <c r="RZL13" s="118"/>
      <c r="RZM13" s="118"/>
      <c r="RZN13" s="117"/>
      <c r="RZO13" s="117"/>
      <c r="RZP13" s="503"/>
      <c r="RZQ13" s="606"/>
      <c r="RZS13" s="629"/>
      <c r="RZT13" s="629"/>
      <c r="RZU13" s="619"/>
      <c r="RZV13" s="619"/>
      <c r="RZW13" s="619"/>
      <c r="RZX13" s="619"/>
      <c r="RZY13" s="629"/>
      <c r="SAB13" s="126"/>
      <c r="SAC13" s="151"/>
      <c r="SAD13" s="703"/>
      <c r="SAE13" s="150"/>
      <c r="SAF13" s="138"/>
      <c r="SAG13" s="703"/>
      <c r="SAH13" s="703"/>
      <c r="SAI13" s="703"/>
      <c r="SAJ13" s="149"/>
      <c r="SAK13" s="703"/>
      <c r="SAL13" s="703"/>
      <c r="SAM13" s="703"/>
      <c r="SAN13" s="128"/>
      <c r="SAO13" s="703"/>
      <c r="SAP13" s="149"/>
      <c r="SAQ13" s="143"/>
      <c r="SAR13" s="137"/>
      <c r="SAS13" s="149"/>
      <c r="SAT13" s="137"/>
      <c r="SAU13" s="118"/>
      <c r="SAV13" s="118"/>
      <c r="SAW13" s="117"/>
      <c r="SAX13" s="503"/>
      <c r="SAY13" s="503"/>
      <c r="SAZ13" s="118"/>
      <c r="SBA13" s="118"/>
      <c r="SBB13" s="117"/>
      <c r="SBC13" s="503"/>
      <c r="SBD13" s="503"/>
      <c r="SBE13" s="119"/>
      <c r="SBF13" s="118"/>
      <c r="SBG13" s="117"/>
      <c r="SBH13" s="498"/>
      <c r="SBI13" s="503"/>
      <c r="SBJ13" s="118"/>
      <c r="SBK13" s="118"/>
      <c r="SBL13" s="117"/>
      <c r="SBM13" s="503"/>
      <c r="SBN13" s="503"/>
      <c r="SBO13" s="119"/>
      <c r="SBP13" s="118"/>
      <c r="SBQ13" s="117"/>
      <c r="SBR13" s="498"/>
      <c r="SBS13" s="503"/>
      <c r="SBT13" s="118"/>
      <c r="SBU13" s="118"/>
      <c r="SBV13" s="117"/>
      <c r="SBW13" s="498"/>
      <c r="SBX13" s="503"/>
      <c r="SBY13" s="119"/>
      <c r="SBZ13" s="118"/>
      <c r="SCA13" s="117"/>
      <c r="SCB13" s="498"/>
      <c r="SCC13" s="498"/>
      <c r="SCD13" s="118"/>
      <c r="SCE13" s="118"/>
      <c r="SCF13" s="117"/>
      <c r="SCG13" s="503"/>
      <c r="SCH13" s="503"/>
      <c r="SCI13" s="119"/>
      <c r="SCJ13" s="118"/>
      <c r="SCK13" s="117"/>
      <c r="SCL13" s="503"/>
      <c r="SCM13" s="498"/>
      <c r="SCN13" s="118"/>
      <c r="SCO13" s="118"/>
      <c r="SCP13" s="117"/>
      <c r="SCQ13" s="503"/>
      <c r="SCR13" s="701"/>
      <c r="SCS13" s="119"/>
      <c r="SCT13" s="118"/>
      <c r="SCU13" s="117"/>
      <c r="SCV13" s="503"/>
      <c r="SCW13" s="701"/>
      <c r="SCX13" s="118"/>
      <c r="SCY13" s="118"/>
      <c r="SCZ13" s="117"/>
      <c r="SDA13" s="117"/>
      <c r="SDB13" s="503"/>
      <c r="SDC13" s="606"/>
      <c r="SDE13" s="629"/>
      <c r="SDF13" s="629"/>
      <c r="SDG13" s="619"/>
      <c r="SDH13" s="619"/>
      <c r="SDI13" s="619"/>
      <c r="SDJ13" s="619"/>
      <c r="SDK13" s="629"/>
      <c r="SDN13" s="126"/>
      <c r="SDO13" s="151"/>
      <c r="SDP13" s="703"/>
      <c r="SDQ13" s="150"/>
      <c r="SDR13" s="138"/>
      <c r="SDS13" s="703"/>
      <c r="SDT13" s="703"/>
      <c r="SDU13" s="703"/>
      <c r="SDV13" s="149"/>
      <c r="SDW13" s="703"/>
      <c r="SDX13" s="703"/>
      <c r="SDY13" s="703"/>
      <c r="SDZ13" s="128"/>
      <c r="SEA13" s="703"/>
      <c r="SEB13" s="149"/>
      <c r="SEC13" s="143"/>
      <c r="SED13" s="137"/>
      <c r="SEE13" s="149"/>
      <c r="SEF13" s="137"/>
      <c r="SEG13" s="118"/>
      <c r="SEH13" s="118"/>
      <c r="SEI13" s="117"/>
      <c r="SEJ13" s="503"/>
      <c r="SEK13" s="503"/>
      <c r="SEL13" s="118"/>
      <c r="SEM13" s="118"/>
      <c r="SEN13" s="117"/>
      <c r="SEO13" s="503"/>
      <c r="SEP13" s="503"/>
      <c r="SEQ13" s="119"/>
      <c r="SER13" s="118"/>
      <c r="SES13" s="117"/>
      <c r="SET13" s="498"/>
      <c r="SEU13" s="503"/>
      <c r="SEV13" s="118"/>
      <c r="SEW13" s="118"/>
      <c r="SEX13" s="117"/>
      <c r="SEY13" s="503"/>
      <c r="SEZ13" s="503"/>
      <c r="SFA13" s="119"/>
      <c r="SFB13" s="118"/>
      <c r="SFC13" s="117"/>
      <c r="SFD13" s="498"/>
      <c r="SFE13" s="503"/>
      <c r="SFF13" s="118"/>
      <c r="SFG13" s="118"/>
      <c r="SFH13" s="117"/>
      <c r="SFI13" s="498"/>
      <c r="SFJ13" s="503"/>
      <c r="SFK13" s="119"/>
      <c r="SFL13" s="118"/>
      <c r="SFM13" s="117"/>
      <c r="SFN13" s="498"/>
      <c r="SFO13" s="498"/>
      <c r="SFP13" s="118"/>
      <c r="SFQ13" s="118"/>
      <c r="SFR13" s="117"/>
      <c r="SFS13" s="503"/>
      <c r="SFT13" s="503"/>
      <c r="SFU13" s="119"/>
      <c r="SFV13" s="118"/>
      <c r="SFW13" s="117"/>
      <c r="SFX13" s="503"/>
      <c r="SFY13" s="498"/>
      <c r="SFZ13" s="118"/>
      <c r="SGA13" s="118"/>
      <c r="SGB13" s="117"/>
      <c r="SGC13" s="503"/>
      <c r="SGD13" s="701"/>
      <c r="SGE13" s="119"/>
      <c r="SGF13" s="118"/>
      <c r="SGG13" s="117"/>
      <c r="SGH13" s="503"/>
      <c r="SGI13" s="701"/>
      <c r="SGJ13" s="118"/>
      <c r="SGK13" s="118"/>
      <c r="SGL13" s="117"/>
      <c r="SGM13" s="117"/>
      <c r="SGN13" s="503"/>
      <c r="SGO13" s="606"/>
      <c r="SGQ13" s="629"/>
      <c r="SGR13" s="629"/>
      <c r="SGS13" s="619"/>
      <c r="SGT13" s="619"/>
      <c r="SGU13" s="619"/>
      <c r="SGV13" s="619"/>
      <c r="SGW13" s="629"/>
      <c r="SGZ13" s="126"/>
      <c r="SHA13" s="151"/>
      <c r="SHB13" s="703"/>
      <c r="SHC13" s="150"/>
      <c r="SHD13" s="138"/>
      <c r="SHE13" s="703"/>
      <c r="SHF13" s="703"/>
      <c r="SHG13" s="703"/>
      <c r="SHH13" s="149"/>
      <c r="SHI13" s="703"/>
      <c r="SHJ13" s="703"/>
      <c r="SHK13" s="703"/>
      <c r="SHL13" s="128"/>
      <c r="SHM13" s="703"/>
      <c r="SHN13" s="149"/>
      <c r="SHO13" s="143"/>
      <c r="SHP13" s="137"/>
      <c r="SHQ13" s="149"/>
      <c r="SHR13" s="137"/>
      <c r="SHS13" s="118"/>
      <c r="SHT13" s="118"/>
      <c r="SHU13" s="117"/>
      <c r="SHV13" s="503"/>
      <c r="SHW13" s="503"/>
      <c r="SHX13" s="118"/>
      <c r="SHY13" s="118"/>
      <c r="SHZ13" s="117"/>
      <c r="SIA13" s="503"/>
      <c r="SIB13" s="503"/>
      <c r="SIC13" s="119"/>
      <c r="SID13" s="118"/>
      <c r="SIE13" s="117"/>
      <c r="SIF13" s="498"/>
      <c r="SIG13" s="503"/>
      <c r="SIH13" s="118"/>
      <c r="SII13" s="118"/>
      <c r="SIJ13" s="117"/>
      <c r="SIK13" s="503"/>
      <c r="SIL13" s="503"/>
      <c r="SIM13" s="119"/>
      <c r="SIN13" s="118"/>
      <c r="SIO13" s="117"/>
      <c r="SIP13" s="498"/>
      <c r="SIQ13" s="503"/>
      <c r="SIR13" s="118"/>
      <c r="SIS13" s="118"/>
      <c r="SIT13" s="117"/>
      <c r="SIU13" s="498"/>
      <c r="SIV13" s="503"/>
      <c r="SIW13" s="119"/>
      <c r="SIX13" s="118"/>
      <c r="SIY13" s="117"/>
      <c r="SIZ13" s="498"/>
      <c r="SJA13" s="498"/>
      <c r="SJB13" s="118"/>
      <c r="SJC13" s="118"/>
      <c r="SJD13" s="117"/>
      <c r="SJE13" s="503"/>
      <c r="SJF13" s="503"/>
      <c r="SJG13" s="119"/>
      <c r="SJH13" s="118"/>
      <c r="SJI13" s="117"/>
      <c r="SJJ13" s="503"/>
      <c r="SJK13" s="498"/>
      <c r="SJL13" s="118"/>
      <c r="SJM13" s="118"/>
      <c r="SJN13" s="117"/>
      <c r="SJO13" s="503"/>
      <c r="SJP13" s="701"/>
      <c r="SJQ13" s="119"/>
      <c r="SJR13" s="118"/>
      <c r="SJS13" s="117"/>
      <c r="SJT13" s="503"/>
      <c r="SJU13" s="701"/>
      <c r="SJV13" s="118"/>
      <c r="SJW13" s="118"/>
      <c r="SJX13" s="117"/>
      <c r="SJY13" s="117"/>
      <c r="SJZ13" s="503"/>
      <c r="SKA13" s="606"/>
      <c r="SKC13" s="629"/>
      <c r="SKD13" s="629"/>
      <c r="SKE13" s="619"/>
      <c r="SKF13" s="619"/>
      <c r="SKG13" s="619"/>
      <c r="SKH13" s="619"/>
      <c r="SKI13" s="629"/>
      <c r="SKL13" s="126"/>
      <c r="SKM13" s="151"/>
      <c r="SKN13" s="703"/>
      <c r="SKO13" s="150"/>
      <c r="SKP13" s="138"/>
      <c r="SKQ13" s="703"/>
      <c r="SKR13" s="703"/>
      <c r="SKS13" s="703"/>
      <c r="SKT13" s="149"/>
      <c r="SKU13" s="703"/>
      <c r="SKV13" s="703"/>
      <c r="SKW13" s="703"/>
      <c r="SKX13" s="128"/>
      <c r="SKY13" s="703"/>
      <c r="SKZ13" s="149"/>
      <c r="SLA13" s="143"/>
      <c r="SLB13" s="137"/>
      <c r="SLC13" s="149"/>
      <c r="SLD13" s="137"/>
      <c r="SLE13" s="118"/>
      <c r="SLF13" s="118"/>
      <c r="SLG13" s="117"/>
      <c r="SLH13" s="503"/>
      <c r="SLI13" s="503"/>
      <c r="SLJ13" s="118"/>
      <c r="SLK13" s="118"/>
      <c r="SLL13" s="117"/>
      <c r="SLM13" s="503"/>
      <c r="SLN13" s="503"/>
      <c r="SLO13" s="119"/>
      <c r="SLP13" s="118"/>
      <c r="SLQ13" s="117"/>
      <c r="SLR13" s="498"/>
      <c r="SLS13" s="503"/>
      <c r="SLT13" s="118"/>
      <c r="SLU13" s="118"/>
      <c r="SLV13" s="117"/>
      <c r="SLW13" s="503"/>
      <c r="SLX13" s="503"/>
      <c r="SLY13" s="119"/>
      <c r="SLZ13" s="118"/>
      <c r="SMA13" s="117"/>
      <c r="SMB13" s="498"/>
      <c r="SMC13" s="503"/>
      <c r="SMD13" s="118"/>
      <c r="SME13" s="118"/>
      <c r="SMF13" s="117"/>
      <c r="SMG13" s="498"/>
      <c r="SMH13" s="503"/>
      <c r="SMI13" s="119"/>
      <c r="SMJ13" s="118"/>
      <c r="SMK13" s="117"/>
      <c r="SML13" s="498"/>
      <c r="SMM13" s="498"/>
      <c r="SMN13" s="118"/>
      <c r="SMO13" s="118"/>
      <c r="SMP13" s="117"/>
      <c r="SMQ13" s="503"/>
      <c r="SMR13" s="503"/>
      <c r="SMS13" s="119"/>
      <c r="SMT13" s="118"/>
      <c r="SMU13" s="117"/>
      <c r="SMV13" s="503"/>
      <c r="SMW13" s="498"/>
      <c r="SMX13" s="118"/>
      <c r="SMY13" s="118"/>
      <c r="SMZ13" s="117"/>
      <c r="SNA13" s="503"/>
      <c r="SNB13" s="701"/>
      <c r="SNC13" s="119"/>
      <c r="SND13" s="118"/>
      <c r="SNE13" s="117"/>
      <c r="SNF13" s="503"/>
      <c r="SNG13" s="701"/>
      <c r="SNH13" s="118"/>
      <c r="SNI13" s="118"/>
      <c r="SNJ13" s="117"/>
      <c r="SNK13" s="117"/>
      <c r="SNL13" s="503"/>
      <c r="SNM13" s="606"/>
      <c r="SNO13" s="629"/>
      <c r="SNP13" s="629"/>
      <c r="SNQ13" s="619"/>
      <c r="SNR13" s="619"/>
      <c r="SNS13" s="619"/>
      <c r="SNT13" s="619"/>
      <c r="SNU13" s="629"/>
      <c r="SNX13" s="126"/>
      <c r="SNY13" s="151"/>
      <c r="SNZ13" s="703"/>
      <c r="SOA13" s="150"/>
      <c r="SOB13" s="138"/>
      <c r="SOC13" s="703"/>
      <c r="SOD13" s="703"/>
      <c r="SOE13" s="703"/>
      <c r="SOF13" s="149"/>
      <c r="SOG13" s="703"/>
      <c r="SOH13" s="703"/>
      <c r="SOI13" s="703"/>
      <c r="SOJ13" s="128"/>
      <c r="SOK13" s="703"/>
      <c r="SOL13" s="149"/>
      <c r="SOM13" s="143"/>
      <c r="SON13" s="137"/>
      <c r="SOO13" s="149"/>
      <c r="SOP13" s="137"/>
      <c r="SOQ13" s="118"/>
      <c r="SOR13" s="118"/>
      <c r="SOS13" s="117"/>
      <c r="SOT13" s="503"/>
      <c r="SOU13" s="503"/>
      <c r="SOV13" s="118"/>
      <c r="SOW13" s="118"/>
      <c r="SOX13" s="117"/>
      <c r="SOY13" s="503"/>
      <c r="SOZ13" s="503"/>
      <c r="SPA13" s="119"/>
      <c r="SPB13" s="118"/>
      <c r="SPC13" s="117"/>
      <c r="SPD13" s="498"/>
      <c r="SPE13" s="503"/>
      <c r="SPF13" s="118"/>
      <c r="SPG13" s="118"/>
      <c r="SPH13" s="117"/>
      <c r="SPI13" s="503"/>
      <c r="SPJ13" s="503"/>
      <c r="SPK13" s="119"/>
      <c r="SPL13" s="118"/>
      <c r="SPM13" s="117"/>
      <c r="SPN13" s="498"/>
      <c r="SPO13" s="503"/>
      <c r="SPP13" s="118"/>
      <c r="SPQ13" s="118"/>
      <c r="SPR13" s="117"/>
      <c r="SPS13" s="498"/>
      <c r="SPT13" s="503"/>
      <c r="SPU13" s="119"/>
      <c r="SPV13" s="118"/>
      <c r="SPW13" s="117"/>
      <c r="SPX13" s="498"/>
      <c r="SPY13" s="498"/>
      <c r="SPZ13" s="118"/>
      <c r="SQA13" s="118"/>
      <c r="SQB13" s="117"/>
      <c r="SQC13" s="503"/>
      <c r="SQD13" s="503"/>
      <c r="SQE13" s="119"/>
      <c r="SQF13" s="118"/>
      <c r="SQG13" s="117"/>
      <c r="SQH13" s="503"/>
      <c r="SQI13" s="498"/>
      <c r="SQJ13" s="118"/>
      <c r="SQK13" s="118"/>
      <c r="SQL13" s="117"/>
      <c r="SQM13" s="503"/>
      <c r="SQN13" s="701"/>
      <c r="SQO13" s="119"/>
      <c r="SQP13" s="118"/>
      <c r="SQQ13" s="117"/>
      <c r="SQR13" s="503"/>
      <c r="SQS13" s="701"/>
      <c r="SQT13" s="118"/>
      <c r="SQU13" s="118"/>
      <c r="SQV13" s="117"/>
      <c r="SQW13" s="117"/>
      <c r="SQX13" s="503"/>
      <c r="SQY13" s="606"/>
      <c r="SRA13" s="629"/>
      <c r="SRB13" s="629"/>
      <c r="SRC13" s="619"/>
      <c r="SRD13" s="619"/>
      <c r="SRE13" s="619"/>
      <c r="SRF13" s="619"/>
      <c r="SRG13" s="629"/>
      <c r="SRJ13" s="126"/>
      <c r="SRK13" s="151"/>
      <c r="SRL13" s="703"/>
      <c r="SRM13" s="150"/>
      <c r="SRN13" s="138"/>
      <c r="SRO13" s="703"/>
      <c r="SRP13" s="703"/>
      <c r="SRQ13" s="703"/>
      <c r="SRR13" s="149"/>
      <c r="SRS13" s="703"/>
      <c r="SRT13" s="703"/>
      <c r="SRU13" s="703"/>
      <c r="SRV13" s="128"/>
      <c r="SRW13" s="703"/>
      <c r="SRX13" s="149"/>
      <c r="SRY13" s="143"/>
      <c r="SRZ13" s="137"/>
      <c r="SSA13" s="149"/>
      <c r="SSB13" s="137"/>
      <c r="SSC13" s="118"/>
      <c r="SSD13" s="118"/>
      <c r="SSE13" s="117"/>
      <c r="SSF13" s="503"/>
      <c r="SSG13" s="503"/>
      <c r="SSH13" s="118"/>
      <c r="SSI13" s="118"/>
      <c r="SSJ13" s="117"/>
      <c r="SSK13" s="503"/>
      <c r="SSL13" s="503"/>
      <c r="SSM13" s="119"/>
      <c r="SSN13" s="118"/>
      <c r="SSO13" s="117"/>
      <c r="SSP13" s="498"/>
      <c r="SSQ13" s="503"/>
      <c r="SSR13" s="118"/>
      <c r="SSS13" s="118"/>
      <c r="SST13" s="117"/>
      <c r="SSU13" s="503"/>
      <c r="SSV13" s="503"/>
      <c r="SSW13" s="119"/>
      <c r="SSX13" s="118"/>
      <c r="SSY13" s="117"/>
      <c r="SSZ13" s="498"/>
      <c r="STA13" s="503"/>
      <c r="STB13" s="118"/>
      <c r="STC13" s="118"/>
      <c r="STD13" s="117"/>
      <c r="STE13" s="498"/>
      <c r="STF13" s="503"/>
      <c r="STG13" s="119"/>
      <c r="STH13" s="118"/>
      <c r="STI13" s="117"/>
      <c r="STJ13" s="498"/>
      <c r="STK13" s="498"/>
      <c r="STL13" s="118"/>
      <c r="STM13" s="118"/>
      <c r="STN13" s="117"/>
      <c r="STO13" s="503"/>
      <c r="STP13" s="503"/>
      <c r="STQ13" s="119"/>
      <c r="STR13" s="118"/>
      <c r="STS13" s="117"/>
      <c r="STT13" s="503"/>
      <c r="STU13" s="498"/>
      <c r="STV13" s="118"/>
      <c r="STW13" s="118"/>
      <c r="STX13" s="117"/>
      <c r="STY13" s="503"/>
      <c r="STZ13" s="701"/>
      <c r="SUA13" s="119"/>
      <c r="SUB13" s="118"/>
      <c r="SUC13" s="117"/>
      <c r="SUD13" s="503"/>
      <c r="SUE13" s="701"/>
      <c r="SUF13" s="118"/>
      <c r="SUG13" s="118"/>
      <c r="SUH13" s="117"/>
      <c r="SUI13" s="117"/>
      <c r="SUJ13" s="503"/>
      <c r="SUK13" s="606"/>
      <c r="SUM13" s="629"/>
      <c r="SUN13" s="629"/>
      <c r="SUO13" s="619"/>
      <c r="SUP13" s="619"/>
      <c r="SUQ13" s="619"/>
      <c r="SUR13" s="619"/>
      <c r="SUS13" s="629"/>
      <c r="SUV13" s="126"/>
      <c r="SUW13" s="151"/>
      <c r="SUX13" s="703"/>
      <c r="SUY13" s="150"/>
      <c r="SUZ13" s="138"/>
      <c r="SVA13" s="703"/>
      <c r="SVB13" s="703"/>
      <c r="SVC13" s="703"/>
      <c r="SVD13" s="149"/>
      <c r="SVE13" s="703"/>
      <c r="SVF13" s="703"/>
      <c r="SVG13" s="703"/>
      <c r="SVH13" s="128"/>
      <c r="SVI13" s="703"/>
      <c r="SVJ13" s="149"/>
      <c r="SVK13" s="143"/>
      <c r="SVL13" s="137"/>
      <c r="SVM13" s="149"/>
      <c r="SVN13" s="137"/>
      <c r="SVO13" s="118"/>
      <c r="SVP13" s="118"/>
      <c r="SVQ13" s="117"/>
      <c r="SVR13" s="503"/>
      <c r="SVS13" s="503"/>
      <c r="SVT13" s="118"/>
      <c r="SVU13" s="118"/>
      <c r="SVV13" s="117"/>
      <c r="SVW13" s="503"/>
      <c r="SVX13" s="503"/>
      <c r="SVY13" s="119"/>
      <c r="SVZ13" s="118"/>
      <c r="SWA13" s="117"/>
      <c r="SWB13" s="498"/>
      <c r="SWC13" s="503"/>
      <c r="SWD13" s="118"/>
      <c r="SWE13" s="118"/>
      <c r="SWF13" s="117"/>
      <c r="SWG13" s="503"/>
      <c r="SWH13" s="503"/>
      <c r="SWI13" s="119"/>
      <c r="SWJ13" s="118"/>
      <c r="SWK13" s="117"/>
      <c r="SWL13" s="498"/>
      <c r="SWM13" s="503"/>
      <c r="SWN13" s="118"/>
      <c r="SWO13" s="118"/>
      <c r="SWP13" s="117"/>
      <c r="SWQ13" s="498"/>
      <c r="SWR13" s="503"/>
      <c r="SWS13" s="119"/>
      <c r="SWT13" s="118"/>
      <c r="SWU13" s="117"/>
      <c r="SWV13" s="498"/>
      <c r="SWW13" s="498"/>
      <c r="SWX13" s="118"/>
      <c r="SWY13" s="118"/>
      <c r="SWZ13" s="117"/>
      <c r="SXA13" s="503"/>
      <c r="SXB13" s="503"/>
      <c r="SXC13" s="119"/>
      <c r="SXD13" s="118"/>
      <c r="SXE13" s="117"/>
      <c r="SXF13" s="503"/>
      <c r="SXG13" s="498"/>
      <c r="SXH13" s="118"/>
      <c r="SXI13" s="118"/>
      <c r="SXJ13" s="117"/>
      <c r="SXK13" s="503"/>
      <c r="SXL13" s="701"/>
      <c r="SXM13" s="119"/>
      <c r="SXN13" s="118"/>
      <c r="SXO13" s="117"/>
      <c r="SXP13" s="503"/>
      <c r="SXQ13" s="701"/>
      <c r="SXR13" s="118"/>
      <c r="SXS13" s="118"/>
      <c r="SXT13" s="117"/>
      <c r="SXU13" s="117"/>
      <c r="SXV13" s="503"/>
      <c r="SXW13" s="606"/>
      <c r="SXY13" s="629"/>
      <c r="SXZ13" s="629"/>
      <c r="SYA13" s="619"/>
      <c r="SYB13" s="619"/>
      <c r="SYC13" s="619"/>
      <c r="SYD13" s="619"/>
      <c r="SYE13" s="629"/>
      <c r="SYH13" s="126"/>
      <c r="SYI13" s="151"/>
      <c r="SYJ13" s="703"/>
      <c r="SYK13" s="150"/>
      <c r="SYL13" s="138"/>
      <c r="SYM13" s="703"/>
      <c r="SYN13" s="703"/>
      <c r="SYO13" s="703"/>
      <c r="SYP13" s="149"/>
      <c r="SYQ13" s="703"/>
      <c r="SYR13" s="703"/>
      <c r="SYS13" s="703"/>
      <c r="SYT13" s="128"/>
      <c r="SYU13" s="703"/>
      <c r="SYV13" s="149"/>
      <c r="SYW13" s="143"/>
      <c r="SYX13" s="137"/>
      <c r="SYY13" s="149"/>
      <c r="SYZ13" s="137"/>
      <c r="SZA13" s="118"/>
      <c r="SZB13" s="118"/>
      <c r="SZC13" s="117"/>
      <c r="SZD13" s="503"/>
      <c r="SZE13" s="503"/>
      <c r="SZF13" s="118"/>
      <c r="SZG13" s="118"/>
      <c r="SZH13" s="117"/>
      <c r="SZI13" s="503"/>
      <c r="SZJ13" s="503"/>
      <c r="SZK13" s="119"/>
      <c r="SZL13" s="118"/>
      <c r="SZM13" s="117"/>
      <c r="SZN13" s="498"/>
      <c r="SZO13" s="503"/>
      <c r="SZP13" s="118"/>
      <c r="SZQ13" s="118"/>
      <c r="SZR13" s="117"/>
      <c r="SZS13" s="503"/>
      <c r="SZT13" s="503"/>
      <c r="SZU13" s="119"/>
      <c r="SZV13" s="118"/>
      <c r="SZW13" s="117"/>
      <c r="SZX13" s="498"/>
      <c r="SZY13" s="503"/>
      <c r="SZZ13" s="118"/>
      <c r="TAA13" s="118"/>
      <c r="TAB13" s="117"/>
      <c r="TAC13" s="498"/>
      <c r="TAD13" s="503"/>
      <c r="TAE13" s="119"/>
      <c r="TAF13" s="118"/>
      <c r="TAG13" s="117"/>
      <c r="TAH13" s="498"/>
      <c r="TAI13" s="498"/>
      <c r="TAJ13" s="118"/>
      <c r="TAK13" s="118"/>
      <c r="TAL13" s="117"/>
      <c r="TAM13" s="503"/>
      <c r="TAN13" s="503"/>
      <c r="TAO13" s="119"/>
      <c r="TAP13" s="118"/>
      <c r="TAQ13" s="117"/>
      <c r="TAR13" s="503"/>
      <c r="TAS13" s="498"/>
      <c r="TAT13" s="118"/>
      <c r="TAU13" s="118"/>
      <c r="TAV13" s="117"/>
      <c r="TAW13" s="503"/>
      <c r="TAX13" s="701"/>
      <c r="TAY13" s="119"/>
      <c r="TAZ13" s="118"/>
      <c r="TBA13" s="117"/>
      <c r="TBB13" s="503"/>
      <c r="TBC13" s="701"/>
      <c r="TBD13" s="118"/>
      <c r="TBE13" s="118"/>
      <c r="TBF13" s="117"/>
      <c r="TBG13" s="117"/>
      <c r="TBH13" s="503"/>
      <c r="TBI13" s="606"/>
      <c r="TBK13" s="629"/>
      <c r="TBL13" s="629"/>
      <c r="TBM13" s="619"/>
      <c r="TBN13" s="619"/>
      <c r="TBO13" s="619"/>
      <c r="TBP13" s="619"/>
      <c r="TBQ13" s="629"/>
      <c r="TBT13" s="126"/>
      <c r="TBU13" s="151"/>
      <c r="TBV13" s="703"/>
      <c r="TBW13" s="150"/>
      <c r="TBX13" s="138"/>
      <c r="TBY13" s="703"/>
      <c r="TBZ13" s="703"/>
      <c r="TCA13" s="703"/>
      <c r="TCB13" s="149"/>
      <c r="TCC13" s="703"/>
      <c r="TCD13" s="703"/>
      <c r="TCE13" s="703"/>
      <c r="TCF13" s="128"/>
      <c r="TCG13" s="703"/>
      <c r="TCH13" s="149"/>
      <c r="TCI13" s="143"/>
      <c r="TCJ13" s="137"/>
      <c r="TCK13" s="149"/>
      <c r="TCL13" s="137"/>
      <c r="TCM13" s="118"/>
      <c r="TCN13" s="118"/>
      <c r="TCO13" s="117"/>
      <c r="TCP13" s="503"/>
      <c r="TCQ13" s="503"/>
      <c r="TCR13" s="118"/>
      <c r="TCS13" s="118"/>
      <c r="TCT13" s="117"/>
      <c r="TCU13" s="503"/>
      <c r="TCV13" s="503"/>
      <c r="TCW13" s="119"/>
      <c r="TCX13" s="118"/>
      <c r="TCY13" s="117"/>
      <c r="TCZ13" s="498"/>
      <c r="TDA13" s="503"/>
      <c r="TDB13" s="118"/>
      <c r="TDC13" s="118"/>
      <c r="TDD13" s="117"/>
      <c r="TDE13" s="503"/>
      <c r="TDF13" s="503"/>
      <c r="TDG13" s="119"/>
      <c r="TDH13" s="118"/>
      <c r="TDI13" s="117"/>
      <c r="TDJ13" s="498"/>
      <c r="TDK13" s="503"/>
      <c r="TDL13" s="118"/>
      <c r="TDM13" s="118"/>
      <c r="TDN13" s="117"/>
      <c r="TDO13" s="498"/>
      <c r="TDP13" s="503"/>
      <c r="TDQ13" s="119"/>
      <c r="TDR13" s="118"/>
      <c r="TDS13" s="117"/>
      <c r="TDT13" s="498"/>
      <c r="TDU13" s="498"/>
      <c r="TDV13" s="118"/>
      <c r="TDW13" s="118"/>
      <c r="TDX13" s="117"/>
      <c r="TDY13" s="503"/>
      <c r="TDZ13" s="503"/>
      <c r="TEA13" s="119"/>
      <c r="TEB13" s="118"/>
      <c r="TEC13" s="117"/>
      <c r="TED13" s="503"/>
      <c r="TEE13" s="498"/>
      <c r="TEF13" s="118"/>
      <c r="TEG13" s="118"/>
      <c r="TEH13" s="117"/>
      <c r="TEI13" s="503"/>
      <c r="TEJ13" s="701"/>
      <c r="TEK13" s="119"/>
      <c r="TEL13" s="118"/>
      <c r="TEM13" s="117"/>
      <c r="TEN13" s="503"/>
      <c r="TEO13" s="701"/>
      <c r="TEP13" s="118"/>
      <c r="TEQ13" s="118"/>
      <c r="TER13" s="117"/>
      <c r="TES13" s="117"/>
      <c r="TET13" s="503"/>
      <c r="TEU13" s="606"/>
      <c r="TEW13" s="629"/>
      <c r="TEX13" s="629"/>
      <c r="TEY13" s="619"/>
      <c r="TEZ13" s="619"/>
      <c r="TFA13" s="619"/>
      <c r="TFB13" s="619"/>
      <c r="TFC13" s="629"/>
      <c r="TFF13" s="126"/>
      <c r="TFG13" s="151"/>
      <c r="TFH13" s="703"/>
      <c r="TFI13" s="150"/>
      <c r="TFJ13" s="138"/>
      <c r="TFK13" s="703"/>
      <c r="TFL13" s="703"/>
      <c r="TFM13" s="703"/>
      <c r="TFN13" s="149"/>
      <c r="TFO13" s="703"/>
      <c r="TFP13" s="703"/>
      <c r="TFQ13" s="703"/>
      <c r="TFR13" s="128"/>
      <c r="TFS13" s="703"/>
      <c r="TFT13" s="149"/>
      <c r="TFU13" s="143"/>
      <c r="TFV13" s="137"/>
      <c r="TFW13" s="149"/>
      <c r="TFX13" s="137"/>
      <c r="TFY13" s="118"/>
      <c r="TFZ13" s="118"/>
      <c r="TGA13" s="117"/>
      <c r="TGB13" s="503"/>
      <c r="TGC13" s="503"/>
      <c r="TGD13" s="118"/>
      <c r="TGE13" s="118"/>
      <c r="TGF13" s="117"/>
      <c r="TGG13" s="503"/>
      <c r="TGH13" s="503"/>
      <c r="TGI13" s="119"/>
      <c r="TGJ13" s="118"/>
      <c r="TGK13" s="117"/>
      <c r="TGL13" s="498"/>
      <c r="TGM13" s="503"/>
      <c r="TGN13" s="118"/>
      <c r="TGO13" s="118"/>
      <c r="TGP13" s="117"/>
      <c r="TGQ13" s="503"/>
      <c r="TGR13" s="503"/>
      <c r="TGS13" s="119"/>
      <c r="TGT13" s="118"/>
      <c r="TGU13" s="117"/>
      <c r="TGV13" s="498"/>
      <c r="TGW13" s="503"/>
      <c r="TGX13" s="118"/>
      <c r="TGY13" s="118"/>
      <c r="TGZ13" s="117"/>
      <c r="THA13" s="498"/>
      <c r="THB13" s="503"/>
      <c r="THC13" s="119"/>
      <c r="THD13" s="118"/>
      <c r="THE13" s="117"/>
      <c r="THF13" s="498"/>
      <c r="THG13" s="498"/>
      <c r="THH13" s="118"/>
      <c r="THI13" s="118"/>
      <c r="THJ13" s="117"/>
      <c r="THK13" s="503"/>
      <c r="THL13" s="503"/>
      <c r="THM13" s="119"/>
      <c r="THN13" s="118"/>
      <c r="THO13" s="117"/>
      <c r="THP13" s="503"/>
      <c r="THQ13" s="498"/>
      <c r="THR13" s="118"/>
      <c r="THS13" s="118"/>
      <c r="THT13" s="117"/>
      <c r="THU13" s="503"/>
      <c r="THV13" s="701"/>
      <c r="THW13" s="119"/>
      <c r="THX13" s="118"/>
      <c r="THY13" s="117"/>
      <c r="THZ13" s="503"/>
      <c r="TIA13" s="701"/>
      <c r="TIB13" s="118"/>
      <c r="TIC13" s="118"/>
      <c r="TID13" s="117"/>
      <c r="TIE13" s="117"/>
      <c r="TIF13" s="503"/>
      <c r="TIG13" s="606"/>
      <c r="TII13" s="629"/>
      <c r="TIJ13" s="629"/>
      <c r="TIK13" s="619"/>
      <c r="TIL13" s="619"/>
      <c r="TIM13" s="619"/>
      <c r="TIN13" s="619"/>
      <c r="TIO13" s="629"/>
      <c r="TIR13" s="126"/>
      <c r="TIS13" s="151"/>
      <c r="TIT13" s="703"/>
      <c r="TIU13" s="150"/>
      <c r="TIV13" s="138"/>
      <c r="TIW13" s="703"/>
      <c r="TIX13" s="703"/>
      <c r="TIY13" s="703"/>
      <c r="TIZ13" s="149"/>
      <c r="TJA13" s="703"/>
      <c r="TJB13" s="703"/>
      <c r="TJC13" s="703"/>
      <c r="TJD13" s="128"/>
      <c r="TJE13" s="703"/>
      <c r="TJF13" s="149"/>
      <c r="TJG13" s="143"/>
      <c r="TJH13" s="137"/>
      <c r="TJI13" s="149"/>
      <c r="TJJ13" s="137"/>
      <c r="TJK13" s="118"/>
      <c r="TJL13" s="118"/>
      <c r="TJM13" s="117"/>
      <c r="TJN13" s="503"/>
      <c r="TJO13" s="503"/>
      <c r="TJP13" s="118"/>
      <c r="TJQ13" s="118"/>
      <c r="TJR13" s="117"/>
      <c r="TJS13" s="503"/>
      <c r="TJT13" s="503"/>
      <c r="TJU13" s="119"/>
      <c r="TJV13" s="118"/>
      <c r="TJW13" s="117"/>
      <c r="TJX13" s="498"/>
      <c r="TJY13" s="503"/>
      <c r="TJZ13" s="118"/>
      <c r="TKA13" s="118"/>
      <c r="TKB13" s="117"/>
      <c r="TKC13" s="503"/>
      <c r="TKD13" s="503"/>
      <c r="TKE13" s="119"/>
      <c r="TKF13" s="118"/>
      <c r="TKG13" s="117"/>
      <c r="TKH13" s="498"/>
      <c r="TKI13" s="503"/>
      <c r="TKJ13" s="118"/>
      <c r="TKK13" s="118"/>
      <c r="TKL13" s="117"/>
      <c r="TKM13" s="498"/>
      <c r="TKN13" s="503"/>
      <c r="TKO13" s="119"/>
      <c r="TKP13" s="118"/>
      <c r="TKQ13" s="117"/>
      <c r="TKR13" s="498"/>
      <c r="TKS13" s="498"/>
      <c r="TKT13" s="118"/>
      <c r="TKU13" s="118"/>
      <c r="TKV13" s="117"/>
      <c r="TKW13" s="503"/>
      <c r="TKX13" s="503"/>
      <c r="TKY13" s="119"/>
      <c r="TKZ13" s="118"/>
      <c r="TLA13" s="117"/>
      <c r="TLB13" s="503"/>
      <c r="TLC13" s="498"/>
      <c r="TLD13" s="118"/>
      <c r="TLE13" s="118"/>
      <c r="TLF13" s="117"/>
      <c r="TLG13" s="503"/>
      <c r="TLH13" s="701"/>
      <c r="TLI13" s="119"/>
      <c r="TLJ13" s="118"/>
      <c r="TLK13" s="117"/>
      <c r="TLL13" s="503"/>
      <c r="TLM13" s="701"/>
      <c r="TLN13" s="118"/>
      <c r="TLO13" s="118"/>
      <c r="TLP13" s="117"/>
      <c r="TLQ13" s="117"/>
      <c r="TLR13" s="503"/>
      <c r="TLS13" s="606"/>
      <c r="TLU13" s="629"/>
      <c r="TLV13" s="629"/>
      <c r="TLW13" s="619"/>
      <c r="TLX13" s="619"/>
      <c r="TLY13" s="619"/>
      <c r="TLZ13" s="619"/>
      <c r="TMA13" s="629"/>
      <c r="TMD13" s="126"/>
      <c r="TME13" s="151"/>
      <c r="TMF13" s="703"/>
      <c r="TMG13" s="150"/>
      <c r="TMH13" s="138"/>
      <c r="TMI13" s="703"/>
      <c r="TMJ13" s="703"/>
      <c r="TMK13" s="703"/>
      <c r="TML13" s="149"/>
      <c r="TMM13" s="703"/>
      <c r="TMN13" s="703"/>
      <c r="TMO13" s="703"/>
      <c r="TMP13" s="128"/>
      <c r="TMQ13" s="703"/>
      <c r="TMR13" s="149"/>
      <c r="TMS13" s="143"/>
      <c r="TMT13" s="137"/>
      <c r="TMU13" s="149"/>
      <c r="TMV13" s="137"/>
      <c r="TMW13" s="118"/>
      <c r="TMX13" s="118"/>
      <c r="TMY13" s="117"/>
      <c r="TMZ13" s="503"/>
      <c r="TNA13" s="503"/>
      <c r="TNB13" s="118"/>
      <c r="TNC13" s="118"/>
      <c r="TND13" s="117"/>
      <c r="TNE13" s="503"/>
      <c r="TNF13" s="503"/>
      <c r="TNG13" s="119"/>
      <c r="TNH13" s="118"/>
      <c r="TNI13" s="117"/>
      <c r="TNJ13" s="498"/>
      <c r="TNK13" s="503"/>
      <c r="TNL13" s="118"/>
      <c r="TNM13" s="118"/>
      <c r="TNN13" s="117"/>
      <c r="TNO13" s="503"/>
      <c r="TNP13" s="503"/>
      <c r="TNQ13" s="119"/>
      <c r="TNR13" s="118"/>
      <c r="TNS13" s="117"/>
      <c r="TNT13" s="498"/>
      <c r="TNU13" s="503"/>
      <c r="TNV13" s="118"/>
      <c r="TNW13" s="118"/>
      <c r="TNX13" s="117"/>
      <c r="TNY13" s="498"/>
      <c r="TNZ13" s="503"/>
      <c r="TOA13" s="119"/>
      <c r="TOB13" s="118"/>
      <c r="TOC13" s="117"/>
      <c r="TOD13" s="498"/>
      <c r="TOE13" s="498"/>
      <c r="TOF13" s="118"/>
      <c r="TOG13" s="118"/>
      <c r="TOH13" s="117"/>
      <c r="TOI13" s="503"/>
      <c r="TOJ13" s="503"/>
      <c r="TOK13" s="119"/>
      <c r="TOL13" s="118"/>
      <c r="TOM13" s="117"/>
      <c r="TON13" s="503"/>
      <c r="TOO13" s="498"/>
      <c r="TOP13" s="118"/>
      <c r="TOQ13" s="118"/>
      <c r="TOR13" s="117"/>
      <c r="TOS13" s="503"/>
      <c r="TOT13" s="701"/>
      <c r="TOU13" s="119"/>
      <c r="TOV13" s="118"/>
      <c r="TOW13" s="117"/>
      <c r="TOX13" s="503"/>
      <c r="TOY13" s="701"/>
      <c r="TOZ13" s="118"/>
      <c r="TPA13" s="118"/>
      <c r="TPB13" s="117"/>
      <c r="TPC13" s="117"/>
      <c r="TPD13" s="503"/>
      <c r="TPE13" s="606"/>
      <c r="TPG13" s="629"/>
      <c r="TPH13" s="629"/>
      <c r="TPI13" s="619"/>
      <c r="TPJ13" s="619"/>
      <c r="TPK13" s="619"/>
      <c r="TPL13" s="619"/>
      <c r="TPM13" s="629"/>
      <c r="TPP13" s="126"/>
      <c r="TPQ13" s="151"/>
      <c r="TPR13" s="703"/>
      <c r="TPS13" s="150"/>
      <c r="TPT13" s="138"/>
      <c r="TPU13" s="703"/>
      <c r="TPV13" s="703"/>
      <c r="TPW13" s="703"/>
      <c r="TPX13" s="149"/>
      <c r="TPY13" s="703"/>
      <c r="TPZ13" s="703"/>
      <c r="TQA13" s="703"/>
      <c r="TQB13" s="128"/>
      <c r="TQC13" s="703"/>
      <c r="TQD13" s="149"/>
      <c r="TQE13" s="143"/>
      <c r="TQF13" s="137"/>
      <c r="TQG13" s="149"/>
      <c r="TQH13" s="137"/>
      <c r="TQI13" s="118"/>
      <c r="TQJ13" s="118"/>
      <c r="TQK13" s="117"/>
      <c r="TQL13" s="503"/>
      <c r="TQM13" s="503"/>
      <c r="TQN13" s="118"/>
      <c r="TQO13" s="118"/>
      <c r="TQP13" s="117"/>
      <c r="TQQ13" s="503"/>
      <c r="TQR13" s="503"/>
      <c r="TQS13" s="119"/>
      <c r="TQT13" s="118"/>
      <c r="TQU13" s="117"/>
      <c r="TQV13" s="498"/>
      <c r="TQW13" s="503"/>
      <c r="TQX13" s="118"/>
      <c r="TQY13" s="118"/>
      <c r="TQZ13" s="117"/>
      <c r="TRA13" s="503"/>
      <c r="TRB13" s="503"/>
      <c r="TRC13" s="119"/>
      <c r="TRD13" s="118"/>
      <c r="TRE13" s="117"/>
      <c r="TRF13" s="498"/>
      <c r="TRG13" s="503"/>
      <c r="TRH13" s="118"/>
      <c r="TRI13" s="118"/>
      <c r="TRJ13" s="117"/>
      <c r="TRK13" s="498"/>
      <c r="TRL13" s="503"/>
      <c r="TRM13" s="119"/>
      <c r="TRN13" s="118"/>
      <c r="TRO13" s="117"/>
      <c r="TRP13" s="498"/>
      <c r="TRQ13" s="498"/>
      <c r="TRR13" s="118"/>
      <c r="TRS13" s="118"/>
      <c r="TRT13" s="117"/>
      <c r="TRU13" s="503"/>
      <c r="TRV13" s="503"/>
      <c r="TRW13" s="119"/>
      <c r="TRX13" s="118"/>
      <c r="TRY13" s="117"/>
      <c r="TRZ13" s="503"/>
      <c r="TSA13" s="498"/>
      <c r="TSB13" s="118"/>
      <c r="TSC13" s="118"/>
      <c r="TSD13" s="117"/>
      <c r="TSE13" s="503"/>
      <c r="TSF13" s="701"/>
      <c r="TSG13" s="119"/>
      <c r="TSH13" s="118"/>
      <c r="TSI13" s="117"/>
      <c r="TSJ13" s="503"/>
      <c r="TSK13" s="701"/>
      <c r="TSL13" s="118"/>
      <c r="TSM13" s="118"/>
      <c r="TSN13" s="117"/>
      <c r="TSO13" s="117"/>
      <c r="TSP13" s="503"/>
      <c r="TSQ13" s="606"/>
      <c r="TSS13" s="629"/>
      <c r="TST13" s="629"/>
      <c r="TSU13" s="619"/>
      <c r="TSV13" s="619"/>
      <c r="TSW13" s="619"/>
      <c r="TSX13" s="619"/>
      <c r="TSY13" s="629"/>
      <c r="TTB13" s="126"/>
      <c r="TTC13" s="151"/>
      <c r="TTD13" s="703"/>
      <c r="TTE13" s="150"/>
      <c r="TTF13" s="138"/>
      <c r="TTG13" s="703"/>
      <c r="TTH13" s="703"/>
      <c r="TTI13" s="703"/>
      <c r="TTJ13" s="149"/>
      <c r="TTK13" s="703"/>
      <c r="TTL13" s="703"/>
      <c r="TTM13" s="703"/>
      <c r="TTN13" s="128"/>
      <c r="TTO13" s="703"/>
      <c r="TTP13" s="149"/>
      <c r="TTQ13" s="143"/>
      <c r="TTR13" s="137"/>
      <c r="TTS13" s="149"/>
      <c r="TTT13" s="137"/>
      <c r="TTU13" s="118"/>
      <c r="TTV13" s="118"/>
      <c r="TTW13" s="117"/>
      <c r="TTX13" s="503"/>
      <c r="TTY13" s="503"/>
      <c r="TTZ13" s="118"/>
      <c r="TUA13" s="118"/>
      <c r="TUB13" s="117"/>
      <c r="TUC13" s="503"/>
      <c r="TUD13" s="503"/>
      <c r="TUE13" s="119"/>
      <c r="TUF13" s="118"/>
      <c r="TUG13" s="117"/>
      <c r="TUH13" s="498"/>
      <c r="TUI13" s="503"/>
      <c r="TUJ13" s="118"/>
      <c r="TUK13" s="118"/>
      <c r="TUL13" s="117"/>
      <c r="TUM13" s="503"/>
      <c r="TUN13" s="503"/>
      <c r="TUO13" s="119"/>
      <c r="TUP13" s="118"/>
      <c r="TUQ13" s="117"/>
      <c r="TUR13" s="498"/>
      <c r="TUS13" s="503"/>
      <c r="TUT13" s="118"/>
      <c r="TUU13" s="118"/>
      <c r="TUV13" s="117"/>
      <c r="TUW13" s="498"/>
      <c r="TUX13" s="503"/>
      <c r="TUY13" s="119"/>
      <c r="TUZ13" s="118"/>
      <c r="TVA13" s="117"/>
      <c r="TVB13" s="498"/>
      <c r="TVC13" s="498"/>
      <c r="TVD13" s="118"/>
      <c r="TVE13" s="118"/>
      <c r="TVF13" s="117"/>
      <c r="TVG13" s="503"/>
      <c r="TVH13" s="503"/>
      <c r="TVI13" s="119"/>
      <c r="TVJ13" s="118"/>
      <c r="TVK13" s="117"/>
      <c r="TVL13" s="503"/>
      <c r="TVM13" s="498"/>
      <c r="TVN13" s="118"/>
      <c r="TVO13" s="118"/>
      <c r="TVP13" s="117"/>
      <c r="TVQ13" s="503"/>
      <c r="TVR13" s="701"/>
      <c r="TVS13" s="119"/>
      <c r="TVT13" s="118"/>
      <c r="TVU13" s="117"/>
      <c r="TVV13" s="503"/>
      <c r="TVW13" s="701"/>
      <c r="TVX13" s="118"/>
      <c r="TVY13" s="118"/>
      <c r="TVZ13" s="117"/>
      <c r="TWA13" s="117"/>
      <c r="TWB13" s="503"/>
      <c r="TWC13" s="606"/>
      <c r="TWE13" s="629"/>
      <c r="TWF13" s="629"/>
      <c r="TWG13" s="619"/>
      <c r="TWH13" s="619"/>
      <c r="TWI13" s="619"/>
      <c r="TWJ13" s="619"/>
      <c r="TWK13" s="629"/>
      <c r="TWN13" s="126"/>
      <c r="TWO13" s="151"/>
      <c r="TWP13" s="703"/>
      <c r="TWQ13" s="150"/>
      <c r="TWR13" s="138"/>
      <c r="TWS13" s="703"/>
      <c r="TWT13" s="703"/>
      <c r="TWU13" s="703"/>
      <c r="TWV13" s="149"/>
      <c r="TWW13" s="703"/>
      <c r="TWX13" s="703"/>
      <c r="TWY13" s="703"/>
      <c r="TWZ13" s="128"/>
      <c r="TXA13" s="703"/>
      <c r="TXB13" s="149"/>
      <c r="TXC13" s="143"/>
      <c r="TXD13" s="137"/>
      <c r="TXE13" s="149"/>
      <c r="TXF13" s="137"/>
      <c r="TXG13" s="118"/>
      <c r="TXH13" s="118"/>
      <c r="TXI13" s="117"/>
      <c r="TXJ13" s="503"/>
      <c r="TXK13" s="503"/>
      <c r="TXL13" s="118"/>
      <c r="TXM13" s="118"/>
      <c r="TXN13" s="117"/>
      <c r="TXO13" s="503"/>
      <c r="TXP13" s="503"/>
      <c r="TXQ13" s="119"/>
      <c r="TXR13" s="118"/>
      <c r="TXS13" s="117"/>
      <c r="TXT13" s="498"/>
      <c r="TXU13" s="503"/>
      <c r="TXV13" s="118"/>
      <c r="TXW13" s="118"/>
      <c r="TXX13" s="117"/>
      <c r="TXY13" s="503"/>
      <c r="TXZ13" s="503"/>
      <c r="TYA13" s="119"/>
      <c r="TYB13" s="118"/>
      <c r="TYC13" s="117"/>
      <c r="TYD13" s="498"/>
      <c r="TYE13" s="503"/>
      <c r="TYF13" s="118"/>
      <c r="TYG13" s="118"/>
      <c r="TYH13" s="117"/>
      <c r="TYI13" s="498"/>
      <c r="TYJ13" s="503"/>
      <c r="TYK13" s="119"/>
      <c r="TYL13" s="118"/>
      <c r="TYM13" s="117"/>
      <c r="TYN13" s="498"/>
      <c r="TYO13" s="498"/>
      <c r="TYP13" s="118"/>
      <c r="TYQ13" s="118"/>
      <c r="TYR13" s="117"/>
      <c r="TYS13" s="503"/>
      <c r="TYT13" s="503"/>
      <c r="TYU13" s="119"/>
      <c r="TYV13" s="118"/>
      <c r="TYW13" s="117"/>
      <c r="TYX13" s="503"/>
      <c r="TYY13" s="498"/>
      <c r="TYZ13" s="118"/>
      <c r="TZA13" s="118"/>
      <c r="TZB13" s="117"/>
      <c r="TZC13" s="503"/>
      <c r="TZD13" s="701"/>
      <c r="TZE13" s="119"/>
      <c r="TZF13" s="118"/>
      <c r="TZG13" s="117"/>
      <c r="TZH13" s="503"/>
      <c r="TZI13" s="701"/>
      <c r="TZJ13" s="118"/>
      <c r="TZK13" s="118"/>
      <c r="TZL13" s="117"/>
      <c r="TZM13" s="117"/>
      <c r="TZN13" s="503"/>
      <c r="TZO13" s="606"/>
      <c r="TZQ13" s="629"/>
      <c r="TZR13" s="629"/>
      <c r="TZS13" s="619"/>
      <c r="TZT13" s="619"/>
      <c r="TZU13" s="619"/>
      <c r="TZV13" s="619"/>
      <c r="TZW13" s="629"/>
      <c r="TZZ13" s="126"/>
      <c r="UAA13" s="151"/>
      <c r="UAB13" s="703"/>
      <c r="UAC13" s="150"/>
      <c r="UAD13" s="138"/>
      <c r="UAE13" s="703"/>
      <c r="UAF13" s="703"/>
      <c r="UAG13" s="703"/>
      <c r="UAH13" s="149"/>
      <c r="UAI13" s="703"/>
      <c r="UAJ13" s="703"/>
      <c r="UAK13" s="703"/>
      <c r="UAL13" s="128"/>
      <c r="UAM13" s="703"/>
      <c r="UAN13" s="149"/>
      <c r="UAO13" s="143"/>
      <c r="UAP13" s="137"/>
      <c r="UAQ13" s="149"/>
      <c r="UAR13" s="137"/>
      <c r="UAS13" s="118"/>
      <c r="UAT13" s="118"/>
      <c r="UAU13" s="117"/>
      <c r="UAV13" s="503"/>
      <c r="UAW13" s="503"/>
      <c r="UAX13" s="118"/>
      <c r="UAY13" s="118"/>
      <c r="UAZ13" s="117"/>
      <c r="UBA13" s="503"/>
      <c r="UBB13" s="503"/>
      <c r="UBC13" s="119"/>
      <c r="UBD13" s="118"/>
      <c r="UBE13" s="117"/>
      <c r="UBF13" s="498"/>
      <c r="UBG13" s="503"/>
      <c r="UBH13" s="118"/>
      <c r="UBI13" s="118"/>
      <c r="UBJ13" s="117"/>
      <c r="UBK13" s="503"/>
      <c r="UBL13" s="503"/>
      <c r="UBM13" s="119"/>
      <c r="UBN13" s="118"/>
      <c r="UBO13" s="117"/>
      <c r="UBP13" s="498"/>
      <c r="UBQ13" s="503"/>
      <c r="UBR13" s="118"/>
      <c r="UBS13" s="118"/>
      <c r="UBT13" s="117"/>
      <c r="UBU13" s="498"/>
      <c r="UBV13" s="503"/>
      <c r="UBW13" s="119"/>
      <c r="UBX13" s="118"/>
      <c r="UBY13" s="117"/>
      <c r="UBZ13" s="498"/>
      <c r="UCA13" s="498"/>
      <c r="UCB13" s="118"/>
      <c r="UCC13" s="118"/>
      <c r="UCD13" s="117"/>
      <c r="UCE13" s="503"/>
      <c r="UCF13" s="503"/>
      <c r="UCG13" s="119"/>
      <c r="UCH13" s="118"/>
      <c r="UCI13" s="117"/>
      <c r="UCJ13" s="503"/>
      <c r="UCK13" s="498"/>
      <c r="UCL13" s="118"/>
      <c r="UCM13" s="118"/>
      <c r="UCN13" s="117"/>
      <c r="UCO13" s="503"/>
      <c r="UCP13" s="701"/>
      <c r="UCQ13" s="119"/>
      <c r="UCR13" s="118"/>
      <c r="UCS13" s="117"/>
      <c r="UCT13" s="503"/>
      <c r="UCU13" s="701"/>
      <c r="UCV13" s="118"/>
      <c r="UCW13" s="118"/>
      <c r="UCX13" s="117"/>
      <c r="UCY13" s="117"/>
      <c r="UCZ13" s="503"/>
      <c r="UDA13" s="606"/>
      <c r="UDC13" s="629"/>
      <c r="UDD13" s="629"/>
      <c r="UDE13" s="619"/>
      <c r="UDF13" s="619"/>
      <c r="UDG13" s="619"/>
      <c r="UDH13" s="619"/>
      <c r="UDI13" s="629"/>
      <c r="UDL13" s="126"/>
      <c r="UDM13" s="151"/>
      <c r="UDN13" s="703"/>
      <c r="UDO13" s="150"/>
      <c r="UDP13" s="138"/>
      <c r="UDQ13" s="703"/>
      <c r="UDR13" s="703"/>
      <c r="UDS13" s="703"/>
      <c r="UDT13" s="149"/>
      <c r="UDU13" s="703"/>
      <c r="UDV13" s="703"/>
      <c r="UDW13" s="703"/>
      <c r="UDX13" s="128"/>
      <c r="UDY13" s="703"/>
      <c r="UDZ13" s="149"/>
      <c r="UEA13" s="143"/>
      <c r="UEB13" s="137"/>
      <c r="UEC13" s="149"/>
      <c r="UED13" s="137"/>
      <c r="UEE13" s="118"/>
      <c r="UEF13" s="118"/>
      <c r="UEG13" s="117"/>
      <c r="UEH13" s="503"/>
      <c r="UEI13" s="503"/>
      <c r="UEJ13" s="118"/>
      <c r="UEK13" s="118"/>
      <c r="UEL13" s="117"/>
      <c r="UEM13" s="503"/>
      <c r="UEN13" s="503"/>
      <c r="UEO13" s="119"/>
      <c r="UEP13" s="118"/>
      <c r="UEQ13" s="117"/>
      <c r="UER13" s="498"/>
      <c r="UES13" s="503"/>
      <c r="UET13" s="118"/>
      <c r="UEU13" s="118"/>
      <c r="UEV13" s="117"/>
      <c r="UEW13" s="503"/>
      <c r="UEX13" s="503"/>
      <c r="UEY13" s="119"/>
      <c r="UEZ13" s="118"/>
      <c r="UFA13" s="117"/>
      <c r="UFB13" s="498"/>
      <c r="UFC13" s="503"/>
      <c r="UFD13" s="118"/>
      <c r="UFE13" s="118"/>
      <c r="UFF13" s="117"/>
      <c r="UFG13" s="498"/>
      <c r="UFH13" s="503"/>
      <c r="UFI13" s="119"/>
      <c r="UFJ13" s="118"/>
      <c r="UFK13" s="117"/>
      <c r="UFL13" s="498"/>
      <c r="UFM13" s="498"/>
      <c r="UFN13" s="118"/>
      <c r="UFO13" s="118"/>
      <c r="UFP13" s="117"/>
      <c r="UFQ13" s="503"/>
      <c r="UFR13" s="503"/>
      <c r="UFS13" s="119"/>
      <c r="UFT13" s="118"/>
      <c r="UFU13" s="117"/>
      <c r="UFV13" s="503"/>
      <c r="UFW13" s="498"/>
      <c r="UFX13" s="118"/>
      <c r="UFY13" s="118"/>
      <c r="UFZ13" s="117"/>
      <c r="UGA13" s="503"/>
      <c r="UGB13" s="701"/>
      <c r="UGC13" s="119"/>
      <c r="UGD13" s="118"/>
      <c r="UGE13" s="117"/>
      <c r="UGF13" s="503"/>
      <c r="UGG13" s="701"/>
      <c r="UGH13" s="118"/>
      <c r="UGI13" s="118"/>
      <c r="UGJ13" s="117"/>
      <c r="UGK13" s="117"/>
      <c r="UGL13" s="503"/>
      <c r="UGM13" s="606"/>
      <c r="UGO13" s="629"/>
      <c r="UGP13" s="629"/>
      <c r="UGQ13" s="619"/>
      <c r="UGR13" s="619"/>
      <c r="UGS13" s="619"/>
      <c r="UGT13" s="619"/>
      <c r="UGU13" s="629"/>
      <c r="UGX13" s="126"/>
      <c r="UGY13" s="151"/>
      <c r="UGZ13" s="703"/>
      <c r="UHA13" s="150"/>
      <c r="UHB13" s="138"/>
      <c r="UHC13" s="703"/>
      <c r="UHD13" s="703"/>
      <c r="UHE13" s="703"/>
      <c r="UHF13" s="149"/>
      <c r="UHG13" s="703"/>
      <c r="UHH13" s="703"/>
      <c r="UHI13" s="703"/>
      <c r="UHJ13" s="128"/>
      <c r="UHK13" s="703"/>
      <c r="UHL13" s="149"/>
      <c r="UHM13" s="143"/>
      <c r="UHN13" s="137"/>
      <c r="UHO13" s="149"/>
      <c r="UHP13" s="137"/>
      <c r="UHQ13" s="118"/>
      <c r="UHR13" s="118"/>
      <c r="UHS13" s="117"/>
      <c r="UHT13" s="503"/>
      <c r="UHU13" s="503"/>
      <c r="UHV13" s="118"/>
      <c r="UHW13" s="118"/>
      <c r="UHX13" s="117"/>
      <c r="UHY13" s="503"/>
      <c r="UHZ13" s="503"/>
      <c r="UIA13" s="119"/>
      <c r="UIB13" s="118"/>
      <c r="UIC13" s="117"/>
      <c r="UID13" s="498"/>
      <c r="UIE13" s="503"/>
      <c r="UIF13" s="118"/>
      <c r="UIG13" s="118"/>
      <c r="UIH13" s="117"/>
      <c r="UII13" s="503"/>
      <c r="UIJ13" s="503"/>
      <c r="UIK13" s="119"/>
      <c r="UIL13" s="118"/>
      <c r="UIM13" s="117"/>
      <c r="UIN13" s="498"/>
      <c r="UIO13" s="503"/>
      <c r="UIP13" s="118"/>
      <c r="UIQ13" s="118"/>
      <c r="UIR13" s="117"/>
      <c r="UIS13" s="498"/>
      <c r="UIT13" s="503"/>
      <c r="UIU13" s="119"/>
      <c r="UIV13" s="118"/>
      <c r="UIW13" s="117"/>
      <c r="UIX13" s="498"/>
      <c r="UIY13" s="498"/>
      <c r="UIZ13" s="118"/>
      <c r="UJA13" s="118"/>
      <c r="UJB13" s="117"/>
      <c r="UJC13" s="503"/>
      <c r="UJD13" s="503"/>
      <c r="UJE13" s="119"/>
      <c r="UJF13" s="118"/>
      <c r="UJG13" s="117"/>
      <c r="UJH13" s="503"/>
      <c r="UJI13" s="498"/>
      <c r="UJJ13" s="118"/>
      <c r="UJK13" s="118"/>
      <c r="UJL13" s="117"/>
      <c r="UJM13" s="503"/>
      <c r="UJN13" s="701"/>
      <c r="UJO13" s="119"/>
      <c r="UJP13" s="118"/>
      <c r="UJQ13" s="117"/>
      <c r="UJR13" s="503"/>
      <c r="UJS13" s="701"/>
      <c r="UJT13" s="118"/>
      <c r="UJU13" s="118"/>
      <c r="UJV13" s="117"/>
      <c r="UJW13" s="117"/>
      <c r="UJX13" s="503"/>
      <c r="UJY13" s="606"/>
      <c r="UKA13" s="629"/>
      <c r="UKB13" s="629"/>
      <c r="UKC13" s="619"/>
      <c r="UKD13" s="619"/>
      <c r="UKE13" s="619"/>
      <c r="UKF13" s="619"/>
      <c r="UKG13" s="629"/>
      <c r="UKJ13" s="126"/>
      <c r="UKK13" s="151"/>
      <c r="UKL13" s="703"/>
      <c r="UKM13" s="150"/>
      <c r="UKN13" s="138"/>
      <c r="UKO13" s="703"/>
      <c r="UKP13" s="703"/>
      <c r="UKQ13" s="703"/>
      <c r="UKR13" s="149"/>
      <c r="UKS13" s="703"/>
      <c r="UKT13" s="703"/>
      <c r="UKU13" s="703"/>
      <c r="UKV13" s="128"/>
      <c r="UKW13" s="703"/>
      <c r="UKX13" s="149"/>
      <c r="UKY13" s="143"/>
      <c r="UKZ13" s="137"/>
      <c r="ULA13" s="149"/>
      <c r="ULB13" s="137"/>
      <c r="ULC13" s="118"/>
      <c r="ULD13" s="118"/>
      <c r="ULE13" s="117"/>
      <c r="ULF13" s="503"/>
      <c r="ULG13" s="503"/>
      <c r="ULH13" s="118"/>
      <c r="ULI13" s="118"/>
      <c r="ULJ13" s="117"/>
      <c r="ULK13" s="503"/>
      <c r="ULL13" s="503"/>
      <c r="ULM13" s="119"/>
      <c r="ULN13" s="118"/>
      <c r="ULO13" s="117"/>
      <c r="ULP13" s="498"/>
      <c r="ULQ13" s="503"/>
      <c r="ULR13" s="118"/>
      <c r="ULS13" s="118"/>
      <c r="ULT13" s="117"/>
      <c r="ULU13" s="503"/>
      <c r="ULV13" s="503"/>
      <c r="ULW13" s="119"/>
      <c r="ULX13" s="118"/>
      <c r="ULY13" s="117"/>
      <c r="ULZ13" s="498"/>
      <c r="UMA13" s="503"/>
      <c r="UMB13" s="118"/>
      <c r="UMC13" s="118"/>
      <c r="UMD13" s="117"/>
      <c r="UME13" s="498"/>
      <c r="UMF13" s="503"/>
      <c r="UMG13" s="119"/>
      <c r="UMH13" s="118"/>
      <c r="UMI13" s="117"/>
      <c r="UMJ13" s="498"/>
      <c r="UMK13" s="498"/>
      <c r="UML13" s="118"/>
      <c r="UMM13" s="118"/>
      <c r="UMN13" s="117"/>
      <c r="UMO13" s="503"/>
      <c r="UMP13" s="503"/>
      <c r="UMQ13" s="119"/>
      <c r="UMR13" s="118"/>
      <c r="UMS13" s="117"/>
      <c r="UMT13" s="503"/>
      <c r="UMU13" s="498"/>
      <c r="UMV13" s="118"/>
      <c r="UMW13" s="118"/>
      <c r="UMX13" s="117"/>
      <c r="UMY13" s="503"/>
      <c r="UMZ13" s="701"/>
      <c r="UNA13" s="119"/>
      <c r="UNB13" s="118"/>
      <c r="UNC13" s="117"/>
      <c r="UND13" s="503"/>
      <c r="UNE13" s="701"/>
      <c r="UNF13" s="118"/>
      <c r="UNG13" s="118"/>
      <c r="UNH13" s="117"/>
      <c r="UNI13" s="117"/>
      <c r="UNJ13" s="503"/>
      <c r="UNK13" s="606"/>
      <c r="UNM13" s="629"/>
      <c r="UNN13" s="629"/>
      <c r="UNO13" s="619"/>
      <c r="UNP13" s="619"/>
      <c r="UNQ13" s="619"/>
      <c r="UNR13" s="619"/>
      <c r="UNS13" s="629"/>
      <c r="UNV13" s="126"/>
      <c r="UNW13" s="151"/>
      <c r="UNX13" s="703"/>
      <c r="UNY13" s="150"/>
      <c r="UNZ13" s="138"/>
      <c r="UOA13" s="703"/>
      <c r="UOB13" s="703"/>
      <c r="UOC13" s="703"/>
      <c r="UOD13" s="149"/>
      <c r="UOE13" s="703"/>
      <c r="UOF13" s="703"/>
      <c r="UOG13" s="703"/>
      <c r="UOH13" s="128"/>
      <c r="UOI13" s="703"/>
      <c r="UOJ13" s="149"/>
      <c r="UOK13" s="143"/>
      <c r="UOL13" s="137"/>
      <c r="UOM13" s="149"/>
      <c r="UON13" s="137"/>
      <c r="UOO13" s="118"/>
      <c r="UOP13" s="118"/>
      <c r="UOQ13" s="117"/>
      <c r="UOR13" s="503"/>
      <c r="UOS13" s="503"/>
      <c r="UOT13" s="118"/>
      <c r="UOU13" s="118"/>
      <c r="UOV13" s="117"/>
      <c r="UOW13" s="503"/>
      <c r="UOX13" s="503"/>
      <c r="UOY13" s="119"/>
      <c r="UOZ13" s="118"/>
      <c r="UPA13" s="117"/>
      <c r="UPB13" s="498"/>
      <c r="UPC13" s="503"/>
      <c r="UPD13" s="118"/>
      <c r="UPE13" s="118"/>
      <c r="UPF13" s="117"/>
      <c r="UPG13" s="503"/>
      <c r="UPH13" s="503"/>
      <c r="UPI13" s="119"/>
      <c r="UPJ13" s="118"/>
      <c r="UPK13" s="117"/>
      <c r="UPL13" s="498"/>
      <c r="UPM13" s="503"/>
      <c r="UPN13" s="118"/>
      <c r="UPO13" s="118"/>
      <c r="UPP13" s="117"/>
      <c r="UPQ13" s="498"/>
      <c r="UPR13" s="503"/>
      <c r="UPS13" s="119"/>
      <c r="UPT13" s="118"/>
      <c r="UPU13" s="117"/>
      <c r="UPV13" s="498"/>
      <c r="UPW13" s="498"/>
      <c r="UPX13" s="118"/>
      <c r="UPY13" s="118"/>
      <c r="UPZ13" s="117"/>
      <c r="UQA13" s="503"/>
      <c r="UQB13" s="503"/>
      <c r="UQC13" s="119"/>
      <c r="UQD13" s="118"/>
      <c r="UQE13" s="117"/>
      <c r="UQF13" s="503"/>
      <c r="UQG13" s="498"/>
      <c r="UQH13" s="118"/>
      <c r="UQI13" s="118"/>
      <c r="UQJ13" s="117"/>
      <c r="UQK13" s="503"/>
      <c r="UQL13" s="701"/>
      <c r="UQM13" s="119"/>
      <c r="UQN13" s="118"/>
      <c r="UQO13" s="117"/>
      <c r="UQP13" s="503"/>
      <c r="UQQ13" s="701"/>
      <c r="UQR13" s="118"/>
      <c r="UQS13" s="118"/>
      <c r="UQT13" s="117"/>
      <c r="UQU13" s="117"/>
      <c r="UQV13" s="503"/>
      <c r="UQW13" s="606"/>
      <c r="UQY13" s="629"/>
      <c r="UQZ13" s="629"/>
      <c r="URA13" s="619"/>
      <c r="URB13" s="619"/>
      <c r="URC13" s="619"/>
      <c r="URD13" s="619"/>
      <c r="URE13" s="629"/>
      <c r="URH13" s="126"/>
      <c r="URI13" s="151"/>
      <c r="URJ13" s="703"/>
      <c r="URK13" s="150"/>
      <c r="URL13" s="138"/>
      <c r="URM13" s="703"/>
      <c r="URN13" s="703"/>
      <c r="URO13" s="703"/>
      <c r="URP13" s="149"/>
      <c r="URQ13" s="703"/>
      <c r="URR13" s="703"/>
      <c r="URS13" s="703"/>
      <c r="URT13" s="128"/>
      <c r="URU13" s="703"/>
      <c r="URV13" s="149"/>
      <c r="URW13" s="143"/>
      <c r="URX13" s="137"/>
      <c r="URY13" s="149"/>
      <c r="URZ13" s="137"/>
      <c r="USA13" s="118"/>
      <c r="USB13" s="118"/>
      <c r="USC13" s="117"/>
      <c r="USD13" s="503"/>
      <c r="USE13" s="503"/>
      <c r="USF13" s="118"/>
      <c r="USG13" s="118"/>
      <c r="USH13" s="117"/>
      <c r="USI13" s="503"/>
      <c r="USJ13" s="503"/>
      <c r="USK13" s="119"/>
      <c r="USL13" s="118"/>
      <c r="USM13" s="117"/>
      <c r="USN13" s="498"/>
      <c r="USO13" s="503"/>
      <c r="USP13" s="118"/>
      <c r="USQ13" s="118"/>
      <c r="USR13" s="117"/>
      <c r="USS13" s="503"/>
      <c r="UST13" s="503"/>
      <c r="USU13" s="119"/>
      <c r="USV13" s="118"/>
      <c r="USW13" s="117"/>
      <c r="USX13" s="498"/>
      <c r="USY13" s="503"/>
      <c r="USZ13" s="118"/>
      <c r="UTA13" s="118"/>
      <c r="UTB13" s="117"/>
      <c r="UTC13" s="498"/>
      <c r="UTD13" s="503"/>
      <c r="UTE13" s="119"/>
      <c r="UTF13" s="118"/>
      <c r="UTG13" s="117"/>
      <c r="UTH13" s="498"/>
      <c r="UTI13" s="498"/>
      <c r="UTJ13" s="118"/>
      <c r="UTK13" s="118"/>
      <c r="UTL13" s="117"/>
      <c r="UTM13" s="503"/>
      <c r="UTN13" s="503"/>
      <c r="UTO13" s="119"/>
      <c r="UTP13" s="118"/>
      <c r="UTQ13" s="117"/>
      <c r="UTR13" s="503"/>
      <c r="UTS13" s="498"/>
      <c r="UTT13" s="118"/>
      <c r="UTU13" s="118"/>
      <c r="UTV13" s="117"/>
      <c r="UTW13" s="503"/>
      <c r="UTX13" s="701"/>
      <c r="UTY13" s="119"/>
      <c r="UTZ13" s="118"/>
      <c r="UUA13" s="117"/>
      <c r="UUB13" s="503"/>
      <c r="UUC13" s="701"/>
      <c r="UUD13" s="118"/>
      <c r="UUE13" s="118"/>
      <c r="UUF13" s="117"/>
      <c r="UUG13" s="117"/>
      <c r="UUH13" s="503"/>
      <c r="UUI13" s="606"/>
      <c r="UUK13" s="629"/>
      <c r="UUL13" s="629"/>
      <c r="UUM13" s="619"/>
      <c r="UUN13" s="619"/>
      <c r="UUO13" s="619"/>
      <c r="UUP13" s="619"/>
      <c r="UUQ13" s="629"/>
      <c r="UUT13" s="126"/>
      <c r="UUU13" s="151"/>
      <c r="UUV13" s="703"/>
      <c r="UUW13" s="150"/>
      <c r="UUX13" s="138"/>
      <c r="UUY13" s="703"/>
      <c r="UUZ13" s="703"/>
      <c r="UVA13" s="703"/>
      <c r="UVB13" s="149"/>
      <c r="UVC13" s="703"/>
      <c r="UVD13" s="703"/>
      <c r="UVE13" s="703"/>
      <c r="UVF13" s="128"/>
      <c r="UVG13" s="703"/>
      <c r="UVH13" s="149"/>
      <c r="UVI13" s="143"/>
      <c r="UVJ13" s="137"/>
      <c r="UVK13" s="149"/>
      <c r="UVL13" s="137"/>
      <c r="UVM13" s="118"/>
      <c r="UVN13" s="118"/>
      <c r="UVO13" s="117"/>
      <c r="UVP13" s="503"/>
      <c r="UVQ13" s="503"/>
      <c r="UVR13" s="118"/>
      <c r="UVS13" s="118"/>
      <c r="UVT13" s="117"/>
      <c r="UVU13" s="503"/>
      <c r="UVV13" s="503"/>
      <c r="UVW13" s="119"/>
      <c r="UVX13" s="118"/>
      <c r="UVY13" s="117"/>
      <c r="UVZ13" s="498"/>
      <c r="UWA13" s="503"/>
      <c r="UWB13" s="118"/>
      <c r="UWC13" s="118"/>
      <c r="UWD13" s="117"/>
      <c r="UWE13" s="503"/>
      <c r="UWF13" s="503"/>
      <c r="UWG13" s="119"/>
      <c r="UWH13" s="118"/>
      <c r="UWI13" s="117"/>
      <c r="UWJ13" s="498"/>
      <c r="UWK13" s="503"/>
      <c r="UWL13" s="118"/>
      <c r="UWM13" s="118"/>
      <c r="UWN13" s="117"/>
      <c r="UWO13" s="498"/>
      <c r="UWP13" s="503"/>
      <c r="UWQ13" s="119"/>
      <c r="UWR13" s="118"/>
      <c r="UWS13" s="117"/>
      <c r="UWT13" s="498"/>
      <c r="UWU13" s="498"/>
      <c r="UWV13" s="118"/>
      <c r="UWW13" s="118"/>
      <c r="UWX13" s="117"/>
      <c r="UWY13" s="503"/>
      <c r="UWZ13" s="503"/>
      <c r="UXA13" s="119"/>
      <c r="UXB13" s="118"/>
      <c r="UXC13" s="117"/>
      <c r="UXD13" s="503"/>
      <c r="UXE13" s="498"/>
      <c r="UXF13" s="118"/>
      <c r="UXG13" s="118"/>
      <c r="UXH13" s="117"/>
      <c r="UXI13" s="503"/>
      <c r="UXJ13" s="701"/>
      <c r="UXK13" s="119"/>
      <c r="UXL13" s="118"/>
      <c r="UXM13" s="117"/>
      <c r="UXN13" s="503"/>
      <c r="UXO13" s="701"/>
      <c r="UXP13" s="118"/>
      <c r="UXQ13" s="118"/>
      <c r="UXR13" s="117"/>
      <c r="UXS13" s="117"/>
      <c r="UXT13" s="503"/>
      <c r="UXU13" s="606"/>
      <c r="UXW13" s="629"/>
      <c r="UXX13" s="629"/>
      <c r="UXY13" s="619"/>
      <c r="UXZ13" s="619"/>
      <c r="UYA13" s="619"/>
      <c r="UYB13" s="619"/>
      <c r="UYC13" s="629"/>
      <c r="UYF13" s="126"/>
      <c r="UYG13" s="151"/>
      <c r="UYH13" s="703"/>
      <c r="UYI13" s="150"/>
      <c r="UYJ13" s="138"/>
      <c r="UYK13" s="703"/>
      <c r="UYL13" s="703"/>
      <c r="UYM13" s="703"/>
      <c r="UYN13" s="149"/>
      <c r="UYO13" s="703"/>
      <c r="UYP13" s="703"/>
      <c r="UYQ13" s="703"/>
      <c r="UYR13" s="128"/>
      <c r="UYS13" s="703"/>
      <c r="UYT13" s="149"/>
      <c r="UYU13" s="143"/>
      <c r="UYV13" s="137"/>
      <c r="UYW13" s="149"/>
      <c r="UYX13" s="137"/>
      <c r="UYY13" s="118"/>
      <c r="UYZ13" s="118"/>
      <c r="UZA13" s="117"/>
      <c r="UZB13" s="503"/>
      <c r="UZC13" s="503"/>
      <c r="UZD13" s="118"/>
      <c r="UZE13" s="118"/>
      <c r="UZF13" s="117"/>
      <c r="UZG13" s="503"/>
      <c r="UZH13" s="503"/>
      <c r="UZI13" s="119"/>
      <c r="UZJ13" s="118"/>
      <c r="UZK13" s="117"/>
      <c r="UZL13" s="498"/>
      <c r="UZM13" s="503"/>
      <c r="UZN13" s="118"/>
      <c r="UZO13" s="118"/>
      <c r="UZP13" s="117"/>
      <c r="UZQ13" s="503"/>
      <c r="UZR13" s="503"/>
      <c r="UZS13" s="119"/>
      <c r="UZT13" s="118"/>
      <c r="UZU13" s="117"/>
      <c r="UZV13" s="498"/>
      <c r="UZW13" s="503"/>
      <c r="UZX13" s="118"/>
      <c r="UZY13" s="118"/>
      <c r="UZZ13" s="117"/>
      <c r="VAA13" s="498"/>
      <c r="VAB13" s="503"/>
      <c r="VAC13" s="119"/>
      <c r="VAD13" s="118"/>
      <c r="VAE13" s="117"/>
      <c r="VAF13" s="498"/>
      <c r="VAG13" s="498"/>
      <c r="VAH13" s="118"/>
      <c r="VAI13" s="118"/>
      <c r="VAJ13" s="117"/>
      <c r="VAK13" s="503"/>
      <c r="VAL13" s="503"/>
      <c r="VAM13" s="119"/>
      <c r="VAN13" s="118"/>
      <c r="VAO13" s="117"/>
      <c r="VAP13" s="503"/>
      <c r="VAQ13" s="498"/>
      <c r="VAR13" s="118"/>
      <c r="VAS13" s="118"/>
      <c r="VAT13" s="117"/>
      <c r="VAU13" s="503"/>
      <c r="VAV13" s="701"/>
      <c r="VAW13" s="119"/>
      <c r="VAX13" s="118"/>
      <c r="VAY13" s="117"/>
      <c r="VAZ13" s="503"/>
      <c r="VBA13" s="701"/>
      <c r="VBB13" s="118"/>
      <c r="VBC13" s="118"/>
      <c r="VBD13" s="117"/>
      <c r="VBE13" s="117"/>
      <c r="VBF13" s="503"/>
      <c r="VBG13" s="606"/>
      <c r="VBI13" s="629"/>
      <c r="VBJ13" s="629"/>
      <c r="VBK13" s="619"/>
      <c r="VBL13" s="619"/>
      <c r="VBM13" s="619"/>
      <c r="VBN13" s="619"/>
      <c r="VBO13" s="629"/>
      <c r="VBR13" s="126"/>
      <c r="VBS13" s="151"/>
      <c r="VBT13" s="703"/>
      <c r="VBU13" s="150"/>
      <c r="VBV13" s="138"/>
      <c r="VBW13" s="703"/>
      <c r="VBX13" s="703"/>
      <c r="VBY13" s="703"/>
      <c r="VBZ13" s="149"/>
      <c r="VCA13" s="703"/>
      <c r="VCB13" s="703"/>
      <c r="VCC13" s="703"/>
      <c r="VCD13" s="128"/>
      <c r="VCE13" s="703"/>
      <c r="VCF13" s="149"/>
      <c r="VCG13" s="143"/>
      <c r="VCH13" s="137"/>
      <c r="VCI13" s="149"/>
      <c r="VCJ13" s="137"/>
      <c r="VCK13" s="118"/>
      <c r="VCL13" s="118"/>
      <c r="VCM13" s="117"/>
      <c r="VCN13" s="503"/>
      <c r="VCO13" s="503"/>
      <c r="VCP13" s="118"/>
      <c r="VCQ13" s="118"/>
      <c r="VCR13" s="117"/>
      <c r="VCS13" s="503"/>
      <c r="VCT13" s="503"/>
      <c r="VCU13" s="119"/>
      <c r="VCV13" s="118"/>
      <c r="VCW13" s="117"/>
      <c r="VCX13" s="498"/>
      <c r="VCY13" s="503"/>
      <c r="VCZ13" s="118"/>
      <c r="VDA13" s="118"/>
      <c r="VDB13" s="117"/>
      <c r="VDC13" s="503"/>
      <c r="VDD13" s="503"/>
      <c r="VDE13" s="119"/>
      <c r="VDF13" s="118"/>
      <c r="VDG13" s="117"/>
      <c r="VDH13" s="498"/>
      <c r="VDI13" s="503"/>
      <c r="VDJ13" s="118"/>
      <c r="VDK13" s="118"/>
      <c r="VDL13" s="117"/>
      <c r="VDM13" s="498"/>
      <c r="VDN13" s="503"/>
      <c r="VDO13" s="119"/>
      <c r="VDP13" s="118"/>
      <c r="VDQ13" s="117"/>
      <c r="VDR13" s="498"/>
      <c r="VDS13" s="498"/>
      <c r="VDT13" s="118"/>
      <c r="VDU13" s="118"/>
      <c r="VDV13" s="117"/>
      <c r="VDW13" s="503"/>
      <c r="VDX13" s="503"/>
      <c r="VDY13" s="119"/>
      <c r="VDZ13" s="118"/>
      <c r="VEA13" s="117"/>
      <c r="VEB13" s="503"/>
      <c r="VEC13" s="498"/>
      <c r="VED13" s="118"/>
      <c r="VEE13" s="118"/>
      <c r="VEF13" s="117"/>
      <c r="VEG13" s="503"/>
      <c r="VEH13" s="701"/>
      <c r="VEI13" s="119"/>
      <c r="VEJ13" s="118"/>
      <c r="VEK13" s="117"/>
      <c r="VEL13" s="503"/>
      <c r="VEM13" s="701"/>
      <c r="VEN13" s="118"/>
      <c r="VEO13" s="118"/>
      <c r="VEP13" s="117"/>
      <c r="VEQ13" s="117"/>
      <c r="VER13" s="503"/>
      <c r="VES13" s="606"/>
      <c r="VEU13" s="629"/>
      <c r="VEV13" s="629"/>
      <c r="VEW13" s="619"/>
      <c r="VEX13" s="619"/>
      <c r="VEY13" s="619"/>
      <c r="VEZ13" s="619"/>
      <c r="VFA13" s="629"/>
      <c r="VFD13" s="126"/>
      <c r="VFE13" s="151"/>
      <c r="VFF13" s="703"/>
      <c r="VFG13" s="150"/>
      <c r="VFH13" s="138"/>
      <c r="VFI13" s="703"/>
      <c r="VFJ13" s="703"/>
      <c r="VFK13" s="703"/>
      <c r="VFL13" s="149"/>
      <c r="VFM13" s="703"/>
      <c r="VFN13" s="703"/>
      <c r="VFO13" s="703"/>
      <c r="VFP13" s="128"/>
      <c r="VFQ13" s="703"/>
      <c r="VFR13" s="149"/>
      <c r="VFS13" s="143"/>
      <c r="VFT13" s="137"/>
      <c r="VFU13" s="149"/>
      <c r="VFV13" s="137"/>
      <c r="VFW13" s="118"/>
      <c r="VFX13" s="118"/>
      <c r="VFY13" s="117"/>
      <c r="VFZ13" s="503"/>
      <c r="VGA13" s="503"/>
      <c r="VGB13" s="118"/>
      <c r="VGC13" s="118"/>
      <c r="VGD13" s="117"/>
      <c r="VGE13" s="503"/>
      <c r="VGF13" s="503"/>
      <c r="VGG13" s="119"/>
      <c r="VGH13" s="118"/>
      <c r="VGI13" s="117"/>
      <c r="VGJ13" s="498"/>
      <c r="VGK13" s="503"/>
      <c r="VGL13" s="118"/>
      <c r="VGM13" s="118"/>
      <c r="VGN13" s="117"/>
      <c r="VGO13" s="503"/>
      <c r="VGP13" s="503"/>
      <c r="VGQ13" s="119"/>
      <c r="VGR13" s="118"/>
      <c r="VGS13" s="117"/>
      <c r="VGT13" s="498"/>
      <c r="VGU13" s="503"/>
      <c r="VGV13" s="118"/>
      <c r="VGW13" s="118"/>
      <c r="VGX13" s="117"/>
      <c r="VGY13" s="498"/>
      <c r="VGZ13" s="503"/>
      <c r="VHA13" s="119"/>
      <c r="VHB13" s="118"/>
      <c r="VHC13" s="117"/>
      <c r="VHD13" s="498"/>
      <c r="VHE13" s="498"/>
      <c r="VHF13" s="118"/>
      <c r="VHG13" s="118"/>
      <c r="VHH13" s="117"/>
      <c r="VHI13" s="503"/>
      <c r="VHJ13" s="503"/>
      <c r="VHK13" s="119"/>
      <c r="VHL13" s="118"/>
      <c r="VHM13" s="117"/>
      <c r="VHN13" s="503"/>
      <c r="VHO13" s="498"/>
      <c r="VHP13" s="118"/>
      <c r="VHQ13" s="118"/>
      <c r="VHR13" s="117"/>
      <c r="VHS13" s="503"/>
      <c r="VHT13" s="701"/>
      <c r="VHU13" s="119"/>
      <c r="VHV13" s="118"/>
      <c r="VHW13" s="117"/>
      <c r="VHX13" s="503"/>
      <c r="VHY13" s="701"/>
      <c r="VHZ13" s="118"/>
      <c r="VIA13" s="118"/>
      <c r="VIB13" s="117"/>
      <c r="VIC13" s="117"/>
      <c r="VID13" s="503"/>
      <c r="VIE13" s="606"/>
      <c r="VIG13" s="629"/>
      <c r="VIH13" s="629"/>
      <c r="VII13" s="619"/>
      <c r="VIJ13" s="619"/>
      <c r="VIK13" s="619"/>
      <c r="VIL13" s="619"/>
      <c r="VIM13" s="629"/>
      <c r="VIP13" s="126"/>
      <c r="VIQ13" s="151"/>
      <c r="VIR13" s="703"/>
      <c r="VIS13" s="150"/>
      <c r="VIT13" s="138"/>
      <c r="VIU13" s="703"/>
      <c r="VIV13" s="703"/>
      <c r="VIW13" s="703"/>
      <c r="VIX13" s="149"/>
      <c r="VIY13" s="703"/>
      <c r="VIZ13" s="703"/>
      <c r="VJA13" s="703"/>
      <c r="VJB13" s="128"/>
      <c r="VJC13" s="703"/>
      <c r="VJD13" s="149"/>
      <c r="VJE13" s="143"/>
      <c r="VJF13" s="137"/>
      <c r="VJG13" s="149"/>
      <c r="VJH13" s="137"/>
      <c r="VJI13" s="118"/>
      <c r="VJJ13" s="118"/>
      <c r="VJK13" s="117"/>
      <c r="VJL13" s="503"/>
      <c r="VJM13" s="503"/>
      <c r="VJN13" s="118"/>
      <c r="VJO13" s="118"/>
      <c r="VJP13" s="117"/>
      <c r="VJQ13" s="503"/>
      <c r="VJR13" s="503"/>
      <c r="VJS13" s="119"/>
      <c r="VJT13" s="118"/>
      <c r="VJU13" s="117"/>
      <c r="VJV13" s="498"/>
      <c r="VJW13" s="503"/>
      <c r="VJX13" s="118"/>
      <c r="VJY13" s="118"/>
      <c r="VJZ13" s="117"/>
      <c r="VKA13" s="503"/>
      <c r="VKB13" s="503"/>
      <c r="VKC13" s="119"/>
      <c r="VKD13" s="118"/>
      <c r="VKE13" s="117"/>
      <c r="VKF13" s="498"/>
      <c r="VKG13" s="503"/>
      <c r="VKH13" s="118"/>
      <c r="VKI13" s="118"/>
      <c r="VKJ13" s="117"/>
      <c r="VKK13" s="498"/>
      <c r="VKL13" s="503"/>
      <c r="VKM13" s="119"/>
      <c r="VKN13" s="118"/>
      <c r="VKO13" s="117"/>
      <c r="VKP13" s="498"/>
      <c r="VKQ13" s="498"/>
      <c r="VKR13" s="118"/>
      <c r="VKS13" s="118"/>
      <c r="VKT13" s="117"/>
      <c r="VKU13" s="503"/>
      <c r="VKV13" s="503"/>
      <c r="VKW13" s="119"/>
      <c r="VKX13" s="118"/>
      <c r="VKY13" s="117"/>
      <c r="VKZ13" s="503"/>
      <c r="VLA13" s="498"/>
      <c r="VLB13" s="118"/>
      <c r="VLC13" s="118"/>
      <c r="VLD13" s="117"/>
      <c r="VLE13" s="503"/>
      <c r="VLF13" s="701"/>
      <c r="VLG13" s="119"/>
      <c r="VLH13" s="118"/>
      <c r="VLI13" s="117"/>
      <c r="VLJ13" s="503"/>
      <c r="VLK13" s="701"/>
      <c r="VLL13" s="118"/>
      <c r="VLM13" s="118"/>
      <c r="VLN13" s="117"/>
      <c r="VLO13" s="117"/>
      <c r="VLP13" s="503"/>
      <c r="VLQ13" s="606"/>
      <c r="VLS13" s="629"/>
      <c r="VLT13" s="629"/>
      <c r="VLU13" s="619"/>
      <c r="VLV13" s="619"/>
      <c r="VLW13" s="619"/>
      <c r="VLX13" s="619"/>
      <c r="VLY13" s="629"/>
      <c r="VMB13" s="126"/>
      <c r="VMC13" s="151"/>
      <c r="VMD13" s="703"/>
      <c r="VME13" s="150"/>
      <c r="VMF13" s="138"/>
      <c r="VMG13" s="703"/>
      <c r="VMH13" s="703"/>
      <c r="VMI13" s="703"/>
      <c r="VMJ13" s="149"/>
      <c r="VMK13" s="703"/>
      <c r="VML13" s="703"/>
      <c r="VMM13" s="703"/>
      <c r="VMN13" s="128"/>
      <c r="VMO13" s="703"/>
      <c r="VMP13" s="149"/>
      <c r="VMQ13" s="143"/>
      <c r="VMR13" s="137"/>
      <c r="VMS13" s="149"/>
      <c r="VMT13" s="137"/>
      <c r="VMU13" s="118"/>
      <c r="VMV13" s="118"/>
      <c r="VMW13" s="117"/>
      <c r="VMX13" s="503"/>
      <c r="VMY13" s="503"/>
      <c r="VMZ13" s="118"/>
      <c r="VNA13" s="118"/>
      <c r="VNB13" s="117"/>
      <c r="VNC13" s="503"/>
      <c r="VND13" s="503"/>
      <c r="VNE13" s="119"/>
      <c r="VNF13" s="118"/>
      <c r="VNG13" s="117"/>
      <c r="VNH13" s="498"/>
      <c r="VNI13" s="503"/>
      <c r="VNJ13" s="118"/>
      <c r="VNK13" s="118"/>
      <c r="VNL13" s="117"/>
      <c r="VNM13" s="503"/>
      <c r="VNN13" s="503"/>
      <c r="VNO13" s="119"/>
      <c r="VNP13" s="118"/>
      <c r="VNQ13" s="117"/>
      <c r="VNR13" s="498"/>
      <c r="VNS13" s="503"/>
      <c r="VNT13" s="118"/>
      <c r="VNU13" s="118"/>
      <c r="VNV13" s="117"/>
      <c r="VNW13" s="498"/>
      <c r="VNX13" s="503"/>
      <c r="VNY13" s="119"/>
      <c r="VNZ13" s="118"/>
      <c r="VOA13" s="117"/>
      <c r="VOB13" s="498"/>
      <c r="VOC13" s="498"/>
      <c r="VOD13" s="118"/>
      <c r="VOE13" s="118"/>
      <c r="VOF13" s="117"/>
      <c r="VOG13" s="503"/>
      <c r="VOH13" s="503"/>
      <c r="VOI13" s="119"/>
      <c r="VOJ13" s="118"/>
      <c r="VOK13" s="117"/>
      <c r="VOL13" s="503"/>
      <c r="VOM13" s="498"/>
      <c r="VON13" s="118"/>
      <c r="VOO13" s="118"/>
      <c r="VOP13" s="117"/>
      <c r="VOQ13" s="503"/>
      <c r="VOR13" s="701"/>
      <c r="VOS13" s="119"/>
      <c r="VOT13" s="118"/>
      <c r="VOU13" s="117"/>
      <c r="VOV13" s="503"/>
      <c r="VOW13" s="701"/>
      <c r="VOX13" s="118"/>
      <c r="VOY13" s="118"/>
      <c r="VOZ13" s="117"/>
      <c r="VPA13" s="117"/>
      <c r="VPB13" s="503"/>
      <c r="VPC13" s="606"/>
      <c r="VPE13" s="629"/>
      <c r="VPF13" s="629"/>
      <c r="VPG13" s="619"/>
      <c r="VPH13" s="619"/>
      <c r="VPI13" s="619"/>
      <c r="VPJ13" s="619"/>
      <c r="VPK13" s="629"/>
      <c r="VPN13" s="126"/>
      <c r="VPO13" s="151"/>
      <c r="VPP13" s="703"/>
      <c r="VPQ13" s="150"/>
      <c r="VPR13" s="138"/>
      <c r="VPS13" s="703"/>
      <c r="VPT13" s="703"/>
      <c r="VPU13" s="703"/>
      <c r="VPV13" s="149"/>
      <c r="VPW13" s="703"/>
      <c r="VPX13" s="703"/>
      <c r="VPY13" s="703"/>
      <c r="VPZ13" s="128"/>
      <c r="VQA13" s="703"/>
      <c r="VQB13" s="149"/>
      <c r="VQC13" s="143"/>
      <c r="VQD13" s="137"/>
      <c r="VQE13" s="149"/>
      <c r="VQF13" s="137"/>
      <c r="VQG13" s="118"/>
      <c r="VQH13" s="118"/>
      <c r="VQI13" s="117"/>
      <c r="VQJ13" s="503"/>
      <c r="VQK13" s="503"/>
      <c r="VQL13" s="118"/>
      <c r="VQM13" s="118"/>
      <c r="VQN13" s="117"/>
      <c r="VQO13" s="503"/>
      <c r="VQP13" s="503"/>
      <c r="VQQ13" s="119"/>
      <c r="VQR13" s="118"/>
      <c r="VQS13" s="117"/>
      <c r="VQT13" s="498"/>
      <c r="VQU13" s="503"/>
      <c r="VQV13" s="118"/>
      <c r="VQW13" s="118"/>
      <c r="VQX13" s="117"/>
      <c r="VQY13" s="503"/>
      <c r="VQZ13" s="503"/>
      <c r="VRA13" s="119"/>
      <c r="VRB13" s="118"/>
      <c r="VRC13" s="117"/>
      <c r="VRD13" s="498"/>
      <c r="VRE13" s="503"/>
      <c r="VRF13" s="118"/>
      <c r="VRG13" s="118"/>
      <c r="VRH13" s="117"/>
      <c r="VRI13" s="498"/>
      <c r="VRJ13" s="503"/>
      <c r="VRK13" s="119"/>
      <c r="VRL13" s="118"/>
      <c r="VRM13" s="117"/>
      <c r="VRN13" s="498"/>
      <c r="VRO13" s="498"/>
      <c r="VRP13" s="118"/>
      <c r="VRQ13" s="118"/>
      <c r="VRR13" s="117"/>
      <c r="VRS13" s="503"/>
      <c r="VRT13" s="503"/>
      <c r="VRU13" s="119"/>
      <c r="VRV13" s="118"/>
      <c r="VRW13" s="117"/>
      <c r="VRX13" s="503"/>
      <c r="VRY13" s="498"/>
      <c r="VRZ13" s="118"/>
      <c r="VSA13" s="118"/>
      <c r="VSB13" s="117"/>
      <c r="VSC13" s="503"/>
      <c r="VSD13" s="701"/>
      <c r="VSE13" s="119"/>
      <c r="VSF13" s="118"/>
      <c r="VSG13" s="117"/>
      <c r="VSH13" s="503"/>
      <c r="VSI13" s="701"/>
      <c r="VSJ13" s="118"/>
      <c r="VSK13" s="118"/>
      <c r="VSL13" s="117"/>
      <c r="VSM13" s="117"/>
      <c r="VSN13" s="503"/>
      <c r="VSO13" s="606"/>
      <c r="VSQ13" s="629"/>
      <c r="VSR13" s="629"/>
      <c r="VSS13" s="619"/>
      <c r="VST13" s="619"/>
      <c r="VSU13" s="619"/>
      <c r="VSV13" s="619"/>
      <c r="VSW13" s="629"/>
      <c r="VSZ13" s="126"/>
      <c r="VTA13" s="151"/>
      <c r="VTB13" s="703"/>
      <c r="VTC13" s="150"/>
      <c r="VTD13" s="138"/>
      <c r="VTE13" s="703"/>
      <c r="VTF13" s="703"/>
      <c r="VTG13" s="703"/>
      <c r="VTH13" s="149"/>
      <c r="VTI13" s="703"/>
      <c r="VTJ13" s="703"/>
      <c r="VTK13" s="703"/>
      <c r="VTL13" s="128"/>
      <c r="VTM13" s="703"/>
      <c r="VTN13" s="149"/>
      <c r="VTO13" s="143"/>
      <c r="VTP13" s="137"/>
      <c r="VTQ13" s="149"/>
      <c r="VTR13" s="137"/>
      <c r="VTS13" s="118"/>
      <c r="VTT13" s="118"/>
      <c r="VTU13" s="117"/>
      <c r="VTV13" s="503"/>
      <c r="VTW13" s="503"/>
      <c r="VTX13" s="118"/>
      <c r="VTY13" s="118"/>
      <c r="VTZ13" s="117"/>
      <c r="VUA13" s="503"/>
      <c r="VUB13" s="503"/>
      <c r="VUC13" s="119"/>
      <c r="VUD13" s="118"/>
      <c r="VUE13" s="117"/>
      <c r="VUF13" s="498"/>
      <c r="VUG13" s="503"/>
      <c r="VUH13" s="118"/>
      <c r="VUI13" s="118"/>
      <c r="VUJ13" s="117"/>
      <c r="VUK13" s="503"/>
      <c r="VUL13" s="503"/>
      <c r="VUM13" s="119"/>
      <c r="VUN13" s="118"/>
      <c r="VUO13" s="117"/>
      <c r="VUP13" s="498"/>
      <c r="VUQ13" s="503"/>
      <c r="VUR13" s="118"/>
      <c r="VUS13" s="118"/>
      <c r="VUT13" s="117"/>
      <c r="VUU13" s="498"/>
      <c r="VUV13" s="503"/>
      <c r="VUW13" s="119"/>
      <c r="VUX13" s="118"/>
      <c r="VUY13" s="117"/>
      <c r="VUZ13" s="498"/>
      <c r="VVA13" s="498"/>
      <c r="VVB13" s="118"/>
      <c r="VVC13" s="118"/>
      <c r="VVD13" s="117"/>
      <c r="VVE13" s="503"/>
      <c r="VVF13" s="503"/>
      <c r="VVG13" s="119"/>
      <c r="VVH13" s="118"/>
      <c r="VVI13" s="117"/>
      <c r="VVJ13" s="503"/>
      <c r="VVK13" s="498"/>
      <c r="VVL13" s="118"/>
      <c r="VVM13" s="118"/>
      <c r="VVN13" s="117"/>
      <c r="VVO13" s="503"/>
      <c r="VVP13" s="701"/>
      <c r="VVQ13" s="119"/>
      <c r="VVR13" s="118"/>
      <c r="VVS13" s="117"/>
      <c r="VVT13" s="503"/>
      <c r="VVU13" s="701"/>
      <c r="VVV13" s="118"/>
      <c r="VVW13" s="118"/>
      <c r="VVX13" s="117"/>
      <c r="VVY13" s="117"/>
      <c r="VVZ13" s="503"/>
      <c r="VWA13" s="606"/>
      <c r="VWC13" s="629"/>
      <c r="VWD13" s="629"/>
      <c r="VWE13" s="619"/>
      <c r="VWF13" s="619"/>
      <c r="VWG13" s="619"/>
      <c r="VWH13" s="619"/>
      <c r="VWI13" s="629"/>
      <c r="VWL13" s="126"/>
      <c r="VWM13" s="151"/>
      <c r="VWN13" s="703"/>
      <c r="VWO13" s="150"/>
      <c r="VWP13" s="138"/>
      <c r="VWQ13" s="703"/>
      <c r="VWR13" s="703"/>
      <c r="VWS13" s="703"/>
      <c r="VWT13" s="149"/>
      <c r="VWU13" s="703"/>
      <c r="VWV13" s="703"/>
      <c r="VWW13" s="703"/>
      <c r="VWX13" s="128"/>
      <c r="VWY13" s="703"/>
      <c r="VWZ13" s="149"/>
      <c r="VXA13" s="143"/>
      <c r="VXB13" s="137"/>
      <c r="VXC13" s="149"/>
      <c r="VXD13" s="137"/>
      <c r="VXE13" s="118"/>
      <c r="VXF13" s="118"/>
      <c r="VXG13" s="117"/>
      <c r="VXH13" s="503"/>
      <c r="VXI13" s="503"/>
      <c r="VXJ13" s="118"/>
      <c r="VXK13" s="118"/>
      <c r="VXL13" s="117"/>
      <c r="VXM13" s="503"/>
      <c r="VXN13" s="503"/>
      <c r="VXO13" s="119"/>
      <c r="VXP13" s="118"/>
      <c r="VXQ13" s="117"/>
      <c r="VXR13" s="498"/>
      <c r="VXS13" s="503"/>
      <c r="VXT13" s="118"/>
      <c r="VXU13" s="118"/>
      <c r="VXV13" s="117"/>
      <c r="VXW13" s="503"/>
      <c r="VXX13" s="503"/>
      <c r="VXY13" s="119"/>
      <c r="VXZ13" s="118"/>
      <c r="VYA13" s="117"/>
      <c r="VYB13" s="498"/>
      <c r="VYC13" s="503"/>
      <c r="VYD13" s="118"/>
      <c r="VYE13" s="118"/>
      <c r="VYF13" s="117"/>
      <c r="VYG13" s="498"/>
      <c r="VYH13" s="503"/>
      <c r="VYI13" s="119"/>
      <c r="VYJ13" s="118"/>
      <c r="VYK13" s="117"/>
      <c r="VYL13" s="498"/>
      <c r="VYM13" s="498"/>
      <c r="VYN13" s="118"/>
      <c r="VYO13" s="118"/>
      <c r="VYP13" s="117"/>
      <c r="VYQ13" s="503"/>
      <c r="VYR13" s="503"/>
      <c r="VYS13" s="119"/>
      <c r="VYT13" s="118"/>
      <c r="VYU13" s="117"/>
      <c r="VYV13" s="503"/>
      <c r="VYW13" s="498"/>
      <c r="VYX13" s="118"/>
      <c r="VYY13" s="118"/>
      <c r="VYZ13" s="117"/>
      <c r="VZA13" s="503"/>
      <c r="VZB13" s="701"/>
      <c r="VZC13" s="119"/>
      <c r="VZD13" s="118"/>
      <c r="VZE13" s="117"/>
      <c r="VZF13" s="503"/>
      <c r="VZG13" s="701"/>
      <c r="VZH13" s="118"/>
      <c r="VZI13" s="118"/>
      <c r="VZJ13" s="117"/>
      <c r="VZK13" s="117"/>
      <c r="VZL13" s="503"/>
      <c r="VZM13" s="606"/>
      <c r="VZO13" s="629"/>
      <c r="VZP13" s="629"/>
      <c r="VZQ13" s="619"/>
      <c r="VZR13" s="619"/>
      <c r="VZS13" s="619"/>
      <c r="VZT13" s="619"/>
      <c r="VZU13" s="629"/>
      <c r="VZX13" s="126"/>
      <c r="VZY13" s="151"/>
      <c r="VZZ13" s="703"/>
      <c r="WAA13" s="150"/>
      <c r="WAB13" s="138"/>
      <c r="WAC13" s="703"/>
      <c r="WAD13" s="703"/>
      <c r="WAE13" s="703"/>
      <c r="WAF13" s="149"/>
      <c r="WAG13" s="703"/>
      <c r="WAH13" s="703"/>
      <c r="WAI13" s="703"/>
      <c r="WAJ13" s="128"/>
      <c r="WAK13" s="703"/>
      <c r="WAL13" s="149"/>
      <c r="WAM13" s="143"/>
      <c r="WAN13" s="137"/>
      <c r="WAO13" s="149"/>
      <c r="WAP13" s="137"/>
      <c r="WAQ13" s="118"/>
      <c r="WAR13" s="118"/>
      <c r="WAS13" s="117"/>
      <c r="WAT13" s="503"/>
      <c r="WAU13" s="503"/>
      <c r="WAV13" s="118"/>
      <c r="WAW13" s="118"/>
      <c r="WAX13" s="117"/>
      <c r="WAY13" s="503"/>
      <c r="WAZ13" s="503"/>
      <c r="WBA13" s="119"/>
      <c r="WBB13" s="118"/>
      <c r="WBC13" s="117"/>
      <c r="WBD13" s="498"/>
      <c r="WBE13" s="503"/>
      <c r="WBF13" s="118"/>
      <c r="WBG13" s="118"/>
      <c r="WBH13" s="117"/>
      <c r="WBI13" s="503"/>
      <c r="WBJ13" s="503"/>
      <c r="WBK13" s="119"/>
      <c r="WBL13" s="118"/>
      <c r="WBM13" s="117"/>
      <c r="WBN13" s="498"/>
      <c r="WBO13" s="503"/>
      <c r="WBP13" s="118"/>
      <c r="WBQ13" s="118"/>
      <c r="WBR13" s="117"/>
      <c r="WBS13" s="498"/>
      <c r="WBT13" s="503"/>
      <c r="WBU13" s="119"/>
      <c r="WBV13" s="118"/>
      <c r="WBW13" s="117"/>
      <c r="WBX13" s="498"/>
      <c r="WBY13" s="498"/>
      <c r="WBZ13" s="118"/>
      <c r="WCA13" s="118"/>
      <c r="WCB13" s="117"/>
      <c r="WCC13" s="503"/>
      <c r="WCD13" s="503"/>
      <c r="WCE13" s="119"/>
      <c r="WCF13" s="118"/>
      <c r="WCG13" s="117"/>
      <c r="WCH13" s="503"/>
      <c r="WCI13" s="498"/>
      <c r="WCJ13" s="118"/>
      <c r="WCK13" s="118"/>
      <c r="WCL13" s="117"/>
      <c r="WCM13" s="503"/>
      <c r="WCN13" s="701"/>
      <c r="WCO13" s="119"/>
      <c r="WCP13" s="118"/>
      <c r="WCQ13" s="117"/>
      <c r="WCR13" s="503"/>
      <c r="WCS13" s="701"/>
      <c r="WCT13" s="118"/>
      <c r="WCU13" s="118"/>
      <c r="WCV13" s="117"/>
      <c r="WCW13" s="117"/>
      <c r="WCX13" s="503"/>
      <c r="WCY13" s="606"/>
      <c r="WDA13" s="629"/>
      <c r="WDB13" s="629"/>
      <c r="WDC13" s="619"/>
      <c r="WDD13" s="619"/>
      <c r="WDE13" s="619"/>
      <c r="WDF13" s="619"/>
      <c r="WDG13" s="629"/>
      <c r="WDJ13" s="126"/>
      <c r="WDK13" s="151"/>
      <c r="WDL13" s="703"/>
      <c r="WDM13" s="150"/>
      <c r="WDN13" s="138"/>
      <c r="WDO13" s="703"/>
      <c r="WDP13" s="703"/>
      <c r="WDQ13" s="703"/>
      <c r="WDR13" s="149"/>
      <c r="WDS13" s="703"/>
      <c r="WDT13" s="703"/>
      <c r="WDU13" s="703"/>
      <c r="WDV13" s="128"/>
      <c r="WDW13" s="703"/>
      <c r="WDX13" s="149"/>
      <c r="WDY13" s="143"/>
      <c r="WDZ13" s="137"/>
      <c r="WEA13" s="149"/>
      <c r="WEB13" s="137"/>
      <c r="WEC13" s="118"/>
      <c r="WED13" s="118"/>
      <c r="WEE13" s="117"/>
      <c r="WEF13" s="503"/>
      <c r="WEG13" s="503"/>
      <c r="WEH13" s="118"/>
      <c r="WEI13" s="118"/>
      <c r="WEJ13" s="117"/>
      <c r="WEK13" s="503"/>
      <c r="WEL13" s="503"/>
      <c r="WEM13" s="119"/>
      <c r="WEN13" s="118"/>
      <c r="WEO13" s="117"/>
      <c r="WEP13" s="498"/>
      <c r="WEQ13" s="503"/>
      <c r="WER13" s="118"/>
      <c r="WES13" s="118"/>
      <c r="WET13" s="117"/>
      <c r="WEU13" s="503"/>
      <c r="WEV13" s="503"/>
      <c r="WEW13" s="119"/>
      <c r="WEX13" s="118"/>
      <c r="WEY13" s="117"/>
      <c r="WEZ13" s="498"/>
      <c r="WFA13" s="503"/>
      <c r="WFB13" s="118"/>
      <c r="WFC13" s="118"/>
      <c r="WFD13" s="117"/>
      <c r="WFE13" s="498"/>
      <c r="WFF13" s="503"/>
      <c r="WFG13" s="119"/>
      <c r="WFH13" s="118"/>
      <c r="WFI13" s="117"/>
      <c r="WFJ13" s="498"/>
      <c r="WFK13" s="498"/>
      <c r="WFL13" s="118"/>
      <c r="WFM13" s="118"/>
      <c r="WFN13" s="117"/>
      <c r="WFO13" s="503"/>
      <c r="WFP13" s="503"/>
      <c r="WFQ13" s="119"/>
      <c r="WFR13" s="118"/>
      <c r="WFS13" s="117"/>
      <c r="WFT13" s="503"/>
      <c r="WFU13" s="498"/>
      <c r="WFV13" s="118"/>
      <c r="WFW13" s="118"/>
      <c r="WFX13" s="117"/>
      <c r="WFY13" s="503"/>
      <c r="WFZ13" s="701"/>
      <c r="WGA13" s="119"/>
      <c r="WGB13" s="118"/>
      <c r="WGC13" s="117"/>
      <c r="WGD13" s="503"/>
      <c r="WGE13" s="701"/>
      <c r="WGF13" s="118"/>
      <c r="WGG13" s="118"/>
      <c r="WGH13" s="117"/>
      <c r="WGI13" s="117"/>
      <c r="WGJ13" s="503"/>
      <c r="WGK13" s="606"/>
      <c r="WGM13" s="629"/>
      <c r="WGN13" s="629"/>
      <c r="WGO13" s="619"/>
      <c r="WGP13" s="619"/>
      <c r="WGQ13" s="619"/>
      <c r="WGR13" s="619"/>
      <c r="WGS13" s="629"/>
      <c r="WGV13" s="126"/>
      <c r="WGW13" s="151"/>
      <c r="WGX13" s="703"/>
      <c r="WGY13" s="150"/>
      <c r="WGZ13" s="138"/>
      <c r="WHA13" s="703"/>
      <c r="WHB13" s="703"/>
      <c r="WHC13" s="703"/>
      <c r="WHD13" s="149"/>
      <c r="WHE13" s="703"/>
      <c r="WHF13" s="703"/>
      <c r="WHG13" s="703"/>
      <c r="WHH13" s="128"/>
      <c r="WHI13" s="703"/>
      <c r="WHJ13" s="149"/>
      <c r="WHK13" s="143"/>
      <c r="WHL13" s="137"/>
      <c r="WHM13" s="149"/>
      <c r="WHN13" s="137"/>
      <c r="WHO13" s="118"/>
      <c r="WHP13" s="118"/>
      <c r="WHQ13" s="117"/>
      <c r="WHR13" s="503"/>
      <c r="WHS13" s="503"/>
      <c r="WHT13" s="118"/>
      <c r="WHU13" s="118"/>
      <c r="WHV13" s="117"/>
      <c r="WHW13" s="503"/>
      <c r="WHX13" s="503"/>
      <c r="WHY13" s="119"/>
      <c r="WHZ13" s="118"/>
      <c r="WIA13" s="117"/>
      <c r="WIB13" s="498"/>
      <c r="WIC13" s="503"/>
      <c r="WID13" s="118"/>
      <c r="WIE13" s="118"/>
      <c r="WIF13" s="117"/>
      <c r="WIG13" s="503"/>
      <c r="WIH13" s="503"/>
      <c r="WII13" s="119"/>
      <c r="WIJ13" s="118"/>
      <c r="WIK13" s="117"/>
      <c r="WIL13" s="498"/>
      <c r="WIM13" s="503"/>
      <c r="WIN13" s="118"/>
      <c r="WIO13" s="118"/>
      <c r="WIP13" s="117"/>
      <c r="WIQ13" s="498"/>
      <c r="WIR13" s="503"/>
      <c r="WIS13" s="119"/>
      <c r="WIT13" s="118"/>
      <c r="WIU13" s="117"/>
      <c r="WIV13" s="498"/>
      <c r="WIW13" s="498"/>
      <c r="WIX13" s="118"/>
      <c r="WIY13" s="118"/>
      <c r="WIZ13" s="117"/>
      <c r="WJA13" s="503"/>
      <c r="WJB13" s="503"/>
      <c r="WJC13" s="119"/>
      <c r="WJD13" s="118"/>
      <c r="WJE13" s="117"/>
      <c r="WJF13" s="503"/>
      <c r="WJG13" s="498"/>
      <c r="WJH13" s="118"/>
      <c r="WJI13" s="118"/>
      <c r="WJJ13" s="117"/>
      <c r="WJK13" s="503"/>
      <c r="WJL13" s="701"/>
      <c r="WJM13" s="119"/>
      <c r="WJN13" s="118"/>
      <c r="WJO13" s="117"/>
      <c r="WJP13" s="503"/>
      <c r="WJQ13" s="701"/>
      <c r="WJR13" s="118"/>
      <c r="WJS13" s="118"/>
      <c r="WJT13" s="117"/>
      <c r="WJU13" s="117"/>
      <c r="WJV13" s="503"/>
      <c r="WJW13" s="606"/>
      <c r="WJY13" s="629"/>
      <c r="WJZ13" s="629"/>
      <c r="WKA13" s="619"/>
      <c r="WKB13" s="619"/>
      <c r="WKC13" s="619"/>
      <c r="WKD13" s="619"/>
      <c r="WKE13" s="629"/>
      <c r="WKH13" s="126"/>
      <c r="WKI13" s="151"/>
      <c r="WKJ13" s="703"/>
      <c r="WKK13" s="150"/>
      <c r="WKL13" s="138"/>
      <c r="WKM13" s="703"/>
      <c r="WKN13" s="703"/>
      <c r="WKO13" s="703"/>
      <c r="WKP13" s="149"/>
      <c r="WKQ13" s="703"/>
      <c r="WKR13" s="703"/>
      <c r="WKS13" s="703"/>
      <c r="WKT13" s="128"/>
      <c r="WKU13" s="703"/>
      <c r="WKV13" s="149"/>
      <c r="WKW13" s="143"/>
      <c r="WKX13" s="137"/>
      <c r="WKY13" s="149"/>
      <c r="WKZ13" s="137"/>
      <c r="WLA13" s="118"/>
      <c r="WLB13" s="118"/>
      <c r="WLC13" s="117"/>
      <c r="WLD13" s="503"/>
      <c r="WLE13" s="503"/>
      <c r="WLF13" s="118"/>
      <c r="WLG13" s="118"/>
      <c r="WLH13" s="117"/>
      <c r="WLI13" s="503"/>
      <c r="WLJ13" s="503"/>
      <c r="WLK13" s="119"/>
      <c r="WLL13" s="118"/>
      <c r="WLM13" s="117"/>
      <c r="WLN13" s="498"/>
      <c r="WLO13" s="503"/>
      <c r="WLP13" s="118"/>
      <c r="WLQ13" s="118"/>
      <c r="WLR13" s="117"/>
      <c r="WLS13" s="503"/>
      <c r="WLT13" s="503"/>
      <c r="WLU13" s="119"/>
      <c r="WLV13" s="118"/>
      <c r="WLW13" s="117"/>
      <c r="WLX13" s="498"/>
      <c r="WLY13" s="503"/>
      <c r="WLZ13" s="118"/>
      <c r="WMA13" s="118"/>
      <c r="WMB13" s="117"/>
      <c r="WMC13" s="498"/>
      <c r="WMD13" s="503"/>
      <c r="WME13" s="119"/>
      <c r="WMF13" s="118"/>
      <c r="WMG13" s="117"/>
      <c r="WMH13" s="498"/>
      <c r="WMI13" s="498"/>
      <c r="WMJ13" s="118"/>
      <c r="WMK13" s="118"/>
      <c r="WML13" s="117"/>
      <c r="WMM13" s="503"/>
      <c r="WMN13" s="503"/>
      <c r="WMO13" s="119"/>
      <c r="WMP13" s="118"/>
      <c r="WMQ13" s="117"/>
      <c r="WMR13" s="503"/>
      <c r="WMS13" s="498"/>
      <c r="WMT13" s="118"/>
      <c r="WMU13" s="118"/>
      <c r="WMV13" s="117"/>
      <c r="WMW13" s="503"/>
      <c r="WMX13" s="701"/>
      <c r="WMY13" s="119"/>
      <c r="WMZ13" s="118"/>
      <c r="WNA13" s="117"/>
      <c r="WNB13" s="503"/>
      <c r="WNC13" s="701"/>
      <c r="WND13" s="118"/>
      <c r="WNE13" s="118"/>
      <c r="WNF13" s="117"/>
      <c r="WNG13" s="117"/>
      <c r="WNH13" s="503"/>
      <c r="WNI13" s="606"/>
      <c r="WNK13" s="629"/>
      <c r="WNL13" s="629"/>
      <c r="WNM13" s="619"/>
      <c r="WNN13" s="619"/>
      <c r="WNO13" s="619"/>
      <c r="WNP13" s="619"/>
      <c r="WNQ13" s="629"/>
      <c r="WNT13" s="126"/>
      <c r="WNU13" s="151"/>
      <c r="WNV13" s="703"/>
      <c r="WNW13" s="150"/>
      <c r="WNX13" s="138"/>
      <c r="WNY13" s="703"/>
      <c r="WNZ13" s="703"/>
      <c r="WOA13" s="703"/>
      <c r="WOB13" s="149"/>
      <c r="WOC13" s="703"/>
      <c r="WOD13" s="703"/>
      <c r="WOE13" s="703"/>
      <c r="WOF13" s="128"/>
      <c r="WOG13" s="703"/>
      <c r="WOH13" s="149"/>
      <c r="WOI13" s="143"/>
      <c r="WOJ13" s="137"/>
      <c r="WOK13" s="149"/>
      <c r="WOL13" s="137"/>
      <c r="WOM13" s="118"/>
      <c r="WON13" s="118"/>
      <c r="WOO13" s="117"/>
      <c r="WOP13" s="503"/>
      <c r="WOQ13" s="503"/>
      <c r="WOR13" s="118"/>
      <c r="WOS13" s="118"/>
      <c r="WOT13" s="117"/>
      <c r="WOU13" s="503"/>
      <c r="WOV13" s="503"/>
      <c r="WOW13" s="119"/>
      <c r="WOX13" s="118"/>
      <c r="WOY13" s="117"/>
      <c r="WOZ13" s="498"/>
      <c r="WPA13" s="503"/>
      <c r="WPB13" s="118"/>
      <c r="WPC13" s="118"/>
      <c r="WPD13" s="117"/>
      <c r="WPE13" s="503"/>
      <c r="WPF13" s="503"/>
      <c r="WPG13" s="119"/>
      <c r="WPH13" s="118"/>
      <c r="WPI13" s="117"/>
      <c r="WPJ13" s="498"/>
      <c r="WPK13" s="503"/>
      <c r="WPL13" s="118"/>
      <c r="WPM13" s="118"/>
      <c r="WPN13" s="117"/>
      <c r="WPO13" s="498"/>
      <c r="WPP13" s="503"/>
      <c r="WPQ13" s="119"/>
      <c r="WPR13" s="118"/>
      <c r="WPS13" s="117"/>
      <c r="WPT13" s="498"/>
      <c r="WPU13" s="498"/>
      <c r="WPV13" s="118"/>
      <c r="WPW13" s="118"/>
      <c r="WPX13" s="117"/>
      <c r="WPY13" s="503"/>
      <c r="WPZ13" s="503"/>
      <c r="WQA13" s="119"/>
      <c r="WQB13" s="118"/>
      <c r="WQC13" s="117"/>
      <c r="WQD13" s="503"/>
      <c r="WQE13" s="498"/>
      <c r="WQF13" s="118"/>
      <c r="WQG13" s="118"/>
      <c r="WQH13" s="117"/>
      <c r="WQI13" s="503"/>
      <c r="WQJ13" s="701"/>
      <c r="WQK13" s="119"/>
      <c r="WQL13" s="118"/>
      <c r="WQM13" s="117"/>
      <c r="WQN13" s="503"/>
      <c r="WQO13" s="701"/>
      <c r="WQP13" s="118"/>
      <c r="WQQ13" s="118"/>
      <c r="WQR13" s="117"/>
      <c r="WQS13" s="117"/>
      <c r="WQT13" s="503"/>
      <c r="WQU13" s="606"/>
      <c r="WQW13" s="629"/>
      <c r="WQX13" s="629"/>
      <c r="WQY13" s="619"/>
      <c r="WQZ13" s="619"/>
      <c r="WRA13" s="619"/>
      <c r="WRB13" s="619"/>
      <c r="WRC13" s="629"/>
      <c r="WRF13" s="126"/>
      <c r="WRG13" s="151"/>
      <c r="WRH13" s="703"/>
      <c r="WRI13" s="150"/>
      <c r="WRJ13" s="138"/>
      <c r="WRK13" s="703"/>
      <c r="WRL13" s="703"/>
      <c r="WRM13" s="703"/>
      <c r="WRN13" s="149"/>
      <c r="WRO13" s="703"/>
      <c r="WRP13" s="703"/>
      <c r="WRQ13" s="703"/>
      <c r="WRR13" s="128"/>
      <c r="WRS13" s="703"/>
      <c r="WRT13" s="149"/>
      <c r="WRU13" s="143"/>
      <c r="WRV13" s="137"/>
      <c r="WRW13" s="149"/>
      <c r="WRX13" s="137"/>
      <c r="WRY13" s="118"/>
      <c r="WRZ13" s="118"/>
      <c r="WSA13" s="117"/>
      <c r="WSB13" s="503"/>
      <c r="WSC13" s="503"/>
      <c r="WSD13" s="118"/>
      <c r="WSE13" s="118"/>
      <c r="WSF13" s="117"/>
      <c r="WSG13" s="503"/>
      <c r="WSH13" s="503"/>
      <c r="WSI13" s="119"/>
      <c r="WSJ13" s="118"/>
      <c r="WSK13" s="117"/>
      <c r="WSL13" s="498"/>
      <c r="WSM13" s="503"/>
      <c r="WSN13" s="118"/>
      <c r="WSO13" s="118"/>
      <c r="WSP13" s="117"/>
      <c r="WSQ13" s="503"/>
      <c r="WSR13" s="503"/>
      <c r="WSS13" s="119"/>
      <c r="WST13" s="118"/>
      <c r="WSU13" s="117"/>
      <c r="WSV13" s="498"/>
      <c r="WSW13" s="503"/>
      <c r="WSX13" s="118"/>
      <c r="WSY13" s="118"/>
      <c r="WSZ13" s="117"/>
      <c r="WTA13" s="498"/>
      <c r="WTB13" s="503"/>
      <c r="WTC13" s="119"/>
      <c r="WTD13" s="118"/>
      <c r="WTE13" s="117"/>
      <c r="WTF13" s="498"/>
      <c r="WTG13" s="498"/>
      <c r="WTH13" s="118"/>
      <c r="WTI13" s="118"/>
      <c r="WTJ13" s="117"/>
      <c r="WTK13" s="503"/>
      <c r="WTL13" s="503"/>
      <c r="WTM13" s="119"/>
      <c r="WTN13" s="118"/>
      <c r="WTO13" s="117"/>
      <c r="WTP13" s="503"/>
      <c r="WTQ13" s="498"/>
      <c r="WTR13" s="118"/>
      <c r="WTS13" s="118"/>
      <c r="WTT13" s="117"/>
      <c r="WTU13" s="503"/>
      <c r="WTV13" s="701"/>
      <c r="WTW13" s="119"/>
      <c r="WTX13" s="118"/>
      <c r="WTY13" s="117"/>
      <c r="WTZ13" s="503"/>
      <c r="WUA13" s="701"/>
      <c r="WUB13" s="118"/>
      <c r="WUC13" s="118"/>
      <c r="WUD13" s="117"/>
      <c r="WUE13" s="117"/>
      <c r="WUF13" s="503"/>
      <c r="WUG13" s="606"/>
      <c r="WUI13" s="629"/>
      <c r="WUJ13" s="629"/>
      <c r="WUK13" s="619"/>
      <c r="WUL13" s="619"/>
      <c r="WUM13" s="619"/>
      <c r="WUN13" s="619"/>
      <c r="WUO13" s="629"/>
      <c r="WUR13" s="126"/>
      <c r="WUS13" s="151"/>
      <c r="WUT13" s="703"/>
      <c r="WUU13" s="150"/>
      <c r="WUV13" s="138"/>
      <c r="WUW13" s="703"/>
      <c r="WUX13" s="703"/>
      <c r="WUY13" s="703"/>
      <c r="WUZ13" s="149"/>
      <c r="WVA13" s="703"/>
      <c r="WVB13" s="703"/>
      <c r="WVC13" s="703"/>
      <c r="WVD13" s="128"/>
      <c r="WVE13" s="703"/>
      <c r="WVF13" s="149"/>
      <c r="WVG13" s="143"/>
      <c r="WVH13" s="137"/>
      <c r="WVI13" s="149"/>
      <c r="WVJ13" s="137"/>
      <c r="WVK13" s="118"/>
      <c r="WVL13" s="118"/>
      <c r="WVM13" s="117"/>
      <c r="WVN13" s="503"/>
      <c r="WVO13" s="503"/>
      <c r="WVP13" s="118"/>
      <c r="WVQ13" s="118"/>
      <c r="WVR13" s="117"/>
      <c r="WVS13" s="503"/>
      <c r="WVT13" s="503"/>
      <c r="WVU13" s="119"/>
      <c r="WVV13" s="118"/>
      <c r="WVW13" s="117"/>
      <c r="WVX13" s="498"/>
      <c r="WVY13" s="503"/>
      <c r="WVZ13" s="118"/>
      <c r="WWA13" s="118"/>
      <c r="WWB13" s="117"/>
      <c r="WWC13" s="503"/>
      <c r="WWD13" s="503"/>
      <c r="WWE13" s="119"/>
      <c r="WWF13" s="118"/>
      <c r="WWG13" s="117"/>
      <c r="WWH13" s="498"/>
      <c r="WWI13" s="503"/>
      <c r="WWJ13" s="118"/>
      <c r="WWK13" s="118"/>
      <c r="WWL13" s="117"/>
      <c r="WWM13" s="498"/>
      <c r="WWN13" s="503"/>
      <c r="WWO13" s="119"/>
      <c r="WWP13" s="118"/>
      <c r="WWQ13" s="117"/>
      <c r="WWR13" s="498"/>
      <c r="WWS13" s="498"/>
      <c r="WWT13" s="118"/>
      <c r="WWU13" s="118"/>
      <c r="WWV13" s="117"/>
      <c r="WWW13" s="503"/>
      <c r="WWX13" s="503"/>
      <c r="WWY13" s="119"/>
      <c r="WWZ13" s="118"/>
      <c r="WXA13" s="117"/>
      <c r="WXB13" s="503"/>
      <c r="WXC13" s="498"/>
      <c r="WXD13" s="118"/>
      <c r="WXE13" s="118"/>
      <c r="WXF13" s="117"/>
      <c r="WXG13" s="503"/>
      <c r="WXH13" s="701"/>
      <c r="WXI13" s="119"/>
      <c r="WXJ13" s="118"/>
      <c r="WXK13" s="117"/>
      <c r="WXL13" s="503"/>
      <c r="WXM13" s="701"/>
      <c r="WXN13" s="118"/>
      <c r="WXO13" s="118"/>
      <c r="WXP13" s="117"/>
      <c r="WXQ13" s="117"/>
      <c r="WXR13" s="503"/>
      <c r="WXS13" s="606"/>
      <c r="WXU13" s="629"/>
      <c r="WXV13" s="629"/>
      <c r="WXW13" s="619"/>
      <c r="WXX13" s="619"/>
      <c r="WXY13" s="619"/>
      <c r="WXZ13" s="619"/>
      <c r="WYA13" s="629"/>
      <c r="WYD13" s="126"/>
      <c r="WYE13" s="151"/>
      <c r="WYF13" s="703"/>
      <c r="WYG13" s="150"/>
      <c r="WYH13" s="138"/>
      <c r="WYI13" s="703"/>
      <c r="WYJ13" s="703"/>
      <c r="WYK13" s="703"/>
      <c r="WYL13" s="149"/>
      <c r="WYM13" s="703"/>
      <c r="WYN13" s="703"/>
      <c r="WYO13" s="703"/>
      <c r="WYP13" s="128"/>
      <c r="WYQ13" s="703"/>
      <c r="WYR13" s="149"/>
      <c r="WYS13" s="143"/>
      <c r="WYT13" s="137"/>
      <c r="WYU13" s="149"/>
      <c r="WYV13" s="137"/>
      <c r="WYW13" s="118"/>
      <c r="WYX13" s="118"/>
      <c r="WYY13" s="117"/>
      <c r="WYZ13" s="503"/>
      <c r="WZA13" s="503"/>
      <c r="WZB13" s="118"/>
      <c r="WZC13" s="118"/>
      <c r="WZD13" s="117"/>
      <c r="WZE13" s="503"/>
      <c r="WZF13" s="503"/>
      <c r="WZG13" s="119"/>
      <c r="WZH13" s="118"/>
      <c r="WZI13" s="117"/>
      <c r="WZJ13" s="498"/>
      <c r="WZK13" s="503"/>
      <c r="WZL13" s="118"/>
      <c r="WZM13" s="118"/>
      <c r="WZN13" s="117"/>
      <c r="WZO13" s="503"/>
      <c r="WZP13" s="503"/>
      <c r="WZQ13" s="119"/>
      <c r="WZR13" s="118"/>
      <c r="WZS13" s="117"/>
      <c r="WZT13" s="498"/>
      <c r="WZU13" s="503"/>
      <c r="WZV13" s="118"/>
      <c r="WZW13" s="118"/>
      <c r="WZX13" s="117"/>
      <c r="WZY13" s="498"/>
      <c r="WZZ13" s="503"/>
      <c r="XAA13" s="119"/>
      <c r="XAB13" s="118"/>
      <c r="XAC13" s="117"/>
      <c r="XAD13" s="498"/>
      <c r="XAE13" s="498"/>
      <c r="XAF13" s="118"/>
      <c r="XAG13" s="118"/>
      <c r="XAH13" s="117"/>
      <c r="XAI13" s="503"/>
      <c r="XAJ13" s="503"/>
      <c r="XAK13" s="119"/>
      <c r="XAL13" s="118"/>
      <c r="XAM13" s="117"/>
      <c r="XAN13" s="503"/>
      <c r="XAO13" s="498"/>
      <c r="XAP13" s="118"/>
      <c r="XAQ13" s="118"/>
      <c r="XAR13" s="117"/>
      <c r="XAS13" s="503"/>
      <c r="XAT13" s="701"/>
      <c r="XAU13" s="119"/>
      <c r="XAV13" s="118"/>
      <c r="XAW13" s="117"/>
      <c r="XAX13" s="503"/>
      <c r="XAY13" s="701"/>
      <c r="XAZ13" s="118"/>
      <c r="XBA13" s="118"/>
      <c r="XBB13" s="117"/>
      <c r="XBC13" s="117"/>
      <c r="XBD13" s="503"/>
      <c r="XBE13" s="606"/>
      <c r="XBG13" s="629"/>
      <c r="XBH13" s="629"/>
      <c r="XBI13" s="619"/>
      <c r="XBJ13" s="619"/>
      <c r="XBK13" s="619"/>
      <c r="XBL13" s="619"/>
      <c r="XBM13" s="629"/>
      <c r="XBP13" s="126"/>
      <c r="XBQ13" s="151"/>
      <c r="XBR13" s="703"/>
      <c r="XBS13" s="150"/>
      <c r="XBT13" s="138"/>
      <c r="XBU13" s="703"/>
      <c r="XBV13" s="703"/>
      <c r="XBW13" s="703"/>
      <c r="XBX13" s="149"/>
      <c r="XBY13" s="703"/>
      <c r="XBZ13" s="703"/>
      <c r="XCA13" s="703"/>
      <c r="XCB13" s="128"/>
      <c r="XCC13" s="703"/>
      <c r="XCD13" s="149"/>
      <c r="XCE13" s="143"/>
      <c r="XCF13" s="137"/>
      <c r="XCG13" s="149"/>
      <c r="XCH13" s="137"/>
      <c r="XCI13" s="118"/>
      <c r="XCJ13" s="118"/>
      <c r="XCK13" s="117"/>
      <c r="XCL13" s="503"/>
      <c r="XCM13" s="503"/>
      <c r="XCN13" s="118"/>
      <c r="XCO13" s="118"/>
      <c r="XCP13" s="117"/>
      <c r="XCQ13" s="503"/>
      <c r="XCR13" s="503"/>
      <c r="XCS13" s="119"/>
      <c r="XCT13" s="118"/>
      <c r="XCU13" s="117"/>
      <c r="XCV13" s="498"/>
      <c r="XCW13" s="503"/>
      <c r="XCX13" s="118"/>
      <c r="XCY13" s="118"/>
      <c r="XCZ13" s="117"/>
      <c r="XDA13" s="503"/>
      <c r="XDB13" s="503"/>
      <c r="XDC13" s="119"/>
      <c r="XDD13" s="118"/>
      <c r="XDE13" s="117"/>
      <c r="XDF13" s="498"/>
      <c r="XDG13" s="503"/>
      <c r="XDH13" s="118"/>
      <c r="XDI13" s="118"/>
      <c r="XDJ13" s="117"/>
      <c r="XDK13" s="498"/>
      <c r="XDL13" s="503"/>
      <c r="XDM13" s="119"/>
      <c r="XDN13" s="118"/>
      <c r="XDO13" s="117"/>
      <c r="XDP13" s="498"/>
      <c r="XDQ13" s="498"/>
      <c r="XDR13" s="118"/>
      <c r="XDS13" s="118"/>
      <c r="XDT13" s="117"/>
      <c r="XDU13" s="503"/>
      <c r="XDV13" s="503"/>
      <c r="XDW13" s="119"/>
      <c r="XDX13" s="118"/>
      <c r="XDY13" s="117"/>
      <c r="XDZ13" s="503"/>
      <c r="XEA13" s="498"/>
      <c r="XEB13" s="118"/>
      <c r="XEC13" s="118"/>
      <c r="XED13" s="117"/>
      <c r="XEE13" s="503"/>
      <c r="XEF13" s="701"/>
      <c r="XEG13" s="119"/>
      <c r="XEH13" s="118"/>
      <c r="XEI13" s="117"/>
      <c r="XEJ13" s="503"/>
      <c r="XEK13" s="701"/>
      <c r="XEL13" s="118"/>
      <c r="XEM13" s="118"/>
      <c r="XEN13" s="117"/>
      <c r="XEO13" s="117"/>
      <c r="XEP13" s="503"/>
      <c r="XEQ13" s="606"/>
      <c r="XES13" s="629"/>
      <c r="XET13" s="629"/>
      <c r="XEU13" s="619"/>
      <c r="XEV13" s="619"/>
      <c r="XEW13" s="619"/>
      <c r="XEX13" s="619"/>
      <c r="XEY13" s="629"/>
      <c r="XFB13" s="126"/>
      <c r="XFC13" s="151"/>
      <c r="XFD13" s="703"/>
    </row>
    <row r="14" spans="2:13311 13313:16384" s="145" customFormat="1" ht="314.25" customHeight="1" x14ac:dyDescent="0.25">
      <c r="B14" s="121" t="s">
        <v>24</v>
      </c>
      <c r="C14" s="506" t="s">
        <v>1489</v>
      </c>
      <c r="D14" s="147" t="s">
        <v>65</v>
      </c>
      <c r="E14" s="505" t="s">
        <v>1501</v>
      </c>
      <c r="F14" s="127" t="s">
        <v>1491</v>
      </c>
      <c r="G14" s="147" t="s">
        <v>1502</v>
      </c>
      <c r="H14" s="147" t="s">
        <v>1503</v>
      </c>
      <c r="I14" s="147" t="s">
        <v>1504</v>
      </c>
      <c r="J14" s="122" t="s">
        <v>1505</v>
      </c>
      <c r="K14" s="147" t="s">
        <v>1506</v>
      </c>
      <c r="L14" s="147" t="s">
        <v>1507</v>
      </c>
      <c r="M14" s="147" t="s">
        <v>2921</v>
      </c>
      <c r="N14" s="121" t="s">
        <v>1499</v>
      </c>
      <c r="O14" s="147" t="s">
        <v>1508</v>
      </c>
      <c r="P14" s="121" t="s">
        <v>1175</v>
      </c>
      <c r="Q14" s="152" t="s">
        <v>30</v>
      </c>
      <c r="R14" s="504">
        <v>0.97</v>
      </c>
      <c r="S14" s="121" t="s">
        <v>1499</v>
      </c>
      <c r="T14" s="120">
        <v>1</v>
      </c>
      <c r="U14" s="118"/>
      <c r="V14" s="118"/>
      <c r="W14" s="117"/>
      <c r="X14" s="147" t="s">
        <v>2920</v>
      </c>
      <c r="Y14" s="147" t="s">
        <v>2918</v>
      </c>
      <c r="Z14" s="118"/>
      <c r="AA14" s="118"/>
      <c r="AB14" s="117"/>
      <c r="AC14" s="147" t="s">
        <v>2919</v>
      </c>
      <c r="AD14" s="147" t="s">
        <v>2918</v>
      </c>
      <c r="AE14" s="119">
        <v>181</v>
      </c>
      <c r="AF14" s="118">
        <v>183</v>
      </c>
      <c r="AG14" s="117">
        <v>0.99</v>
      </c>
      <c r="AH14" s="147" t="s">
        <v>2917</v>
      </c>
      <c r="AI14" s="147" t="s">
        <v>2916</v>
      </c>
      <c r="AJ14" s="118"/>
      <c r="AK14" s="118"/>
      <c r="AL14" s="117"/>
      <c r="AM14" s="117"/>
      <c r="AN14" s="503"/>
      <c r="AO14" s="119"/>
      <c r="AP14" s="118"/>
      <c r="AQ14" s="117"/>
      <c r="AR14" s="499"/>
      <c r="AS14" s="503"/>
      <c r="AT14" s="118"/>
      <c r="AU14" s="118"/>
      <c r="AV14" s="117"/>
      <c r="AW14" s="117"/>
      <c r="AX14" s="503"/>
      <c r="AY14" s="119"/>
      <c r="AZ14" s="118"/>
      <c r="BA14" s="117"/>
      <c r="BB14" s="499"/>
      <c r="BC14" s="498"/>
      <c r="BD14" s="118"/>
      <c r="BE14" s="118"/>
      <c r="BF14" s="117"/>
      <c r="BG14" s="117"/>
      <c r="BH14" s="503"/>
      <c r="BI14" s="119"/>
      <c r="BJ14" s="118"/>
      <c r="BK14" s="117"/>
      <c r="BL14" s="499"/>
      <c r="BM14" s="498"/>
      <c r="BN14" s="118"/>
      <c r="BO14" s="118"/>
      <c r="BP14" s="117"/>
      <c r="BQ14" s="117"/>
      <c r="BR14" s="639"/>
      <c r="BS14" s="119"/>
      <c r="BT14" s="118"/>
      <c r="BU14" s="117"/>
      <c r="BV14" s="117"/>
      <c r="BW14" s="639"/>
      <c r="BX14" s="118"/>
      <c r="BY14" s="118"/>
      <c r="BZ14" s="117"/>
      <c r="CA14" s="117"/>
      <c r="CB14" s="503"/>
      <c r="CC14" s="606"/>
      <c r="CD14" s="114"/>
      <c r="CE14" s="588">
        <f>AE14+AT14+BI14+BX14</f>
        <v>181</v>
      </c>
      <c r="CF14" s="588">
        <f>+V14+AA14+AF14+AK14+AP14+AU14+AZ14+BE14+BJ14+BO14+BT14+BY14</f>
        <v>183</v>
      </c>
      <c r="CG14" s="508">
        <f>+CE14/CF14</f>
        <v>0.98907103825136611</v>
      </c>
      <c r="CH14" s="508">
        <f>+CG14</f>
        <v>0.98907103825136611</v>
      </c>
      <c r="CI14" s="508">
        <f>+T14</f>
        <v>1</v>
      </c>
      <c r="CJ14" s="508">
        <f>+CH14/CI14</f>
        <v>0.98907103825136611</v>
      </c>
      <c r="CK14" s="588"/>
      <c r="CL14" s="114"/>
    </row>
    <row r="15" spans="2:13311 13313:16384" s="145" customFormat="1" ht="250.5" customHeight="1" x14ac:dyDescent="0.25">
      <c r="B15" s="121" t="s">
        <v>24</v>
      </c>
      <c r="C15" s="506" t="s">
        <v>70</v>
      </c>
      <c r="D15" s="147" t="s">
        <v>65</v>
      </c>
      <c r="E15" s="505" t="s">
        <v>1509</v>
      </c>
      <c r="F15" s="127" t="s">
        <v>2313</v>
      </c>
      <c r="G15" s="147" t="s">
        <v>1510</v>
      </c>
      <c r="H15" s="147" t="s">
        <v>1511</v>
      </c>
      <c r="I15" s="147" t="s">
        <v>2915</v>
      </c>
      <c r="J15" s="122" t="s">
        <v>1495</v>
      </c>
      <c r="K15" s="147" t="s">
        <v>1512</v>
      </c>
      <c r="L15" s="147" t="s">
        <v>2908</v>
      </c>
      <c r="M15" s="147" t="s">
        <v>1513</v>
      </c>
      <c r="N15" s="121" t="s">
        <v>1499</v>
      </c>
      <c r="O15" s="147" t="s">
        <v>2906</v>
      </c>
      <c r="P15" s="121" t="s">
        <v>1155</v>
      </c>
      <c r="Q15" s="152" t="s">
        <v>60</v>
      </c>
      <c r="R15" s="504">
        <v>0.99</v>
      </c>
      <c r="S15" s="121" t="s">
        <v>1499</v>
      </c>
      <c r="T15" s="120">
        <v>1</v>
      </c>
      <c r="U15" s="118">
        <v>48</v>
      </c>
      <c r="V15" s="118">
        <v>50</v>
      </c>
      <c r="W15" s="117">
        <f>+U15/V15</f>
        <v>0.96</v>
      </c>
      <c r="X15" s="147" t="s">
        <v>2914</v>
      </c>
      <c r="Y15" s="147" t="s">
        <v>2372</v>
      </c>
      <c r="Z15" s="118">
        <v>84</v>
      </c>
      <c r="AA15" s="118">
        <v>90</v>
      </c>
      <c r="AB15" s="117">
        <f>+Z15/AA15</f>
        <v>0.93333333333333335</v>
      </c>
      <c r="AC15" s="147" t="s">
        <v>2913</v>
      </c>
      <c r="AD15" s="147" t="s">
        <v>2372</v>
      </c>
      <c r="AE15" s="118">
        <v>126</v>
      </c>
      <c r="AF15" s="118">
        <v>126</v>
      </c>
      <c r="AG15" s="117">
        <f>+AE15/AF15</f>
        <v>1</v>
      </c>
      <c r="AH15" s="147" t="s">
        <v>2912</v>
      </c>
      <c r="AI15" s="147" t="s">
        <v>2903</v>
      </c>
      <c r="AJ15" s="118"/>
      <c r="AK15" s="118"/>
      <c r="AL15" s="117"/>
      <c r="AM15" s="117"/>
      <c r="AN15" s="503"/>
      <c r="AO15" s="119"/>
      <c r="AP15" s="118"/>
      <c r="AQ15" s="117"/>
      <c r="AR15" s="499"/>
      <c r="AS15" s="503"/>
      <c r="AT15" s="118"/>
      <c r="AU15" s="118"/>
      <c r="AV15" s="117"/>
      <c r="AW15" s="117"/>
      <c r="AX15" s="503"/>
      <c r="AY15" s="119"/>
      <c r="AZ15" s="118"/>
      <c r="BA15" s="117"/>
      <c r="BB15" s="499"/>
      <c r="BC15" s="498"/>
      <c r="BD15" s="118"/>
      <c r="BE15" s="118"/>
      <c r="BF15" s="117"/>
      <c r="BG15" s="117"/>
      <c r="BH15" s="503"/>
      <c r="BI15" s="119"/>
      <c r="BJ15" s="118"/>
      <c r="BK15" s="117"/>
      <c r="BL15" s="499"/>
      <c r="BM15" s="503"/>
      <c r="BN15" s="118"/>
      <c r="BO15" s="118"/>
      <c r="BP15" s="117"/>
      <c r="BQ15" s="117"/>
      <c r="BR15" s="639"/>
      <c r="BS15" s="119"/>
      <c r="BT15" s="118"/>
      <c r="BU15" s="117"/>
      <c r="BV15" s="117"/>
      <c r="BW15" s="639"/>
      <c r="BX15" s="118"/>
      <c r="BY15" s="118"/>
      <c r="BZ15" s="117"/>
      <c r="CA15" s="117"/>
      <c r="CB15" s="503"/>
      <c r="CC15" s="606"/>
      <c r="CD15" s="114"/>
      <c r="CE15" s="588">
        <f>+U15+Z15+AE15+AJ15+AO15+AT15+AY15+BD15+BI15+BN15+BS15+BX15</f>
        <v>258</v>
      </c>
      <c r="CF15" s="588">
        <f>+V15+AA15+AF15+AK15+AP15+AU15+AZ15+BE15+BJ15+BO15+BT15+BY15</f>
        <v>266</v>
      </c>
      <c r="CG15" s="508">
        <f>+CE15/CF15</f>
        <v>0.96992481203007519</v>
      </c>
      <c r="CH15" s="508">
        <f>+CG15</f>
        <v>0.96992481203007519</v>
      </c>
      <c r="CI15" s="508">
        <f>+T15</f>
        <v>1</v>
      </c>
      <c r="CJ15" s="508">
        <f>+CH15/CI15</f>
        <v>0.96992481203007519</v>
      </c>
      <c r="CK15" s="588"/>
      <c r="CL15" s="114"/>
    </row>
    <row r="16" spans="2:13311 13313:16384" s="145" customFormat="1" ht="249.75" customHeight="1" x14ac:dyDescent="0.25">
      <c r="B16" s="121" t="s">
        <v>24</v>
      </c>
      <c r="C16" s="506" t="s">
        <v>70</v>
      </c>
      <c r="D16" s="147" t="s">
        <v>65</v>
      </c>
      <c r="E16" s="505" t="s">
        <v>1514</v>
      </c>
      <c r="F16" s="127" t="s">
        <v>2313</v>
      </c>
      <c r="G16" s="147" t="s">
        <v>2911</v>
      </c>
      <c r="H16" s="147" t="s">
        <v>1515</v>
      </c>
      <c r="I16" s="147" t="s">
        <v>2910</v>
      </c>
      <c r="J16" s="122" t="s">
        <v>1495</v>
      </c>
      <c r="K16" s="147" t="s">
        <v>2909</v>
      </c>
      <c r="L16" s="147" t="s">
        <v>2908</v>
      </c>
      <c r="M16" s="147" t="s">
        <v>2907</v>
      </c>
      <c r="N16" s="121" t="s">
        <v>1499</v>
      </c>
      <c r="O16" s="147" t="s">
        <v>2906</v>
      </c>
      <c r="P16" s="121" t="s">
        <v>1175</v>
      </c>
      <c r="Q16" s="152" t="s">
        <v>60</v>
      </c>
      <c r="R16" s="504">
        <v>0.92</v>
      </c>
      <c r="S16" s="121" t="s">
        <v>1499</v>
      </c>
      <c r="T16" s="120">
        <v>1</v>
      </c>
      <c r="U16" s="118"/>
      <c r="V16" s="118"/>
      <c r="W16" s="117"/>
      <c r="X16" s="147" t="s">
        <v>2905</v>
      </c>
      <c r="Y16" s="147" t="s">
        <v>2335</v>
      </c>
      <c r="Z16" s="118"/>
      <c r="AA16" s="118"/>
      <c r="AB16" s="117"/>
      <c r="AC16" s="147" t="s">
        <v>2905</v>
      </c>
      <c r="AD16" s="147" t="s">
        <v>2335</v>
      </c>
      <c r="AE16" s="118">
        <v>10</v>
      </c>
      <c r="AF16" s="118">
        <v>10</v>
      </c>
      <c r="AG16" s="117">
        <f>+AE16/AF16</f>
        <v>1</v>
      </c>
      <c r="AH16" s="147" t="s">
        <v>2904</v>
      </c>
      <c r="AI16" s="147" t="s">
        <v>2903</v>
      </c>
      <c r="AJ16" s="118"/>
      <c r="AK16" s="118"/>
      <c r="AL16" s="117"/>
      <c r="AM16" s="117"/>
      <c r="AN16" s="503"/>
      <c r="AO16" s="118"/>
      <c r="AP16" s="118"/>
      <c r="AQ16" s="117"/>
      <c r="AR16" s="499"/>
      <c r="AS16" s="503"/>
      <c r="AT16" s="118"/>
      <c r="AU16" s="118"/>
      <c r="AV16" s="117"/>
      <c r="AW16" s="117"/>
      <c r="AX16" s="503"/>
      <c r="AY16" s="119"/>
      <c r="AZ16" s="118"/>
      <c r="BA16" s="117"/>
      <c r="BB16" s="499"/>
      <c r="BC16" s="498"/>
      <c r="BD16" s="118"/>
      <c r="BE16" s="118"/>
      <c r="BF16" s="117"/>
      <c r="BG16" s="117"/>
      <c r="BH16" s="503"/>
      <c r="BI16" s="119"/>
      <c r="BJ16" s="118"/>
      <c r="BK16" s="117"/>
      <c r="BL16" s="499"/>
      <c r="BM16" s="503"/>
      <c r="BN16" s="118"/>
      <c r="BO16" s="118"/>
      <c r="BP16" s="117"/>
      <c r="BQ16" s="117"/>
      <c r="BR16" s="639"/>
      <c r="BS16" s="119"/>
      <c r="BT16" s="118"/>
      <c r="BU16" s="117"/>
      <c r="BV16" s="117"/>
      <c r="BW16" s="639"/>
      <c r="BX16" s="118"/>
      <c r="BY16" s="118"/>
      <c r="BZ16" s="117"/>
      <c r="CA16" s="117"/>
      <c r="CB16" s="503"/>
      <c r="CC16" s="606"/>
      <c r="CD16" s="114"/>
      <c r="CE16" s="588">
        <f>AE16+AT16+BI16+BX16</f>
        <v>10</v>
      </c>
      <c r="CF16" s="588">
        <f>AF16+AU16+BJ16+BY16</f>
        <v>10</v>
      </c>
      <c r="CG16" s="508">
        <f>+CE16/CF16</f>
        <v>1</v>
      </c>
      <c r="CH16" s="508">
        <f>+CG16</f>
        <v>1</v>
      </c>
      <c r="CI16" s="508">
        <f>+T16</f>
        <v>1</v>
      </c>
      <c r="CJ16" s="508">
        <f>+CH16/CI16</f>
        <v>1</v>
      </c>
      <c r="CK16" s="588"/>
      <c r="CL16" s="114"/>
    </row>
    <row r="17" spans="2:90" s="114" customFormat="1" ht="250.5" customHeight="1" x14ac:dyDescent="0.25">
      <c r="B17" s="121" t="s">
        <v>39</v>
      </c>
      <c r="C17" s="506" t="s">
        <v>1489</v>
      </c>
      <c r="D17" s="147" t="s">
        <v>65</v>
      </c>
      <c r="E17" s="505" t="s">
        <v>1516</v>
      </c>
      <c r="F17" s="127" t="s">
        <v>2880</v>
      </c>
      <c r="G17" s="147" t="s">
        <v>1518</v>
      </c>
      <c r="H17" s="147" t="s">
        <v>1519</v>
      </c>
      <c r="I17" s="147" t="s">
        <v>1520</v>
      </c>
      <c r="J17" s="122" t="s">
        <v>1521</v>
      </c>
      <c r="K17" s="147" t="s">
        <v>2902</v>
      </c>
      <c r="L17" s="147" t="s">
        <v>1522</v>
      </c>
      <c r="M17" s="147" t="s">
        <v>1523</v>
      </c>
      <c r="N17" s="121" t="s">
        <v>1499</v>
      </c>
      <c r="O17" s="147" t="s">
        <v>1524</v>
      </c>
      <c r="P17" s="121" t="s">
        <v>1175</v>
      </c>
      <c r="Q17" s="152" t="s">
        <v>60</v>
      </c>
      <c r="R17" s="504">
        <v>1</v>
      </c>
      <c r="S17" s="121" t="s">
        <v>1499</v>
      </c>
      <c r="T17" s="120">
        <v>1</v>
      </c>
      <c r="U17" s="118"/>
      <c r="V17" s="118"/>
      <c r="W17" s="117"/>
      <c r="X17" s="147" t="s">
        <v>2901</v>
      </c>
      <c r="Y17" s="147" t="s">
        <v>2395</v>
      </c>
      <c r="Z17" s="118"/>
      <c r="AA17" s="118"/>
      <c r="AB17" s="117"/>
      <c r="AC17" s="147" t="s">
        <v>2900</v>
      </c>
      <c r="AD17" s="147" t="s">
        <v>2395</v>
      </c>
      <c r="AE17" s="119">
        <v>1</v>
      </c>
      <c r="AF17" s="118">
        <v>1</v>
      </c>
      <c r="AG17" s="117">
        <f>+AE17/AF17</f>
        <v>1</v>
      </c>
      <c r="AH17" s="147" t="s">
        <v>2899</v>
      </c>
      <c r="AI17" s="147" t="s">
        <v>2315</v>
      </c>
      <c r="AJ17" s="118"/>
      <c r="AK17" s="118"/>
      <c r="AL17" s="117"/>
      <c r="AM17" s="117"/>
      <c r="AN17" s="503"/>
      <c r="AO17" s="119"/>
      <c r="AP17" s="118"/>
      <c r="AQ17" s="117"/>
      <c r="AR17" s="499"/>
      <c r="AS17" s="498"/>
      <c r="AT17" s="118"/>
      <c r="AU17" s="118"/>
      <c r="AV17" s="117"/>
      <c r="AW17" s="117"/>
      <c r="AX17" s="503"/>
      <c r="AY17" s="119"/>
      <c r="AZ17" s="118"/>
      <c r="BA17" s="117"/>
      <c r="BB17" s="499"/>
      <c r="BC17" s="498"/>
      <c r="BD17" s="118"/>
      <c r="BE17" s="118"/>
      <c r="BF17" s="117"/>
      <c r="BG17" s="117"/>
      <c r="BH17" s="503"/>
      <c r="BI17" s="119"/>
      <c r="BJ17" s="118"/>
      <c r="BK17" s="117"/>
      <c r="BL17" s="499"/>
      <c r="BM17" s="498"/>
      <c r="BN17" s="118"/>
      <c r="BO17" s="118"/>
      <c r="BP17" s="117"/>
      <c r="BQ17" s="117"/>
      <c r="BR17" s="503"/>
      <c r="BS17" s="119"/>
      <c r="BT17" s="118"/>
      <c r="BU17" s="117"/>
      <c r="BV17" s="117"/>
      <c r="BW17" s="503"/>
      <c r="BX17" s="118"/>
      <c r="BY17" s="118"/>
      <c r="BZ17" s="117"/>
      <c r="CA17" s="117"/>
      <c r="CB17" s="503"/>
      <c r="CC17" s="606"/>
      <c r="CE17" s="588">
        <f>+U17+Z17+AE17+AJ17+AO17+AT17+AY17+BD17+BI17+BN17+BS17+BX17</f>
        <v>1</v>
      </c>
      <c r="CF17" s="588">
        <f>+V17+AA17+AF17+AK17+AP17+AU17+AZ17+BE17+BJ17+BO17+BT17+BY17</f>
        <v>1</v>
      </c>
      <c r="CG17" s="508">
        <f>+CE17/CF17</f>
        <v>1</v>
      </c>
      <c r="CH17" s="508">
        <f>+CG17</f>
        <v>1</v>
      </c>
      <c r="CI17" s="508">
        <f>+T17</f>
        <v>1</v>
      </c>
      <c r="CJ17" s="508">
        <f>+CH17/CI17</f>
        <v>1</v>
      </c>
      <c r="CK17" s="588"/>
    </row>
    <row r="18" spans="2:90" s="114" customFormat="1" ht="249" customHeight="1" x14ac:dyDescent="0.25">
      <c r="B18" s="121" t="s">
        <v>39</v>
      </c>
      <c r="C18" s="506" t="s">
        <v>1489</v>
      </c>
      <c r="D18" s="147" t="s">
        <v>65</v>
      </c>
      <c r="E18" s="505" t="s">
        <v>1525</v>
      </c>
      <c r="F18" s="127" t="s">
        <v>2880</v>
      </c>
      <c r="G18" s="147" t="s">
        <v>1526</v>
      </c>
      <c r="H18" s="147" t="s">
        <v>1527</v>
      </c>
      <c r="I18" s="147" t="s">
        <v>1520</v>
      </c>
      <c r="J18" s="122" t="s">
        <v>1521</v>
      </c>
      <c r="K18" s="147" t="s">
        <v>1528</v>
      </c>
      <c r="L18" s="147" t="s">
        <v>2898</v>
      </c>
      <c r="M18" s="147" t="s">
        <v>1529</v>
      </c>
      <c r="N18" s="121" t="s">
        <v>1499</v>
      </c>
      <c r="O18" s="147" t="s">
        <v>2897</v>
      </c>
      <c r="P18" s="121" t="s">
        <v>1175</v>
      </c>
      <c r="Q18" s="152" t="s">
        <v>30</v>
      </c>
      <c r="R18" s="504">
        <v>1</v>
      </c>
      <c r="S18" s="121" t="s">
        <v>1499</v>
      </c>
      <c r="T18" s="120">
        <v>1</v>
      </c>
      <c r="U18" s="118"/>
      <c r="V18" s="118"/>
      <c r="W18" s="117"/>
      <c r="X18" s="147" t="s">
        <v>2896</v>
      </c>
      <c r="Y18" s="147" t="s">
        <v>2395</v>
      </c>
      <c r="Z18" s="118"/>
      <c r="AA18" s="118"/>
      <c r="AB18" s="117"/>
      <c r="AC18" s="147" t="s">
        <v>2895</v>
      </c>
      <c r="AD18" s="147" t="s">
        <v>2395</v>
      </c>
      <c r="AE18" s="119">
        <v>8</v>
      </c>
      <c r="AF18" s="118">
        <v>8</v>
      </c>
      <c r="AG18" s="117">
        <f>+AE18/AF18</f>
        <v>1</v>
      </c>
      <c r="AH18" s="147" t="s">
        <v>2894</v>
      </c>
      <c r="AI18" s="147" t="s">
        <v>2893</v>
      </c>
      <c r="AJ18" s="118"/>
      <c r="AK18" s="118"/>
      <c r="AL18" s="117"/>
      <c r="AM18" s="117"/>
      <c r="AN18" s="503"/>
      <c r="AO18" s="119"/>
      <c r="AP18" s="118"/>
      <c r="AQ18" s="117"/>
      <c r="AR18" s="499"/>
      <c r="AS18" s="498"/>
      <c r="AT18" s="118"/>
      <c r="AU18" s="118"/>
      <c r="AV18" s="117"/>
      <c r="AW18" s="117"/>
      <c r="AX18" s="503"/>
      <c r="AY18" s="119"/>
      <c r="AZ18" s="118"/>
      <c r="BA18" s="117"/>
      <c r="BB18" s="499"/>
      <c r="BC18" s="498"/>
      <c r="BD18" s="118"/>
      <c r="BE18" s="118"/>
      <c r="BF18" s="117"/>
      <c r="BG18" s="117"/>
      <c r="BH18" s="503"/>
      <c r="BI18" s="119"/>
      <c r="BJ18" s="118"/>
      <c r="BK18" s="117"/>
      <c r="BL18" s="499"/>
      <c r="BM18" s="498"/>
      <c r="BN18" s="118"/>
      <c r="BO18" s="118"/>
      <c r="BP18" s="117"/>
      <c r="BQ18" s="117"/>
      <c r="BR18" s="503"/>
      <c r="BS18" s="119"/>
      <c r="BT18" s="118"/>
      <c r="BU18" s="117"/>
      <c r="BV18" s="117"/>
      <c r="BW18" s="503"/>
      <c r="BX18" s="118"/>
      <c r="BY18" s="118"/>
      <c r="BZ18" s="117"/>
      <c r="CA18" s="117"/>
      <c r="CB18" s="503"/>
      <c r="CC18" s="606"/>
      <c r="CE18" s="588">
        <f>+U18+Z18+AE18+AJ18+AO18+AT18+AY18+BD18+BI18+BN18+BS18+BX18</f>
        <v>8</v>
      </c>
      <c r="CF18" s="588">
        <f>+V18+AA18+AF18+AK18+AP18+AU18+AZ18+BE18+BJ18+BO18+BT18+BY18</f>
        <v>8</v>
      </c>
      <c r="CG18" s="508">
        <f>+CE18/CF18</f>
        <v>1</v>
      </c>
      <c r="CH18" s="508">
        <f>+CG18</f>
        <v>1</v>
      </c>
      <c r="CI18" s="508">
        <f>+T18</f>
        <v>1</v>
      </c>
      <c r="CJ18" s="508">
        <f>+CH18/CI18</f>
        <v>1</v>
      </c>
      <c r="CK18" s="588"/>
    </row>
    <row r="19" spans="2:90" s="145" customFormat="1" ht="250.5" customHeight="1" x14ac:dyDescent="0.25">
      <c r="B19" s="121" t="s">
        <v>39</v>
      </c>
      <c r="C19" s="506" t="s">
        <v>1489</v>
      </c>
      <c r="D19" s="147" t="s">
        <v>65</v>
      </c>
      <c r="E19" s="505" t="s">
        <v>1530</v>
      </c>
      <c r="F19" s="127" t="s">
        <v>2880</v>
      </c>
      <c r="G19" s="147" t="s">
        <v>1531</v>
      </c>
      <c r="H19" s="147" t="s">
        <v>1532</v>
      </c>
      <c r="I19" s="147" t="s">
        <v>1520</v>
      </c>
      <c r="J19" s="122" t="s">
        <v>1521</v>
      </c>
      <c r="K19" s="147" t="s">
        <v>1533</v>
      </c>
      <c r="L19" s="147" t="s">
        <v>2892</v>
      </c>
      <c r="M19" s="147" t="s">
        <v>1534</v>
      </c>
      <c r="N19" s="121" t="s">
        <v>1499</v>
      </c>
      <c r="O19" s="147" t="s">
        <v>2891</v>
      </c>
      <c r="P19" s="121" t="s">
        <v>1535</v>
      </c>
      <c r="Q19" s="152" t="s">
        <v>30</v>
      </c>
      <c r="R19" s="504">
        <v>1</v>
      </c>
      <c r="S19" s="121" t="s">
        <v>1499</v>
      </c>
      <c r="T19" s="120">
        <v>1</v>
      </c>
      <c r="U19" s="118"/>
      <c r="V19" s="118"/>
      <c r="W19" s="117"/>
      <c r="X19" s="147" t="s">
        <v>2890</v>
      </c>
      <c r="Y19" s="147" t="s">
        <v>2395</v>
      </c>
      <c r="Z19" s="118"/>
      <c r="AA19" s="118"/>
      <c r="AB19" s="117"/>
      <c r="AC19" s="147" t="s">
        <v>2889</v>
      </c>
      <c r="AD19" s="147" t="s">
        <v>2395</v>
      </c>
      <c r="AE19" s="119"/>
      <c r="AF19" s="118"/>
      <c r="AG19" s="117"/>
      <c r="AH19" s="147" t="s">
        <v>2888</v>
      </c>
      <c r="AI19" s="147" t="s">
        <v>2315</v>
      </c>
      <c r="AJ19" s="118"/>
      <c r="AK19" s="118"/>
      <c r="AL19" s="117"/>
      <c r="AM19" s="117"/>
      <c r="AN19" s="503"/>
      <c r="AO19" s="119"/>
      <c r="AP19" s="118"/>
      <c r="AQ19" s="117"/>
      <c r="AR19" s="499"/>
      <c r="AS19" s="498"/>
      <c r="AT19" s="118"/>
      <c r="AU19" s="118"/>
      <c r="AV19" s="117"/>
      <c r="AW19" s="117"/>
      <c r="AX19" s="503"/>
      <c r="AY19" s="119"/>
      <c r="AZ19" s="118"/>
      <c r="BA19" s="117"/>
      <c r="BB19" s="499"/>
      <c r="BC19" s="498"/>
      <c r="BD19" s="118"/>
      <c r="BE19" s="118"/>
      <c r="BF19" s="117"/>
      <c r="BG19" s="117"/>
      <c r="BH19" s="503"/>
      <c r="BI19" s="119"/>
      <c r="BJ19" s="118"/>
      <c r="BK19" s="117"/>
      <c r="BL19" s="499"/>
      <c r="BM19" s="498"/>
      <c r="BN19" s="118"/>
      <c r="BO19" s="118"/>
      <c r="BP19" s="117"/>
      <c r="BQ19" s="117"/>
      <c r="BR19" s="503"/>
      <c r="BS19" s="119"/>
      <c r="BT19" s="118"/>
      <c r="BU19" s="117"/>
      <c r="BV19" s="117"/>
      <c r="BW19" s="503"/>
      <c r="BX19" s="118"/>
      <c r="BY19" s="118"/>
      <c r="BZ19" s="117"/>
      <c r="CA19" s="117"/>
      <c r="CB19" s="503"/>
      <c r="CC19" s="606"/>
      <c r="CE19" s="609">
        <f>+U19+Z19+AE19+AJ19+AO19+AT19+AY19+BD19+BI19+BN19+BS19+BX19</f>
        <v>0</v>
      </c>
      <c r="CF19" s="609">
        <f>+V19+AA19+AF19+AK19+AP19+AU19+AZ19+BE19+BJ19+BO19+BT19+BY19</f>
        <v>0</v>
      </c>
      <c r="CG19" s="608" t="e">
        <f>+CE19/CF19</f>
        <v>#DIV/0!</v>
      </c>
      <c r="CH19" s="608" t="e">
        <f>+CG19</f>
        <v>#DIV/0!</v>
      </c>
      <c r="CI19" s="608">
        <f>+T19</f>
        <v>1</v>
      </c>
      <c r="CJ19" s="608" t="e">
        <f>+CH19/CI19</f>
        <v>#DIV/0!</v>
      </c>
      <c r="CK19" s="629" t="s">
        <v>2499</v>
      </c>
    </row>
    <row r="20" spans="2:90" s="114" customFormat="1" ht="250.5" customHeight="1" x14ac:dyDescent="0.25">
      <c r="B20" s="121" t="s">
        <v>39</v>
      </c>
      <c r="C20" s="506" t="s">
        <v>1489</v>
      </c>
      <c r="D20" s="147" t="s">
        <v>65</v>
      </c>
      <c r="E20" s="505" t="s">
        <v>1536</v>
      </c>
      <c r="F20" s="127" t="s">
        <v>2880</v>
      </c>
      <c r="G20" s="147" t="s">
        <v>1537</v>
      </c>
      <c r="H20" s="147" t="s">
        <v>1538</v>
      </c>
      <c r="I20" s="147" t="s">
        <v>1520</v>
      </c>
      <c r="J20" s="122" t="s">
        <v>1521</v>
      </c>
      <c r="K20" s="147" t="s">
        <v>1539</v>
      </c>
      <c r="L20" s="147" t="s">
        <v>2887</v>
      </c>
      <c r="M20" s="147" t="s">
        <v>2886</v>
      </c>
      <c r="N20" s="121" t="s">
        <v>1499</v>
      </c>
      <c r="O20" s="147" t="s">
        <v>2885</v>
      </c>
      <c r="P20" s="121" t="s">
        <v>1175</v>
      </c>
      <c r="Q20" s="152" t="s">
        <v>30</v>
      </c>
      <c r="R20" s="504">
        <v>1</v>
      </c>
      <c r="S20" s="121" t="s">
        <v>1499</v>
      </c>
      <c r="T20" s="120">
        <v>1</v>
      </c>
      <c r="U20" s="118"/>
      <c r="V20" s="118"/>
      <c r="W20" s="117"/>
      <c r="X20" s="147" t="s">
        <v>2884</v>
      </c>
      <c r="Y20" s="147" t="s">
        <v>2395</v>
      </c>
      <c r="Z20" s="118"/>
      <c r="AA20" s="118"/>
      <c r="AB20" s="117"/>
      <c r="AC20" s="147" t="s">
        <v>2883</v>
      </c>
      <c r="AD20" s="147" t="s">
        <v>2395</v>
      </c>
      <c r="AE20" s="119">
        <v>16</v>
      </c>
      <c r="AF20" s="118">
        <v>16</v>
      </c>
      <c r="AG20" s="117">
        <f>+AE20/AF20</f>
        <v>1</v>
      </c>
      <c r="AH20" s="147" t="s">
        <v>2882</v>
      </c>
      <c r="AI20" s="147" t="s">
        <v>2881</v>
      </c>
      <c r="AJ20" s="118"/>
      <c r="AK20" s="118"/>
      <c r="AL20" s="117"/>
      <c r="AM20" s="117"/>
      <c r="AN20" s="503"/>
      <c r="AO20" s="119"/>
      <c r="AP20" s="118"/>
      <c r="AQ20" s="117"/>
      <c r="AR20" s="499"/>
      <c r="AS20" s="498"/>
      <c r="AT20" s="118"/>
      <c r="AU20" s="118"/>
      <c r="AV20" s="117"/>
      <c r="AW20" s="117"/>
      <c r="AX20" s="503"/>
      <c r="AY20" s="119"/>
      <c r="AZ20" s="118"/>
      <c r="BA20" s="117"/>
      <c r="BB20" s="499"/>
      <c r="BC20" s="498"/>
      <c r="BD20" s="118"/>
      <c r="BE20" s="118"/>
      <c r="BF20" s="117"/>
      <c r="BG20" s="117"/>
      <c r="BH20" s="503"/>
      <c r="BI20" s="119"/>
      <c r="BJ20" s="118"/>
      <c r="BK20" s="117"/>
      <c r="BL20" s="499"/>
      <c r="BM20" s="498"/>
      <c r="BN20" s="118"/>
      <c r="BO20" s="118"/>
      <c r="BP20" s="117"/>
      <c r="BQ20" s="117"/>
      <c r="BR20" s="503"/>
      <c r="BS20" s="119"/>
      <c r="BT20" s="118"/>
      <c r="BU20" s="117"/>
      <c r="BV20" s="117"/>
      <c r="BW20" s="503"/>
      <c r="BX20" s="118"/>
      <c r="BY20" s="118"/>
      <c r="BZ20" s="117"/>
      <c r="CA20" s="117"/>
      <c r="CB20" s="503"/>
      <c r="CC20" s="606"/>
      <c r="CE20" s="588">
        <f>+U20+Z20+AE20+AJ20+AO20+AT20+AY20+BD20+BI20+BN20+BS20+BX20</f>
        <v>16</v>
      </c>
      <c r="CF20" s="588">
        <f>+V20+AA20+AF20+AK20+AP20+AU20+AZ20+BE20+BJ20+BO20+BT20+BY20</f>
        <v>16</v>
      </c>
      <c r="CG20" s="508">
        <f>+CE20/CF20</f>
        <v>1</v>
      </c>
      <c r="CH20" s="508">
        <f>+CG20</f>
        <v>1</v>
      </c>
      <c r="CI20" s="508">
        <f>+T20</f>
        <v>1</v>
      </c>
      <c r="CJ20" s="508">
        <f>+CH20/CI20</f>
        <v>1</v>
      </c>
      <c r="CK20" s="588"/>
    </row>
    <row r="21" spans="2:90" s="114" customFormat="1" ht="250.5" customHeight="1" x14ac:dyDescent="0.25">
      <c r="B21" s="121" t="s">
        <v>39</v>
      </c>
      <c r="C21" s="506" t="s">
        <v>1489</v>
      </c>
      <c r="D21" s="147" t="s">
        <v>65</v>
      </c>
      <c r="E21" s="505" t="s">
        <v>1540</v>
      </c>
      <c r="F21" s="127" t="s">
        <v>2880</v>
      </c>
      <c r="G21" s="147" t="s">
        <v>1541</v>
      </c>
      <c r="H21" s="147" t="s">
        <v>1542</v>
      </c>
      <c r="I21" s="147" t="s">
        <v>1520</v>
      </c>
      <c r="J21" s="122" t="s">
        <v>1521</v>
      </c>
      <c r="K21" s="147" t="s">
        <v>1543</v>
      </c>
      <c r="L21" s="147" t="s">
        <v>1544</v>
      </c>
      <c r="M21" s="147" t="s">
        <v>2879</v>
      </c>
      <c r="N21" s="121" t="s">
        <v>1499</v>
      </c>
      <c r="O21" s="147" t="s">
        <v>1545</v>
      </c>
      <c r="P21" s="121" t="s">
        <v>1175</v>
      </c>
      <c r="Q21" s="152" t="s">
        <v>30</v>
      </c>
      <c r="R21" s="504">
        <v>1</v>
      </c>
      <c r="S21" s="121" t="s">
        <v>1499</v>
      </c>
      <c r="T21" s="120">
        <v>1</v>
      </c>
      <c r="U21" s="118"/>
      <c r="V21" s="118"/>
      <c r="W21" s="117"/>
      <c r="X21" s="147" t="s">
        <v>2878</v>
      </c>
      <c r="Y21" s="147" t="s">
        <v>2395</v>
      </c>
      <c r="Z21" s="118"/>
      <c r="AA21" s="118"/>
      <c r="AB21" s="117"/>
      <c r="AC21" s="147" t="s">
        <v>2877</v>
      </c>
      <c r="AD21" s="147" t="s">
        <v>2395</v>
      </c>
      <c r="AE21" s="119">
        <v>180</v>
      </c>
      <c r="AF21" s="118">
        <v>180</v>
      </c>
      <c r="AG21" s="117">
        <f>+AE21/AF21</f>
        <v>1</v>
      </c>
      <c r="AH21" s="147" t="s">
        <v>2876</v>
      </c>
      <c r="AI21" s="147" t="s">
        <v>2315</v>
      </c>
      <c r="AJ21" s="118"/>
      <c r="AK21" s="118"/>
      <c r="AL21" s="117"/>
      <c r="AM21" s="117"/>
      <c r="AN21" s="503"/>
      <c r="AO21" s="119"/>
      <c r="AP21" s="118"/>
      <c r="AQ21" s="117"/>
      <c r="AR21" s="499"/>
      <c r="AS21" s="498"/>
      <c r="AT21" s="118"/>
      <c r="AU21" s="118"/>
      <c r="AV21" s="117"/>
      <c r="AW21" s="117"/>
      <c r="AX21" s="503"/>
      <c r="AY21" s="119"/>
      <c r="AZ21" s="118"/>
      <c r="BA21" s="117"/>
      <c r="BB21" s="499"/>
      <c r="BC21" s="498"/>
      <c r="BD21" s="118"/>
      <c r="BE21" s="118"/>
      <c r="BF21" s="117"/>
      <c r="BG21" s="117"/>
      <c r="BH21" s="503"/>
      <c r="BI21" s="119"/>
      <c r="BJ21" s="118"/>
      <c r="BK21" s="117"/>
      <c r="BL21" s="499"/>
      <c r="BM21" s="498"/>
      <c r="BN21" s="118"/>
      <c r="BO21" s="118"/>
      <c r="BP21" s="117"/>
      <c r="BQ21" s="117"/>
      <c r="BR21" s="503"/>
      <c r="BS21" s="119"/>
      <c r="BT21" s="118"/>
      <c r="BU21" s="117"/>
      <c r="BV21" s="117"/>
      <c r="BW21" s="503"/>
      <c r="BX21" s="118"/>
      <c r="BY21" s="118"/>
      <c r="BZ21" s="117"/>
      <c r="CA21" s="117"/>
      <c r="CB21" s="503"/>
      <c r="CC21" s="606"/>
      <c r="CE21" s="588">
        <f>+U21+Z21+AE21+AJ21+AO21+AT21+AY21+BD21+BI21+BN21+BS21+BX21</f>
        <v>180</v>
      </c>
      <c r="CF21" s="588">
        <f>+V21+AA21+AF21+AK21+AP21+AU21+AZ21+BE21+BJ21+BO21+BT21+BY21</f>
        <v>180</v>
      </c>
      <c r="CG21" s="508">
        <f>+CE21/CF21</f>
        <v>1</v>
      </c>
      <c r="CH21" s="508">
        <f>+CG21</f>
        <v>1</v>
      </c>
      <c r="CI21" s="508">
        <f>+T21</f>
        <v>1</v>
      </c>
      <c r="CJ21" s="508">
        <f>+CH21/CI21</f>
        <v>1</v>
      </c>
      <c r="CK21" s="588"/>
    </row>
    <row r="22" spans="2:90" s="145" customFormat="1" ht="250.5" customHeight="1" x14ac:dyDescent="0.25">
      <c r="B22" s="121" t="s">
        <v>54</v>
      </c>
      <c r="C22" s="506" t="s">
        <v>1489</v>
      </c>
      <c r="D22" s="147" t="s">
        <v>91</v>
      </c>
      <c r="E22" s="505" t="s">
        <v>1546</v>
      </c>
      <c r="F22" s="127" t="s">
        <v>2859</v>
      </c>
      <c r="G22" s="147" t="s">
        <v>2875</v>
      </c>
      <c r="H22" s="147" t="s">
        <v>1547</v>
      </c>
      <c r="I22" s="147" t="s">
        <v>1548</v>
      </c>
      <c r="J22" s="122" t="s">
        <v>1521</v>
      </c>
      <c r="K22" s="147" t="s">
        <v>1549</v>
      </c>
      <c r="L22" s="147" t="s">
        <v>1550</v>
      </c>
      <c r="M22" s="147" t="s">
        <v>1551</v>
      </c>
      <c r="N22" s="121" t="s">
        <v>1499</v>
      </c>
      <c r="O22" s="147" t="s">
        <v>1552</v>
      </c>
      <c r="P22" s="121" t="s">
        <v>1535</v>
      </c>
      <c r="Q22" s="152" t="s">
        <v>30</v>
      </c>
      <c r="R22" s="504">
        <v>0.96</v>
      </c>
      <c r="S22" s="121" t="s">
        <v>1499</v>
      </c>
      <c r="T22" s="120">
        <v>0.97</v>
      </c>
      <c r="U22" s="118"/>
      <c r="V22" s="118"/>
      <c r="W22" s="117"/>
      <c r="X22" s="147" t="s">
        <v>2874</v>
      </c>
      <c r="Y22" s="147" t="s">
        <v>2873</v>
      </c>
      <c r="Z22" s="118"/>
      <c r="AA22" s="118"/>
      <c r="AB22" s="117"/>
      <c r="AC22" s="147" t="s">
        <v>2872</v>
      </c>
      <c r="AD22" s="147" t="s">
        <v>2525</v>
      </c>
      <c r="AE22" s="119"/>
      <c r="AF22" s="118"/>
      <c r="AG22" s="117"/>
      <c r="AH22" s="147" t="s">
        <v>2871</v>
      </c>
      <c r="AI22" s="147" t="s">
        <v>2523</v>
      </c>
      <c r="AJ22" s="118"/>
      <c r="AK22" s="118"/>
      <c r="AL22" s="117"/>
      <c r="AM22" s="503"/>
      <c r="AN22" s="650"/>
      <c r="AO22" s="119"/>
      <c r="AP22" s="118"/>
      <c r="AQ22" s="117"/>
      <c r="AR22" s="702"/>
      <c r="AS22" s="650"/>
      <c r="AT22" s="118"/>
      <c r="AU22" s="118"/>
      <c r="AV22" s="117"/>
      <c r="AW22" s="622"/>
      <c r="AX22" s="650"/>
      <c r="AY22" s="119"/>
      <c r="AZ22" s="118"/>
      <c r="BA22" s="117"/>
      <c r="BB22" s="702"/>
      <c r="BC22" s="699"/>
      <c r="BD22" s="118"/>
      <c r="BE22" s="118"/>
      <c r="BF22" s="117"/>
      <c r="BG22" s="138"/>
      <c r="BH22" s="650"/>
      <c r="BI22" s="119"/>
      <c r="BJ22" s="118"/>
      <c r="BK22" s="117"/>
      <c r="BL22" s="498"/>
      <c r="BM22" s="650"/>
      <c r="BN22" s="118"/>
      <c r="BO22" s="118"/>
      <c r="BP22" s="117"/>
      <c r="BQ22" s="503"/>
      <c r="BR22" s="701"/>
      <c r="BS22" s="119"/>
      <c r="BT22" s="118"/>
      <c r="BU22" s="117"/>
      <c r="BV22" s="503"/>
      <c r="BW22" s="639"/>
      <c r="BX22" s="118"/>
      <c r="BY22" s="118"/>
      <c r="BZ22" s="117"/>
      <c r="CA22" s="503"/>
      <c r="CB22" s="503"/>
      <c r="CC22" s="639"/>
      <c r="CE22" s="629"/>
      <c r="CF22" s="629"/>
      <c r="CG22" s="619"/>
      <c r="CH22" s="619"/>
      <c r="CI22" s="619"/>
      <c r="CJ22" s="619"/>
      <c r="CK22" s="629" t="s">
        <v>2438</v>
      </c>
    </row>
    <row r="23" spans="2:90" s="145" customFormat="1" ht="251.25" customHeight="1" x14ac:dyDescent="0.25">
      <c r="B23" s="121" t="s">
        <v>54</v>
      </c>
      <c r="C23" s="506" t="s">
        <v>1489</v>
      </c>
      <c r="D23" s="147" t="s">
        <v>1553</v>
      </c>
      <c r="E23" s="505" t="s">
        <v>1554</v>
      </c>
      <c r="F23" s="127" t="s">
        <v>2859</v>
      </c>
      <c r="G23" s="147" t="s">
        <v>2870</v>
      </c>
      <c r="H23" s="147" t="s">
        <v>2869</v>
      </c>
      <c r="I23" s="147" t="s">
        <v>2868</v>
      </c>
      <c r="J23" s="122" t="s">
        <v>1521</v>
      </c>
      <c r="K23" s="147" t="s">
        <v>2867</v>
      </c>
      <c r="L23" s="147" t="s">
        <v>1555</v>
      </c>
      <c r="M23" s="147" t="s">
        <v>2866</v>
      </c>
      <c r="N23" s="121" t="s">
        <v>1499</v>
      </c>
      <c r="O23" s="147" t="s">
        <v>2865</v>
      </c>
      <c r="P23" s="121" t="s">
        <v>1175</v>
      </c>
      <c r="Q23" s="152" t="s">
        <v>30</v>
      </c>
      <c r="R23" s="504">
        <v>0.98</v>
      </c>
      <c r="S23" s="121" t="s">
        <v>1499</v>
      </c>
      <c r="T23" s="120">
        <v>0.99</v>
      </c>
      <c r="U23" s="118"/>
      <c r="V23" s="118"/>
      <c r="W23" s="117"/>
      <c r="X23" s="147" t="s">
        <v>2864</v>
      </c>
      <c r="Y23" s="147" t="s">
        <v>2862</v>
      </c>
      <c r="Z23" s="140"/>
      <c r="AA23" s="140"/>
      <c r="AB23" s="137"/>
      <c r="AC23" s="147" t="s">
        <v>2863</v>
      </c>
      <c r="AD23" s="147" t="s">
        <v>2862</v>
      </c>
      <c r="AE23" s="119">
        <v>265</v>
      </c>
      <c r="AF23" s="118">
        <v>276</v>
      </c>
      <c r="AG23" s="117">
        <f>AE23/AF23</f>
        <v>0.96014492753623193</v>
      </c>
      <c r="AH23" s="147" t="s">
        <v>2861</v>
      </c>
      <c r="AI23" s="147" t="s">
        <v>2860</v>
      </c>
      <c r="AJ23" s="140"/>
      <c r="AK23" s="140"/>
      <c r="AL23" s="137"/>
      <c r="AM23" s="622"/>
      <c r="AN23" s="664"/>
      <c r="AO23" s="564"/>
      <c r="AP23" s="140"/>
      <c r="AQ23" s="137"/>
      <c r="AR23" s="644"/>
      <c r="AS23" s="664"/>
      <c r="AT23" s="140"/>
      <c r="AU23" s="140"/>
      <c r="AV23" s="137"/>
      <c r="AW23" s="622"/>
      <c r="AX23" s="664"/>
      <c r="AY23" s="564"/>
      <c r="AZ23" s="140"/>
      <c r="BA23" s="137"/>
      <c r="BB23" s="644"/>
      <c r="BC23" s="663"/>
      <c r="BD23" s="140"/>
      <c r="BE23" s="140"/>
      <c r="BF23" s="137"/>
      <c r="BG23" s="622"/>
      <c r="BH23" s="664"/>
      <c r="BI23" s="564"/>
      <c r="BJ23" s="140"/>
      <c r="BK23" s="137"/>
      <c r="BL23" s="644"/>
      <c r="BM23" s="663"/>
      <c r="BN23" s="137"/>
      <c r="BO23" s="140"/>
      <c r="BP23" s="137"/>
      <c r="BQ23" s="622"/>
      <c r="BR23" s="700"/>
      <c r="BS23" s="564"/>
      <c r="BT23" s="140"/>
      <c r="BU23" s="137"/>
      <c r="BV23" s="622"/>
      <c r="BW23" s="643"/>
      <c r="BX23" s="140"/>
      <c r="BY23" s="140"/>
      <c r="BZ23" s="137"/>
      <c r="CA23" s="622"/>
      <c r="CB23" s="622"/>
      <c r="CC23" s="643"/>
      <c r="CD23" s="142"/>
      <c r="CE23" s="641">
        <f>+AE23</f>
        <v>265</v>
      </c>
      <c r="CF23" s="641">
        <f>AF23</f>
        <v>276</v>
      </c>
      <c r="CG23" s="642">
        <f>+CE23/CF23</f>
        <v>0.96014492753623193</v>
      </c>
      <c r="CH23" s="642">
        <f>+CG23</f>
        <v>0.96014492753623193</v>
      </c>
      <c r="CI23" s="642">
        <f>+T23</f>
        <v>0.99</v>
      </c>
      <c r="CJ23" s="642">
        <f>+CH23/CI23</f>
        <v>0.96984336114770908</v>
      </c>
      <c r="CK23" s="641"/>
      <c r="CL23" s="142"/>
    </row>
    <row r="24" spans="2:90" s="145" customFormat="1" ht="252.75" customHeight="1" x14ac:dyDescent="0.25">
      <c r="B24" s="121" t="s">
        <v>54</v>
      </c>
      <c r="C24" s="506" t="s">
        <v>1489</v>
      </c>
      <c r="D24" s="147" t="s">
        <v>1553</v>
      </c>
      <c r="E24" s="505" t="s">
        <v>1556</v>
      </c>
      <c r="F24" s="127" t="s">
        <v>2859</v>
      </c>
      <c r="G24" s="147" t="s">
        <v>2858</v>
      </c>
      <c r="H24" s="147" t="s">
        <v>1557</v>
      </c>
      <c r="I24" s="147" t="s">
        <v>2857</v>
      </c>
      <c r="J24" s="122" t="s">
        <v>1521</v>
      </c>
      <c r="K24" s="147" t="s">
        <v>2856</v>
      </c>
      <c r="L24" s="147" t="s">
        <v>2855</v>
      </c>
      <c r="M24" s="147" t="s">
        <v>2854</v>
      </c>
      <c r="N24" s="121" t="s">
        <v>1499</v>
      </c>
      <c r="O24" s="147" t="s">
        <v>2853</v>
      </c>
      <c r="P24" s="121" t="s">
        <v>1155</v>
      </c>
      <c r="Q24" s="152" t="s">
        <v>30</v>
      </c>
      <c r="R24" s="504">
        <v>0.9</v>
      </c>
      <c r="S24" s="121" t="s">
        <v>1499</v>
      </c>
      <c r="T24" s="120">
        <v>1</v>
      </c>
      <c r="U24" s="118">
        <v>64</v>
      </c>
      <c r="V24" s="118">
        <v>64</v>
      </c>
      <c r="W24" s="117">
        <f>U24/V24</f>
        <v>1</v>
      </c>
      <c r="X24" s="147" t="s">
        <v>2852</v>
      </c>
      <c r="Y24" s="147" t="s">
        <v>2851</v>
      </c>
      <c r="Z24" s="118">
        <v>56</v>
      </c>
      <c r="AA24" s="118">
        <v>56</v>
      </c>
      <c r="AB24" s="117">
        <f>Z24/AA24</f>
        <v>1</v>
      </c>
      <c r="AC24" s="147" t="s">
        <v>2850</v>
      </c>
      <c r="AD24" s="147" t="s">
        <v>2849</v>
      </c>
      <c r="AE24" s="119">
        <v>69</v>
      </c>
      <c r="AF24" s="118">
        <v>69</v>
      </c>
      <c r="AG24" s="117">
        <f>AE24/AF24</f>
        <v>1</v>
      </c>
      <c r="AH24" s="147" t="s">
        <v>2848</v>
      </c>
      <c r="AI24" s="147" t="s">
        <v>2847</v>
      </c>
      <c r="AJ24" s="118"/>
      <c r="AK24" s="118"/>
      <c r="AL24" s="117"/>
      <c r="AM24" s="503"/>
      <c r="AN24" s="650"/>
      <c r="AO24" s="119"/>
      <c r="AP24" s="118"/>
      <c r="AQ24" s="117"/>
      <c r="AR24" s="498"/>
      <c r="AS24" s="650"/>
      <c r="AT24" s="118"/>
      <c r="AU24" s="118"/>
      <c r="AV24" s="117"/>
      <c r="AW24" s="498"/>
      <c r="AX24" s="650"/>
      <c r="AY24" s="119"/>
      <c r="AZ24" s="118"/>
      <c r="BA24" s="117"/>
      <c r="BB24" s="503"/>
      <c r="BC24" s="699"/>
      <c r="BD24" s="118"/>
      <c r="BE24" s="118"/>
      <c r="BF24" s="117"/>
      <c r="BG24" s="503"/>
      <c r="BH24" s="650"/>
      <c r="BI24" s="118"/>
      <c r="BJ24" s="118"/>
      <c r="BK24" s="117"/>
      <c r="BL24" s="503"/>
      <c r="BM24" s="699"/>
      <c r="BN24" s="118"/>
      <c r="BO24" s="118"/>
      <c r="BP24" s="117"/>
      <c r="BQ24" s="503"/>
      <c r="BR24" s="650"/>
      <c r="BS24" s="119"/>
      <c r="BT24" s="118"/>
      <c r="BU24" s="117"/>
      <c r="BV24" s="622"/>
      <c r="BW24" s="503"/>
      <c r="BX24" s="118"/>
      <c r="BY24" s="118"/>
      <c r="BZ24" s="117"/>
      <c r="CA24" s="503"/>
      <c r="CB24" s="503"/>
      <c r="CC24" s="639"/>
      <c r="CE24" s="629">
        <f>+U24+Z24+AE24</f>
        <v>189</v>
      </c>
      <c r="CF24" s="629">
        <f>+V24+AA24+AF24</f>
        <v>189</v>
      </c>
      <c r="CG24" s="619">
        <f>+CE24/CF24</f>
        <v>1</v>
      </c>
      <c r="CH24" s="619">
        <f>+CG24</f>
        <v>1</v>
      </c>
      <c r="CI24" s="619">
        <f>+T24</f>
        <v>1</v>
      </c>
      <c r="CJ24" s="619">
        <f>+CH24/CI24</f>
        <v>1</v>
      </c>
      <c r="CK24" s="629"/>
    </row>
    <row r="25" spans="2:90" s="145" customFormat="1" ht="156" x14ac:dyDescent="0.25">
      <c r="B25" s="121" t="s">
        <v>69</v>
      </c>
      <c r="C25" s="506" t="s">
        <v>1489</v>
      </c>
      <c r="D25" s="147" t="s">
        <v>1558</v>
      </c>
      <c r="E25" s="505" t="s">
        <v>2846</v>
      </c>
      <c r="F25" s="127" t="s">
        <v>2313</v>
      </c>
      <c r="G25" s="147" t="s">
        <v>2845</v>
      </c>
      <c r="H25" s="147" t="s">
        <v>2844</v>
      </c>
      <c r="I25" s="147" t="s">
        <v>2843</v>
      </c>
      <c r="J25" s="122" t="s">
        <v>1521</v>
      </c>
      <c r="K25" s="147" t="s">
        <v>2842</v>
      </c>
      <c r="L25" s="147" t="s">
        <v>2841</v>
      </c>
      <c r="M25" s="147" t="s">
        <v>2840</v>
      </c>
      <c r="N25" s="121" t="s">
        <v>1499</v>
      </c>
      <c r="O25" s="147" t="s">
        <v>2839</v>
      </c>
      <c r="P25" s="121" t="s">
        <v>1535</v>
      </c>
      <c r="Q25" s="152" t="s">
        <v>30</v>
      </c>
      <c r="R25" s="504" t="s">
        <v>1161</v>
      </c>
      <c r="S25" s="121" t="s">
        <v>1499</v>
      </c>
      <c r="T25" s="120">
        <v>1</v>
      </c>
      <c r="U25" s="140"/>
      <c r="V25" s="140"/>
      <c r="W25" s="137"/>
      <c r="X25" s="147" t="s">
        <v>2838</v>
      </c>
      <c r="Y25" s="147" t="s">
        <v>2405</v>
      </c>
      <c r="Z25" s="693"/>
      <c r="AA25" s="693"/>
      <c r="AB25" s="524"/>
      <c r="AC25" s="147" t="s">
        <v>2837</v>
      </c>
      <c r="AD25" s="147" t="s">
        <v>2405</v>
      </c>
      <c r="AE25" s="564"/>
      <c r="AF25" s="140"/>
      <c r="AG25" s="137"/>
      <c r="AH25" s="147" t="s">
        <v>2836</v>
      </c>
      <c r="AI25" s="147" t="s">
        <v>2835</v>
      </c>
      <c r="AJ25" s="140"/>
      <c r="AK25" s="140"/>
      <c r="AL25" s="137"/>
      <c r="AM25" s="524"/>
      <c r="AN25" s="524"/>
      <c r="AO25" s="564"/>
      <c r="AP25" s="140"/>
      <c r="AQ25" s="137"/>
      <c r="AR25" s="524"/>
      <c r="AS25" s="524"/>
      <c r="AT25" s="638"/>
      <c r="AU25" s="638"/>
      <c r="AV25" s="137"/>
      <c r="AW25" s="524"/>
      <c r="AX25" s="524"/>
      <c r="AY25" s="564"/>
      <c r="AZ25" s="140"/>
      <c r="BA25" s="137"/>
      <c r="BB25" s="524"/>
      <c r="BC25" s="521"/>
      <c r="BD25" s="140"/>
      <c r="BE25" s="140"/>
      <c r="BF25" s="137"/>
      <c r="BG25" s="524"/>
      <c r="BH25" s="524"/>
      <c r="BI25" s="564"/>
      <c r="BJ25" s="140"/>
      <c r="BK25" s="137"/>
      <c r="BL25" s="524"/>
      <c r="BM25" s="521"/>
      <c r="BN25" s="140"/>
      <c r="BO25" s="140"/>
      <c r="BP25" s="698" t="s">
        <v>2834</v>
      </c>
      <c r="BQ25" s="524"/>
      <c r="BR25" s="524"/>
      <c r="BS25" s="564"/>
      <c r="BT25" s="140"/>
      <c r="BU25" s="698"/>
      <c r="BV25" s="524"/>
      <c r="BW25" s="524"/>
      <c r="BX25" s="140"/>
      <c r="BY25" s="140"/>
      <c r="BZ25" s="137"/>
      <c r="CA25" s="524"/>
      <c r="CB25" s="524"/>
      <c r="CC25" s="616"/>
      <c r="CD25" s="148"/>
      <c r="CE25" s="645"/>
      <c r="CF25" s="645"/>
      <c r="CG25" s="589"/>
      <c r="CH25" s="589"/>
      <c r="CI25" s="589"/>
      <c r="CJ25" s="589"/>
      <c r="CK25" s="588" t="s">
        <v>2332</v>
      </c>
      <c r="CL25" s="114"/>
    </row>
    <row r="26" spans="2:90" s="145" customFormat="1" ht="180" x14ac:dyDescent="0.25">
      <c r="B26" s="121" t="s">
        <v>1561</v>
      </c>
      <c r="C26" s="506" t="s">
        <v>1489</v>
      </c>
      <c r="D26" s="147" t="s">
        <v>65</v>
      </c>
      <c r="E26" s="505" t="s">
        <v>2833</v>
      </c>
      <c r="F26" s="127" t="s">
        <v>2762</v>
      </c>
      <c r="G26" s="147" t="s">
        <v>2832</v>
      </c>
      <c r="H26" s="147" t="s">
        <v>2831</v>
      </c>
      <c r="I26" s="147" t="s">
        <v>2830</v>
      </c>
      <c r="J26" s="122" t="s">
        <v>1495</v>
      </c>
      <c r="K26" s="147" t="s">
        <v>2829</v>
      </c>
      <c r="L26" s="147" t="s">
        <v>2828</v>
      </c>
      <c r="M26" s="147" t="s">
        <v>2827</v>
      </c>
      <c r="N26" s="121" t="s">
        <v>1499</v>
      </c>
      <c r="O26" s="147" t="s">
        <v>2826</v>
      </c>
      <c r="P26" s="121" t="s">
        <v>1159</v>
      </c>
      <c r="Q26" s="152" t="s">
        <v>30</v>
      </c>
      <c r="R26" s="504" t="s">
        <v>1161</v>
      </c>
      <c r="S26" s="121" t="s">
        <v>1499</v>
      </c>
      <c r="T26" s="120">
        <v>1</v>
      </c>
      <c r="U26" s="118"/>
      <c r="V26" s="118"/>
      <c r="W26" s="117"/>
      <c r="X26" s="147" t="s">
        <v>2322</v>
      </c>
      <c r="Y26" s="147"/>
      <c r="Z26" s="118"/>
      <c r="AA26" s="118"/>
      <c r="AB26" s="117"/>
      <c r="AC26" s="147" t="s">
        <v>2322</v>
      </c>
      <c r="AD26" s="147"/>
      <c r="AE26" s="119"/>
      <c r="AF26" s="118"/>
      <c r="AG26" s="117"/>
      <c r="AH26" s="147" t="s">
        <v>2825</v>
      </c>
      <c r="AI26" s="147" t="s">
        <v>2824</v>
      </c>
      <c r="AJ26" s="118"/>
      <c r="AK26" s="118"/>
      <c r="AL26" s="117"/>
      <c r="AM26" s="117"/>
      <c r="AN26" s="503"/>
      <c r="AO26" s="119"/>
      <c r="AP26" s="118"/>
      <c r="AQ26" s="117"/>
      <c r="AR26" s="499"/>
      <c r="AS26" s="498"/>
      <c r="AT26" s="118"/>
      <c r="AU26" s="118"/>
      <c r="AV26" s="117"/>
      <c r="AW26" s="117"/>
      <c r="AX26" s="503"/>
      <c r="AY26" s="119"/>
      <c r="AZ26" s="118"/>
      <c r="BA26" s="117"/>
      <c r="BB26" s="499"/>
      <c r="BC26" s="498"/>
      <c r="BD26" s="118"/>
      <c r="BE26" s="118"/>
      <c r="BF26" s="117"/>
      <c r="BG26" s="117"/>
      <c r="BH26" s="503"/>
      <c r="BI26" s="119"/>
      <c r="BJ26" s="118"/>
      <c r="BK26" s="117"/>
      <c r="BL26" s="499"/>
      <c r="BM26" s="498"/>
      <c r="BN26" s="118"/>
      <c r="BO26" s="118"/>
      <c r="BP26" s="117"/>
      <c r="BQ26" s="117"/>
      <c r="BR26" s="503"/>
      <c r="BS26" s="119"/>
      <c r="BT26" s="118"/>
      <c r="BU26" s="117"/>
      <c r="BV26" s="117"/>
      <c r="BW26" s="503"/>
      <c r="BX26" s="118"/>
      <c r="BY26" s="118"/>
      <c r="BZ26" s="117"/>
      <c r="CA26" s="117"/>
      <c r="CB26" s="503"/>
      <c r="CC26" s="606"/>
      <c r="CD26" s="114"/>
      <c r="CE26" s="609">
        <f>+U26+Z26+AE26+AJ26+AO26+AT26+AY26+BD26+BI26+BN26+BS26+BX26</f>
        <v>0</v>
      </c>
      <c r="CF26" s="609">
        <f>+V26+AA26+AF26+AK26+AP26+AU26+AZ26+BE26+BJ26+BO26+BT26+BY26</f>
        <v>0</v>
      </c>
      <c r="CG26" s="608" t="e">
        <f>+CE26/CF26</f>
        <v>#DIV/0!</v>
      </c>
      <c r="CH26" s="608" t="e">
        <f>+CG26</f>
        <v>#DIV/0!</v>
      </c>
      <c r="CI26" s="608">
        <f>+T26</f>
        <v>1</v>
      </c>
      <c r="CJ26" s="608" t="e">
        <f>+CH26/CI26</f>
        <v>#DIV/0!</v>
      </c>
      <c r="CK26" s="588" t="s">
        <v>2458</v>
      </c>
      <c r="CL26" s="114"/>
    </row>
    <row r="27" spans="2:90" s="145" customFormat="1" ht="250.5" customHeight="1" x14ac:dyDescent="0.25">
      <c r="B27" s="121" t="s">
        <v>105</v>
      </c>
      <c r="C27" s="506" t="s">
        <v>1489</v>
      </c>
      <c r="D27" s="147" t="s">
        <v>65</v>
      </c>
      <c r="E27" s="505" t="s">
        <v>1566</v>
      </c>
      <c r="F27" s="127" t="s">
        <v>2774</v>
      </c>
      <c r="G27" s="147" t="s">
        <v>2823</v>
      </c>
      <c r="H27" s="147" t="s">
        <v>2822</v>
      </c>
      <c r="I27" s="147" t="s">
        <v>2821</v>
      </c>
      <c r="J27" s="122" t="s">
        <v>1521</v>
      </c>
      <c r="K27" s="147" t="s">
        <v>2820</v>
      </c>
      <c r="L27" s="147" t="s">
        <v>2819</v>
      </c>
      <c r="M27" s="147" t="s">
        <v>2818</v>
      </c>
      <c r="N27" s="121" t="s">
        <v>1499</v>
      </c>
      <c r="O27" s="147" t="s">
        <v>2817</v>
      </c>
      <c r="P27" s="121" t="s">
        <v>1155</v>
      </c>
      <c r="Q27" s="152" t="s">
        <v>30</v>
      </c>
      <c r="R27" s="504">
        <v>0.7</v>
      </c>
      <c r="S27" s="121" t="s">
        <v>1499</v>
      </c>
      <c r="T27" s="120">
        <v>0.8</v>
      </c>
      <c r="U27" s="125">
        <v>1056</v>
      </c>
      <c r="V27" s="125">
        <v>2490</v>
      </c>
      <c r="W27" s="117">
        <f>+U27/V27</f>
        <v>0.42409638554216866</v>
      </c>
      <c r="X27" s="147" t="s">
        <v>2816</v>
      </c>
      <c r="Y27" s="147" t="s">
        <v>2765</v>
      </c>
      <c r="Z27" s="125">
        <v>2506</v>
      </c>
      <c r="AA27" s="125">
        <v>3014</v>
      </c>
      <c r="AB27" s="117">
        <f>+Z27/AA27</f>
        <v>0.83145321831453223</v>
      </c>
      <c r="AC27" s="147" t="s">
        <v>2815</v>
      </c>
      <c r="AD27" s="147" t="s">
        <v>2777</v>
      </c>
      <c r="AE27" s="119">
        <v>1966</v>
      </c>
      <c r="AF27" s="118">
        <v>1609</v>
      </c>
      <c r="AG27" s="117">
        <f>+AE27/AF27</f>
        <v>1.2218769422001243</v>
      </c>
      <c r="AH27" s="147" t="s">
        <v>2814</v>
      </c>
      <c r="AI27" s="147" t="s">
        <v>2803</v>
      </c>
      <c r="AJ27" s="118"/>
      <c r="AK27" s="118"/>
      <c r="AL27" s="117"/>
      <c r="AM27" s="117"/>
      <c r="AN27" s="503"/>
      <c r="AO27" s="119"/>
      <c r="AP27" s="118"/>
      <c r="AQ27" s="117"/>
      <c r="AR27" s="499"/>
      <c r="AS27" s="498"/>
      <c r="AT27" s="118"/>
      <c r="AU27" s="118"/>
      <c r="AV27" s="117"/>
      <c r="AW27" s="117"/>
      <c r="AX27" s="503"/>
      <c r="AY27" s="119"/>
      <c r="AZ27" s="118"/>
      <c r="BA27" s="117"/>
      <c r="BB27" s="499"/>
      <c r="BC27" s="498"/>
      <c r="BD27" s="118"/>
      <c r="BE27" s="118"/>
      <c r="BF27" s="117"/>
      <c r="BG27" s="117"/>
      <c r="BH27" s="503"/>
      <c r="BI27" s="119"/>
      <c r="BJ27" s="118"/>
      <c r="BK27" s="117"/>
      <c r="BL27" s="499"/>
      <c r="BM27" s="498"/>
      <c r="BN27" s="118"/>
      <c r="BO27" s="118"/>
      <c r="BP27" s="117"/>
      <c r="BQ27" s="117"/>
      <c r="BR27" s="503"/>
      <c r="BS27" s="119"/>
      <c r="BT27" s="118"/>
      <c r="BU27" s="117"/>
      <c r="BV27" s="117"/>
      <c r="BW27" s="503"/>
      <c r="BX27" s="118"/>
      <c r="BY27" s="118"/>
      <c r="BZ27" s="117"/>
      <c r="CA27" s="117"/>
      <c r="CB27" s="503"/>
      <c r="CC27" s="606"/>
      <c r="CD27" s="114"/>
      <c r="CE27" s="697">
        <f>+U27+Z27+AE27+AJ27+AO27+AT27+AY27+BD27+BI27+BN27+BS27+BX27</f>
        <v>5528</v>
      </c>
      <c r="CF27" s="630">
        <f>+V27+AA27+AF27+AK27+AP27+AU27+AZ27+BE27+BJ27+BO27+BT27+BY27</f>
        <v>7113</v>
      </c>
      <c r="CG27" s="508">
        <f>+CE27/CF27</f>
        <v>0.77716856460002814</v>
      </c>
      <c r="CH27" s="508">
        <f>CG27</f>
        <v>0.77716856460002814</v>
      </c>
      <c r="CI27" s="508">
        <f>+T27</f>
        <v>0.8</v>
      </c>
      <c r="CJ27" s="508">
        <f>+CH27/CI27</f>
        <v>0.97146070575003518</v>
      </c>
      <c r="CK27" s="588"/>
      <c r="CL27" s="114"/>
    </row>
    <row r="28" spans="2:90" s="145" customFormat="1" ht="250.5" customHeight="1" x14ac:dyDescent="0.25">
      <c r="B28" s="121" t="s">
        <v>105</v>
      </c>
      <c r="C28" s="506" t="s">
        <v>1489</v>
      </c>
      <c r="D28" s="147" t="s">
        <v>65</v>
      </c>
      <c r="E28" s="505" t="s">
        <v>2813</v>
      </c>
      <c r="F28" s="127" t="s">
        <v>2774</v>
      </c>
      <c r="G28" s="147" t="s">
        <v>2812</v>
      </c>
      <c r="H28" s="147" t="s">
        <v>2811</v>
      </c>
      <c r="I28" s="147" t="s">
        <v>2783</v>
      </c>
      <c r="J28" s="122" t="s">
        <v>1521</v>
      </c>
      <c r="K28" s="147" t="s">
        <v>2810</v>
      </c>
      <c r="L28" s="147" t="s">
        <v>2809</v>
      </c>
      <c r="M28" s="147" t="s">
        <v>2808</v>
      </c>
      <c r="N28" s="121" t="s">
        <v>1499</v>
      </c>
      <c r="O28" s="147" t="s">
        <v>2807</v>
      </c>
      <c r="P28" s="121" t="s">
        <v>1175</v>
      </c>
      <c r="Q28" s="152" t="s">
        <v>30</v>
      </c>
      <c r="R28" s="504" t="s">
        <v>1161</v>
      </c>
      <c r="S28" s="121" t="s">
        <v>1499</v>
      </c>
      <c r="T28" s="120">
        <v>0.9</v>
      </c>
      <c r="U28" s="139"/>
      <c r="V28" s="139"/>
      <c r="W28" s="141"/>
      <c r="X28" s="147" t="s">
        <v>2806</v>
      </c>
      <c r="Y28" s="147" t="s">
        <v>2765</v>
      </c>
      <c r="Z28" s="696"/>
      <c r="AA28" s="696"/>
      <c r="AB28" s="695"/>
      <c r="AC28" s="147" t="s">
        <v>2805</v>
      </c>
      <c r="AD28" s="147" t="s">
        <v>2765</v>
      </c>
      <c r="AE28" s="119">
        <v>100</v>
      </c>
      <c r="AF28" s="118">
        <v>105</v>
      </c>
      <c r="AG28" s="117">
        <f>+AE28/AF28</f>
        <v>0.95238095238095233</v>
      </c>
      <c r="AH28" s="147" t="s">
        <v>2804</v>
      </c>
      <c r="AI28" s="147" t="s">
        <v>2803</v>
      </c>
      <c r="AJ28" s="118"/>
      <c r="AK28" s="118"/>
      <c r="AL28" s="117"/>
      <c r="AM28" s="117"/>
      <c r="AN28" s="503"/>
      <c r="AO28" s="119"/>
      <c r="AP28" s="118"/>
      <c r="AQ28" s="117"/>
      <c r="AR28" s="499"/>
      <c r="AS28" s="498"/>
      <c r="AT28" s="118"/>
      <c r="AU28" s="118"/>
      <c r="AV28" s="117"/>
      <c r="AW28" s="117"/>
      <c r="AX28" s="503"/>
      <c r="AY28" s="119"/>
      <c r="AZ28" s="118"/>
      <c r="BA28" s="117"/>
      <c r="BB28" s="499"/>
      <c r="BC28" s="498"/>
      <c r="BD28" s="118"/>
      <c r="BE28" s="118"/>
      <c r="BF28" s="117"/>
      <c r="BG28" s="117"/>
      <c r="BH28" s="503"/>
      <c r="BI28" s="119"/>
      <c r="BJ28" s="118"/>
      <c r="BK28" s="117"/>
      <c r="BL28" s="499"/>
      <c r="BM28" s="498"/>
      <c r="BN28" s="118"/>
      <c r="BO28" s="118"/>
      <c r="BP28" s="117"/>
      <c r="BQ28" s="117"/>
      <c r="BR28" s="503"/>
      <c r="BS28" s="119"/>
      <c r="BT28" s="118"/>
      <c r="BU28" s="117"/>
      <c r="BV28" s="117"/>
      <c r="BW28" s="503"/>
      <c r="BX28" s="118"/>
      <c r="BY28" s="118"/>
      <c r="BZ28" s="117"/>
      <c r="CA28" s="117"/>
      <c r="CB28" s="503"/>
      <c r="CC28" s="606"/>
      <c r="CD28" s="114"/>
      <c r="CE28" s="694">
        <f>(+U28+Z28+AE28+AJ28+AO28+AT28+AY28+BD28+BI28+BN28+BS28+BX28)</f>
        <v>100</v>
      </c>
      <c r="CF28" s="694">
        <f>(+V28+AA28+AF28+AK28+AP28+AU28+AZ28+BE28+BJ28+BO28+BT28+BY28)</f>
        <v>105</v>
      </c>
      <c r="CG28" s="619">
        <f>+CE28/CF28</f>
        <v>0.95238095238095233</v>
      </c>
      <c r="CH28" s="619">
        <f>CG28</f>
        <v>0.95238095238095233</v>
      </c>
      <c r="CI28" s="619">
        <f>+T28</f>
        <v>0.9</v>
      </c>
      <c r="CJ28" s="619">
        <f>+CH28/CI28</f>
        <v>1.0582010582010581</v>
      </c>
      <c r="CK28" s="588"/>
      <c r="CL28" s="114"/>
    </row>
    <row r="29" spans="2:90" s="145" customFormat="1" ht="249.75" customHeight="1" x14ac:dyDescent="0.25">
      <c r="B29" s="121" t="s">
        <v>105</v>
      </c>
      <c r="C29" s="506" t="s">
        <v>1489</v>
      </c>
      <c r="D29" s="147" t="s">
        <v>65</v>
      </c>
      <c r="E29" s="505" t="s">
        <v>2802</v>
      </c>
      <c r="F29" s="127" t="s">
        <v>2774</v>
      </c>
      <c r="G29" s="147" t="s">
        <v>2801</v>
      </c>
      <c r="H29" s="147" t="s">
        <v>2800</v>
      </c>
      <c r="I29" s="147" t="s">
        <v>2783</v>
      </c>
      <c r="J29" s="122" t="s">
        <v>1521</v>
      </c>
      <c r="K29" s="147" t="s">
        <v>2799</v>
      </c>
      <c r="L29" s="147" t="s">
        <v>2797</v>
      </c>
      <c r="M29" s="147" t="s">
        <v>2798</v>
      </c>
      <c r="N29" s="121" t="s">
        <v>1499</v>
      </c>
      <c r="O29" s="147" t="s">
        <v>2797</v>
      </c>
      <c r="P29" s="121" t="s">
        <v>1175</v>
      </c>
      <c r="Q29" s="152" t="s">
        <v>30</v>
      </c>
      <c r="R29" s="504" t="s">
        <v>1161</v>
      </c>
      <c r="S29" s="121" t="s">
        <v>1499</v>
      </c>
      <c r="T29" s="120">
        <v>0.8</v>
      </c>
      <c r="U29" s="139"/>
      <c r="V29" s="139"/>
      <c r="W29" s="141"/>
      <c r="X29" s="147" t="s">
        <v>2796</v>
      </c>
      <c r="Y29" s="147" t="s">
        <v>2765</v>
      </c>
      <c r="Z29" s="693"/>
      <c r="AA29" s="693"/>
      <c r="AB29" s="524"/>
      <c r="AC29" s="147" t="s">
        <v>2795</v>
      </c>
      <c r="AD29" s="147" t="s">
        <v>2765</v>
      </c>
      <c r="AE29" s="119">
        <v>1</v>
      </c>
      <c r="AF29" s="118">
        <v>5</v>
      </c>
      <c r="AG29" s="117">
        <f>+AE29/AF29</f>
        <v>0.2</v>
      </c>
      <c r="AH29" s="147" t="s">
        <v>2794</v>
      </c>
      <c r="AI29" s="147" t="s">
        <v>2763</v>
      </c>
      <c r="AJ29" s="118"/>
      <c r="AK29" s="118"/>
      <c r="AL29" s="117"/>
      <c r="AM29" s="117"/>
      <c r="AN29" s="503"/>
      <c r="AO29" s="119"/>
      <c r="AP29" s="118"/>
      <c r="AQ29" s="117"/>
      <c r="AR29" s="499"/>
      <c r="AS29" s="498"/>
      <c r="AT29" s="118"/>
      <c r="AU29" s="118"/>
      <c r="AV29" s="117"/>
      <c r="AW29" s="117"/>
      <c r="AX29" s="503"/>
      <c r="AY29" s="119"/>
      <c r="AZ29" s="118"/>
      <c r="BA29" s="117"/>
      <c r="BB29" s="499"/>
      <c r="BC29" s="498"/>
      <c r="BD29" s="118"/>
      <c r="BE29" s="118"/>
      <c r="BF29" s="117"/>
      <c r="BG29" s="117"/>
      <c r="BH29" s="503"/>
      <c r="BI29" s="119"/>
      <c r="BJ29" s="118"/>
      <c r="BK29" s="117"/>
      <c r="BL29" s="499"/>
      <c r="BM29" s="498"/>
      <c r="BN29" s="118"/>
      <c r="BO29" s="118"/>
      <c r="BP29" s="117"/>
      <c r="BQ29" s="117"/>
      <c r="BR29" s="503"/>
      <c r="BS29" s="119"/>
      <c r="BT29" s="118"/>
      <c r="BU29" s="117"/>
      <c r="BV29" s="117"/>
      <c r="BW29" s="503"/>
      <c r="BX29" s="118"/>
      <c r="BY29" s="118"/>
      <c r="BZ29" s="117"/>
      <c r="CA29" s="117"/>
      <c r="CB29" s="503"/>
      <c r="CC29" s="606"/>
      <c r="CD29" s="114"/>
      <c r="CE29" s="630">
        <f>(+U29+Z29+AE29+AJ29+AO29+AT29+AY29+BD29+BI29+BN29+BS29+BX29)</f>
        <v>1</v>
      </c>
      <c r="CF29" s="630">
        <f>(+V29+AA29+AF29+AK29+AP29+AU29+AZ29+BE29+BJ29+BO29+BT29+BY29)</f>
        <v>5</v>
      </c>
      <c r="CG29" s="508">
        <f>+CE29/CF29</f>
        <v>0.2</v>
      </c>
      <c r="CH29" s="508">
        <f>CG29</f>
        <v>0.2</v>
      </c>
      <c r="CI29" s="508">
        <f>+T29</f>
        <v>0.8</v>
      </c>
      <c r="CJ29" s="508">
        <f>+CH29/CI29</f>
        <v>0.25</v>
      </c>
      <c r="CK29" s="588"/>
      <c r="CL29" s="114"/>
    </row>
    <row r="30" spans="2:90" s="145" customFormat="1" ht="250.5" customHeight="1" x14ac:dyDescent="0.25">
      <c r="B30" s="121" t="s">
        <v>105</v>
      </c>
      <c r="C30" s="506" t="s">
        <v>1489</v>
      </c>
      <c r="D30" s="147" t="s">
        <v>65</v>
      </c>
      <c r="E30" s="505" t="s">
        <v>1568</v>
      </c>
      <c r="F30" s="127" t="s">
        <v>2774</v>
      </c>
      <c r="G30" s="147" t="s">
        <v>1569</v>
      </c>
      <c r="H30" s="147" t="s">
        <v>2793</v>
      </c>
      <c r="I30" s="147" t="s">
        <v>2792</v>
      </c>
      <c r="J30" s="122" t="s">
        <v>1521</v>
      </c>
      <c r="K30" s="147" t="s">
        <v>2791</v>
      </c>
      <c r="L30" s="147" t="s">
        <v>2790</v>
      </c>
      <c r="M30" s="147" t="s">
        <v>2789</v>
      </c>
      <c r="N30" s="121" t="s">
        <v>1499</v>
      </c>
      <c r="O30" s="147" t="s">
        <v>2788</v>
      </c>
      <c r="P30" s="121" t="s">
        <v>1175</v>
      </c>
      <c r="Q30" s="152" t="s">
        <v>30</v>
      </c>
      <c r="R30" s="504">
        <v>0.79</v>
      </c>
      <c r="S30" s="121" t="s">
        <v>1499</v>
      </c>
      <c r="T30" s="120">
        <v>0.8</v>
      </c>
      <c r="U30" s="117"/>
      <c r="V30" s="117"/>
      <c r="W30" s="117"/>
      <c r="X30" s="147" t="s">
        <v>2787</v>
      </c>
      <c r="Y30" s="147" t="s">
        <v>2765</v>
      </c>
      <c r="Z30" s="527"/>
      <c r="AA30" s="527"/>
      <c r="AB30" s="525"/>
      <c r="AC30" s="147" t="s">
        <v>2786</v>
      </c>
      <c r="AD30" s="147" t="s">
        <v>2765</v>
      </c>
      <c r="AE30" s="118">
        <v>5</v>
      </c>
      <c r="AF30" s="118">
        <v>14</v>
      </c>
      <c r="AG30" s="117">
        <f>AE30/AF30</f>
        <v>0.35714285714285715</v>
      </c>
      <c r="AH30" s="147" t="s">
        <v>2785</v>
      </c>
      <c r="AI30" s="147" t="s">
        <v>2763</v>
      </c>
      <c r="AJ30" s="118"/>
      <c r="AK30" s="118"/>
      <c r="AL30" s="117"/>
      <c r="AM30" s="499"/>
      <c r="AN30" s="498"/>
      <c r="AO30" s="118"/>
      <c r="AP30" s="118"/>
      <c r="AQ30" s="117"/>
      <c r="AR30" s="499"/>
      <c r="AS30" s="498"/>
      <c r="AT30" s="118"/>
      <c r="AU30" s="118"/>
      <c r="AV30" s="117"/>
      <c r="AW30" s="499"/>
      <c r="AX30" s="498"/>
      <c r="AY30" s="118"/>
      <c r="AZ30" s="118"/>
      <c r="BA30" s="117"/>
      <c r="BB30" s="499"/>
      <c r="BC30" s="498"/>
      <c r="BD30" s="118"/>
      <c r="BE30" s="118"/>
      <c r="BF30" s="117"/>
      <c r="BG30" s="117"/>
      <c r="BH30" s="498"/>
      <c r="BI30" s="118"/>
      <c r="BJ30" s="118"/>
      <c r="BK30" s="117"/>
      <c r="BL30" s="517"/>
      <c r="BM30" s="498"/>
      <c r="BN30" s="118"/>
      <c r="BO30" s="118"/>
      <c r="BP30" s="117"/>
      <c r="BQ30" s="117"/>
      <c r="BR30" s="498"/>
      <c r="BS30" s="118"/>
      <c r="BT30" s="118"/>
      <c r="BU30" s="117"/>
      <c r="BV30" s="117"/>
      <c r="BW30" s="498"/>
      <c r="BX30" s="118"/>
      <c r="BY30" s="118"/>
      <c r="BZ30" s="117"/>
      <c r="CA30" s="117"/>
      <c r="CB30" s="503"/>
      <c r="CC30" s="606"/>
      <c r="CD30" s="114"/>
      <c r="CE30" s="630">
        <f>(+U30+Z30+AE30+AJ30+AO30+AT30+AY30+BD30+BI30+BN30+BS30+BX30)</f>
        <v>5</v>
      </c>
      <c r="CF30" s="630">
        <f>(+V30+AA30+AF30+AK30+AP30+AU30+AZ30+BE30+BJ30+BO30+BT30+BY30)</f>
        <v>14</v>
      </c>
      <c r="CG30" s="508">
        <f>+CE30/CF30</f>
        <v>0.35714285714285715</v>
      </c>
      <c r="CH30" s="508">
        <f>CG30</f>
        <v>0.35714285714285715</v>
      </c>
      <c r="CI30" s="508">
        <f>+T30</f>
        <v>0.8</v>
      </c>
      <c r="CJ30" s="508">
        <f>+CH30/CI30</f>
        <v>0.4464285714285714</v>
      </c>
      <c r="CK30" s="588"/>
      <c r="CL30" s="114"/>
    </row>
    <row r="31" spans="2:90" s="148" customFormat="1" ht="250.5" customHeight="1" x14ac:dyDescent="0.25">
      <c r="B31" s="121" t="s">
        <v>105</v>
      </c>
      <c r="C31" s="506" t="s">
        <v>1489</v>
      </c>
      <c r="D31" s="147" t="s">
        <v>65</v>
      </c>
      <c r="E31" s="505" t="s">
        <v>1564</v>
      </c>
      <c r="F31" s="127" t="s">
        <v>2774</v>
      </c>
      <c r="G31" s="147" t="s">
        <v>1565</v>
      </c>
      <c r="H31" s="147" t="s">
        <v>2784</v>
      </c>
      <c r="I31" s="147" t="s">
        <v>2783</v>
      </c>
      <c r="J31" s="122" t="s">
        <v>1521</v>
      </c>
      <c r="K31" s="147" t="s">
        <v>2782</v>
      </c>
      <c r="L31" s="147" t="s">
        <v>2781</v>
      </c>
      <c r="M31" s="147" t="s">
        <v>2780</v>
      </c>
      <c r="N31" s="121" t="s">
        <v>1499</v>
      </c>
      <c r="O31" s="147" t="s">
        <v>2779</v>
      </c>
      <c r="P31" s="121" t="s">
        <v>1155</v>
      </c>
      <c r="Q31" s="152" t="s">
        <v>30</v>
      </c>
      <c r="R31" s="504">
        <v>0.95</v>
      </c>
      <c r="S31" s="121" t="s">
        <v>1499</v>
      </c>
      <c r="T31" s="120">
        <v>0.95</v>
      </c>
      <c r="U31" s="118">
        <v>19</v>
      </c>
      <c r="V31" s="118">
        <v>19</v>
      </c>
      <c r="W31" s="117">
        <f>+V31/U31</f>
        <v>1</v>
      </c>
      <c r="X31" s="147" t="s">
        <v>2778</v>
      </c>
      <c r="Y31" s="147" t="s">
        <v>2777</v>
      </c>
      <c r="Z31" s="118">
        <v>115</v>
      </c>
      <c r="AA31" s="118">
        <v>139</v>
      </c>
      <c r="AB31" s="117">
        <f>+Z31/AA31</f>
        <v>0.82733812949640284</v>
      </c>
      <c r="AC31" s="147" t="s">
        <v>2776</v>
      </c>
      <c r="AD31" s="147" t="s">
        <v>2765</v>
      </c>
      <c r="AE31" s="118">
        <v>6</v>
      </c>
      <c r="AF31" s="118">
        <v>15</v>
      </c>
      <c r="AG31" s="117">
        <f>+AE31/AF31</f>
        <v>0.4</v>
      </c>
      <c r="AH31" s="147" t="s">
        <v>2775</v>
      </c>
      <c r="AI31" s="147" t="s">
        <v>2763</v>
      </c>
      <c r="AJ31" s="118"/>
      <c r="AK31" s="118"/>
      <c r="AL31" s="117"/>
      <c r="AM31" s="499"/>
      <c r="AN31" s="498"/>
      <c r="AO31" s="118"/>
      <c r="AP31" s="118"/>
      <c r="AQ31" s="117"/>
      <c r="AR31" s="499"/>
      <c r="AS31" s="498"/>
      <c r="AT31" s="118"/>
      <c r="AU31" s="118"/>
      <c r="AV31" s="117"/>
      <c r="AW31" s="499"/>
      <c r="AX31" s="498"/>
      <c r="AY31" s="118"/>
      <c r="AZ31" s="118"/>
      <c r="BA31" s="117"/>
      <c r="BB31" s="499"/>
      <c r="BC31" s="498"/>
      <c r="BD31" s="118"/>
      <c r="BE31" s="118"/>
      <c r="BF31" s="117"/>
      <c r="BG31" s="117"/>
      <c r="BH31" s="498"/>
      <c r="BI31" s="118"/>
      <c r="BJ31" s="118"/>
      <c r="BK31" s="117"/>
      <c r="BL31" s="499"/>
      <c r="BM31" s="498"/>
      <c r="BN31" s="118"/>
      <c r="BO31" s="118"/>
      <c r="BP31" s="117"/>
      <c r="BQ31" s="117"/>
      <c r="BR31" s="498"/>
      <c r="BS31" s="118"/>
      <c r="BT31" s="118"/>
      <c r="BU31" s="117"/>
      <c r="BV31" s="117"/>
      <c r="BW31" s="498"/>
      <c r="BX31" s="118"/>
      <c r="BY31" s="118"/>
      <c r="BZ31" s="117"/>
      <c r="CA31" s="117"/>
      <c r="CB31" s="503"/>
      <c r="CC31" s="606"/>
      <c r="CD31" s="114"/>
      <c r="CE31" s="630">
        <f>(+U31+Z31+AE31+AJ31+AO31+AT31+AY31+BD31+BI31+BN31+BS31+BX31)/2</f>
        <v>70</v>
      </c>
      <c r="CF31" s="630">
        <f>(+V31+AA31+AF31+AK31+AP31+AU31+AZ31+BE31+BJ31+BO31+BT31+BY31)/2</f>
        <v>86.5</v>
      </c>
      <c r="CG31" s="508">
        <f>+CE31/CF31</f>
        <v>0.80924855491329484</v>
      </c>
      <c r="CH31" s="508">
        <f>CG31</f>
        <v>0.80924855491329484</v>
      </c>
      <c r="CI31" s="508">
        <f>+T31</f>
        <v>0.95</v>
      </c>
      <c r="CJ31" s="508">
        <f>+CH31/CI31</f>
        <v>0.85184058411925778</v>
      </c>
      <c r="CK31" s="588"/>
      <c r="CL31" s="114"/>
    </row>
    <row r="32" spans="2:90" s="145" customFormat="1" ht="252" x14ac:dyDescent="0.25">
      <c r="B32" s="121" t="s">
        <v>105</v>
      </c>
      <c r="C32" s="506" t="s">
        <v>1489</v>
      </c>
      <c r="D32" s="147" t="s">
        <v>65</v>
      </c>
      <c r="E32" s="505" t="s">
        <v>1562</v>
      </c>
      <c r="F32" s="127" t="s">
        <v>2774</v>
      </c>
      <c r="G32" s="147" t="s">
        <v>2773</v>
      </c>
      <c r="H32" s="147" t="s">
        <v>2772</v>
      </c>
      <c r="I32" s="147" t="s">
        <v>2771</v>
      </c>
      <c r="J32" s="122" t="s">
        <v>1521</v>
      </c>
      <c r="K32" s="147" t="s">
        <v>1563</v>
      </c>
      <c r="L32" s="147" t="s">
        <v>2770</v>
      </c>
      <c r="M32" s="147" t="s">
        <v>2769</v>
      </c>
      <c r="N32" s="121" t="s">
        <v>1499</v>
      </c>
      <c r="O32" s="147" t="s">
        <v>2768</v>
      </c>
      <c r="P32" s="121" t="s">
        <v>1155</v>
      </c>
      <c r="Q32" s="152" t="s">
        <v>30</v>
      </c>
      <c r="R32" s="504">
        <v>0.8</v>
      </c>
      <c r="S32" s="121" t="s">
        <v>1499</v>
      </c>
      <c r="T32" s="120">
        <v>0.85</v>
      </c>
      <c r="U32" s="118">
        <v>119</v>
      </c>
      <c r="V32" s="118">
        <v>457</v>
      </c>
      <c r="W32" s="117">
        <f>U32/V32</f>
        <v>0.26039387308533918</v>
      </c>
      <c r="X32" s="147" t="s">
        <v>2767</v>
      </c>
      <c r="Y32" s="147" t="s">
        <v>2765</v>
      </c>
      <c r="Z32" s="118">
        <v>26</v>
      </c>
      <c r="AA32" s="118">
        <v>49</v>
      </c>
      <c r="AB32" s="117">
        <f>26/49</f>
        <v>0.53061224489795922</v>
      </c>
      <c r="AC32" s="147" t="s">
        <v>2766</v>
      </c>
      <c r="AD32" s="147" t="s">
        <v>2765</v>
      </c>
      <c r="AE32" s="118">
        <f>10+6</f>
        <v>16</v>
      </c>
      <c r="AF32" s="118">
        <f>87+6</f>
        <v>93</v>
      </c>
      <c r="AG32" s="117">
        <f>AE32/AF32</f>
        <v>0.17204301075268819</v>
      </c>
      <c r="AH32" s="147" t="s">
        <v>2764</v>
      </c>
      <c r="AI32" s="147" t="s">
        <v>2763</v>
      </c>
      <c r="AJ32" s="118"/>
      <c r="AK32" s="118"/>
      <c r="AL32" s="117"/>
      <c r="AM32" s="117"/>
      <c r="AN32" s="503"/>
      <c r="AO32" s="119"/>
      <c r="AP32" s="118"/>
      <c r="AQ32" s="117"/>
      <c r="AR32" s="117"/>
      <c r="AS32" s="503"/>
      <c r="AT32" s="118"/>
      <c r="AU32" s="118"/>
      <c r="AV32" s="117"/>
      <c r="AW32" s="117"/>
      <c r="AX32" s="503"/>
      <c r="AY32" s="119"/>
      <c r="AZ32" s="118"/>
      <c r="BA32" s="117"/>
      <c r="BB32" s="117"/>
      <c r="BC32" s="503"/>
      <c r="BD32" s="118"/>
      <c r="BE32" s="118"/>
      <c r="BF32" s="117"/>
      <c r="BG32" s="117"/>
      <c r="BH32" s="503"/>
      <c r="BI32" s="119"/>
      <c r="BJ32" s="118"/>
      <c r="BK32" s="117"/>
      <c r="BL32" s="117"/>
      <c r="BM32" s="503"/>
      <c r="BN32" s="118"/>
      <c r="BO32" s="118"/>
      <c r="BP32" s="117"/>
      <c r="BQ32" s="117"/>
      <c r="BR32" s="503"/>
      <c r="BS32" s="119"/>
      <c r="BT32" s="118"/>
      <c r="BU32" s="117"/>
      <c r="BV32" s="117"/>
      <c r="BW32" s="503"/>
      <c r="BX32" s="118"/>
      <c r="BY32" s="118"/>
      <c r="BZ32" s="117"/>
      <c r="CA32" s="117"/>
      <c r="CB32" s="503"/>
      <c r="CC32" s="606"/>
      <c r="CD32" s="114"/>
      <c r="CE32" s="588">
        <f>(+U32+Z32+AE32+AJ32+AO32+AT32+AY32+BD32+BI32+BN32+BS32+BX32)/2</f>
        <v>80.5</v>
      </c>
      <c r="CF32" s="588">
        <f>(+V32+AA32+AF32+AK32+AP32+AU32+AZ32+BE32+BJ32+BO32+BT32+BY32)/2</f>
        <v>299.5</v>
      </c>
      <c r="CG32" s="508">
        <f>+CE32/CF32</f>
        <v>0.26878130217028379</v>
      </c>
      <c r="CH32" s="508">
        <f>CG32</f>
        <v>0.26878130217028379</v>
      </c>
      <c r="CI32" s="508">
        <f>+T32</f>
        <v>0.85</v>
      </c>
      <c r="CJ32" s="508">
        <f>+CH32/CI32</f>
        <v>0.31621329667092213</v>
      </c>
      <c r="CK32" s="588"/>
      <c r="CL32" s="114"/>
    </row>
    <row r="33" spans="1:90" s="114" customFormat="1" ht="250.5" customHeight="1" x14ac:dyDescent="0.25">
      <c r="B33" s="121" t="s">
        <v>116</v>
      </c>
      <c r="C33" s="506" t="s">
        <v>41</v>
      </c>
      <c r="D33" s="147" t="s">
        <v>78</v>
      </c>
      <c r="E33" s="505" t="s">
        <v>1570</v>
      </c>
      <c r="F33" s="127" t="s">
        <v>2762</v>
      </c>
      <c r="G33" s="147" t="s">
        <v>2761</v>
      </c>
      <c r="H33" s="147" t="s">
        <v>1572</v>
      </c>
      <c r="I33" s="147" t="s">
        <v>1573</v>
      </c>
      <c r="J33" s="122" t="s">
        <v>1495</v>
      </c>
      <c r="K33" s="147" t="s">
        <v>1574</v>
      </c>
      <c r="L33" s="147" t="s">
        <v>1575</v>
      </c>
      <c r="M33" s="147" t="s">
        <v>2760</v>
      </c>
      <c r="N33" s="121" t="s">
        <v>1499</v>
      </c>
      <c r="O33" s="147" t="s">
        <v>2759</v>
      </c>
      <c r="P33" s="121" t="s">
        <v>1159</v>
      </c>
      <c r="Q33" s="152" t="s">
        <v>30</v>
      </c>
      <c r="R33" s="504">
        <v>0.86</v>
      </c>
      <c r="S33" s="121" t="s">
        <v>1499</v>
      </c>
      <c r="T33" s="120">
        <v>1</v>
      </c>
      <c r="U33" s="688"/>
      <c r="V33" s="688"/>
      <c r="W33" s="687"/>
      <c r="X33" s="147" t="s">
        <v>2758</v>
      </c>
      <c r="Y33" s="147" t="s">
        <v>2752</v>
      </c>
      <c r="Z33" s="688"/>
      <c r="AA33" s="688"/>
      <c r="AB33" s="687"/>
      <c r="AC33" s="147" t="s">
        <v>2757</v>
      </c>
      <c r="AD33" s="147" t="s">
        <v>2752</v>
      </c>
      <c r="AE33" s="119"/>
      <c r="AF33" s="118"/>
      <c r="AG33" s="117"/>
      <c r="AH33" s="147" t="s">
        <v>2756</v>
      </c>
      <c r="AI33" s="147" t="s">
        <v>2315</v>
      </c>
      <c r="AJ33" s="118"/>
      <c r="AK33" s="118"/>
      <c r="AL33" s="117"/>
      <c r="AM33" s="692"/>
      <c r="AN33" s="686"/>
      <c r="AO33" s="119"/>
      <c r="AP33" s="118"/>
      <c r="AQ33" s="117"/>
      <c r="AR33" s="692"/>
      <c r="AS33" s="686"/>
      <c r="AT33" s="118"/>
      <c r="AU33" s="118"/>
      <c r="AV33" s="117"/>
      <c r="AW33" s="692"/>
      <c r="AX33" s="522"/>
      <c r="AY33" s="119"/>
      <c r="AZ33" s="118"/>
      <c r="BA33" s="117"/>
      <c r="BB33" s="692"/>
      <c r="BC33" s="682"/>
      <c r="BD33" s="118"/>
      <c r="BE33" s="118"/>
      <c r="BF33" s="117"/>
      <c r="BG33" s="690"/>
      <c r="BH33" s="685"/>
      <c r="BI33" s="119"/>
      <c r="BJ33" s="118"/>
      <c r="BK33" s="117"/>
      <c r="BL33" s="691"/>
      <c r="BM33" s="542"/>
      <c r="BN33" s="527"/>
      <c r="BO33" s="527"/>
      <c r="BP33" s="525"/>
      <c r="BQ33" s="683"/>
      <c r="BR33" s="527"/>
      <c r="BS33" s="119"/>
      <c r="BT33" s="118"/>
      <c r="BU33" s="117"/>
      <c r="BV33" s="690"/>
      <c r="BW33" s="527"/>
      <c r="BX33" s="118"/>
      <c r="BY33" s="118"/>
      <c r="BZ33" s="117"/>
      <c r="CA33" s="690"/>
      <c r="CB33" s="690"/>
      <c r="CC33" s="689"/>
      <c r="CE33" s="609">
        <f>+U33+Z33+AE33+AJ33+AO33+AT33+AY33+BD33+BI33+BN33+BS33+BX33</f>
        <v>0</v>
      </c>
      <c r="CF33" s="609">
        <f>+V33+AA33+AF33+AK33+AP33+AU33+AZ33+BE33+BJ33+BO33+BT33+BY33</f>
        <v>0</v>
      </c>
      <c r="CG33" s="608" t="e">
        <f>+CE33/CF33</f>
        <v>#DIV/0!</v>
      </c>
      <c r="CH33" s="608" t="e">
        <f>+CG33</f>
        <v>#DIV/0!</v>
      </c>
      <c r="CI33" s="608">
        <f>+T33</f>
        <v>1</v>
      </c>
      <c r="CJ33" s="608" t="e">
        <f>+CH33/CI33</f>
        <v>#DIV/0!</v>
      </c>
      <c r="CK33" s="588" t="s">
        <v>2755</v>
      </c>
    </row>
    <row r="34" spans="1:90" s="114" customFormat="1" ht="250.5" customHeight="1" x14ac:dyDescent="0.25">
      <c r="B34" s="121" t="s">
        <v>116</v>
      </c>
      <c r="C34" s="506" t="s">
        <v>41</v>
      </c>
      <c r="D34" s="147" t="s">
        <v>78</v>
      </c>
      <c r="E34" s="505" t="s">
        <v>1576</v>
      </c>
      <c r="F34" s="127" t="s">
        <v>1571</v>
      </c>
      <c r="G34" s="147" t="s">
        <v>1577</v>
      </c>
      <c r="H34" s="147" t="s">
        <v>1578</v>
      </c>
      <c r="I34" s="147" t="s">
        <v>1579</v>
      </c>
      <c r="J34" s="122" t="s">
        <v>1495</v>
      </c>
      <c r="K34" s="147" t="s">
        <v>1580</v>
      </c>
      <c r="L34" s="147" t="s">
        <v>1581</v>
      </c>
      <c r="M34" s="147" t="s">
        <v>2754</v>
      </c>
      <c r="N34" s="121" t="s">
        <v>1499</v>
      </c>
      <c r="O34" s="147" t="s">
        <v>1581</v>
      </c>
      <c r="P34" s="121" t="s">
        <v>1159</v>
      </c>
      <c r="Q34" s="152" t="s">
        <v>30</v>
      </c>
      <c r="R34" s="504">
        <v>0.61699999999999999</v>
      </c>
      <c r="S34" s="121" t="s">
        <v>1499</v>
      </c>
      <c r="T34" s="120">
        <v>0.6</v>
      </c>
      <c r="U34" s="688"/>
      <c r="V34" s="688"/>
      <c r="W34" s="687"/>
      <c r="X34" s="147" t="s">
        <v>2753</v>
      </c>
      <c r="Y34" s="147" t="s">
        <v>2752</v>
      </c>
      <c r="Z34" s="688"/>
      <c r="AA34" s="688"/>
      <c r="AB34" s="687"/>
      <c r="AC34" s="147" t="s">
        <v>2751</v>
      </c>
      <c r="AD34" s="147" t="s">
        <v>2750</v>
      </c>
      <c r="AE34" s="119"/>
      <c r="AF34" s="118"/>
      <c r="AG34" s="117"/>
      <c r="AH34" s="147" t="s">
        <v>2749</v>
      </c>
      <c r="AI34" s="147" t="s">
        <v>2315</v>
      </c>
      <c r="AJ34" s="118"/>
      <c r="AK34" s="118"/>
      <c r="AL34" s="117"/>
      <c r="AM34" s="682"/>
      <c r="AN34" s="686"/>
      <c r="AO34" s="119"/>
      <c r="AP34" s="118"/>
      <c r="AQ34" s="117"/>
      <c r="AR34" s="682"/>
      <c r="AS34" s="686"/>
      <c r="AT34" s="118"/>
      <c r="AU34" s="118"/>
      <c r="AV34" s="117"/>
      <c r="AW34" s="682"/>
      <c r="AX34" s="686"/>
      <c r="AY34" s="119"/>
      <c r="AZ34" s="118"/>
      <c r="BA34" s="117"/>
      <c r="BB34" s="682"/>
      <c r="BC34" s="682"/>
      <c r="BD34" s="118"/>
      <c r="BE34" s="118"/>
      <c r="BF34" s="117"/>
      <c r="BG34" s="682"/>
      <c r="BH34" s="685"/>
      <c r="BI34" s="684"/>
      <c r="BJ34" s="141"/>
      <c r="BK34" s="141"/>
      <c r="BL34" s="683"/>
      <c r="BM34" s="683"/>
      <c r="BN34" s="527"/>
      <c r="BO34" s="527"/>
      <c r="BP34" s="525"/>
      <c r="BQ34" s="683"/>
      <c r="BR34" s="527"/>
      <c r="BS34" s="119"/>
      <c r="BT34" s="118"/>
      <c r="BU34" s="117"/>
      <c r="BV34" s="682"/>
      <c r="BW34" s="527"/>
      <c r="BX34" s="117"/>
      <c r="BY34" s="117"/>
      <c r="BZ34" s="117"/>
      <c r="CA34" s="682"/>
      <c r="CB34" s="527"/>
      <c r="CC34" s="681"/>
      <c r="CE34" s="609">
        <f>+U34+Z34+AE34+AJ34+AO34+AT34+AY34+BD34+BI34+BN34+BS34+BX34</f>
        <v>0</v>
      </c>
      <c r="CF34" s="609">
        <f>+V34+AA34+AF34+AK34+AP34+AU34+AZ34+BE34+BJ34+BO34+BT34+BY34</f>
        <v>0</v>
      </c>
      <c r="CG34" s="608" t="e">
        <f>+CE34/CF34</f>
        <v>#DIV/0!</v>
      </c>
      <c r="CH34" s="608">
        <f>+CE34</f>
        <v>0</v>
      </c>
      <c r="CI34" s="608">
        <f>+T34</f>
        <v>0.6</v>
      </c>
      <c r="CJ34" s="608">
        <f>+CH34/CI34</f>
        <v>0</v>
      </c>
      <c r="CK34" s="588" t="s">
        <v>2314</v>
      </c>
    </row>
    <row r="35" spans="1:90" s="142" customFormat="1" ht="250.5" customHeight="1" x14ac:dyDescent="0.25">
      <c r="B35" s="121" t="s">
        <v>1582</v>
      </c>
      <c r="C35" s="506" t="s">
        <v>1161</v>
      </c>
      <c r="D35" s="147" t="s">
        <v>91</v>
      </c>
      <c r="E35" s="505" t="s">
        <v>1583</v>
      </c>
      <c r="F35" s="127" t="s">
        <v>1584</v>
      </c>
      <c r="G35" s="147" t="s">
        <v>1585</v>
      </c>
      <c r="H35" s="147" t="s">
        <v>2748</v>
      </c>
      <c r="I35" s="147" t="s">
        <v>1586</v>
      </c>
      <c r="J35" s="122" t="s">
        <v>1521</v>
      </c>
      <c r="K35" s="147" t="s">
        <v>2747</v>
      </c>
      <c r="L35" s="147" t="s">
        <v>1587</v>
      </c>
      <c r="M35" s="147" t="s">
        <v>2746</v>
      </c>
      <c r="N35" s="121" t="s">
        <v>1499</v>
      </c>
      <c r="O35" s="147" t="s">
        <v>1588</v>
      </c>
      <c r="P35" s="121" t="s">
        <v>1155</v>
      </c>
      <c r="Q35" s="152" t="s">
        <v>30</v>
      </c>
      <c r="R35" s="504">
        <v>0.81</v>
      </c>
      <c r="S35" s="121" t="s">
        <v>1499</v>
      </c>
      <c r="T35" s="120">
        <v>0.9</v>
      </c>
      <c r="U35" s="117">
        <v>0.88</v>
      </c>
      <c r="V35" s="117">
        <v>0.9</v>
      </c>
      <c r="W35" s="117">
        <f>+U35/V35</f>
        <v>0.97777777777777775</v>
      </c>
      <c r="X35" s="147" t="s">
        <v>2745</v>
      </c>
      <c r="Y35" s="147" t="s">
        <v>2300</v>
      </c>
      <c r="Z35" s="117">
        <v>0.93</v>
      </c>
      <c r="AA35" s="117">
        <v>0.9</v>
      </c>
      <c r="AB35" s="117">
        <f>+Z35/AA35</f>
        <v>1.0333333333333334</v>
      </c>
      <c r="AC35" s="147" t="s">
        <v>2744</v>
      </c>
      <c r="AD35" s="147" t="s">
        <v>2743</v>
      </c>
      <c r="AE35" s="117">
        <v>0.87</v>
      </c>
      <c r="AF35" s="117">
        <v>0.9</v>
      </c>
      <c r="AG35" s="117">
        <f>+AE35/AF35</f>
        <v>0.96666666666666667</v>
      </c>
      <c r="AH35" s="147" t="s">
        <v>2742</v>
      </c>
      <c r="AI35" s="147" t="s">
        <v>2298</v>
      </c>
      <c r="AJ35" s="118"/>
      <c r="AK35" s="118"/>
      <c r="AL35" s="117"/>
      <c r="AM35" s="499"/>
      <c r="AN35" s="503"/>
      <c r="AO35" s="119"/>
      <c r="AP35" s="118"/>
      <c r="AQ35" s="117"/>
      <c r="AR35" s="117"/>
      <c r="AS35" s="503"/>
      <c r="AT35" s="118"/>
      <c r="AU35" s="118"/>
      <c r="AV35" s="117"/>
      <c r="AW35" s="117"/>
      <c r="AX35" s="503"/>
      <c r="AY35" s="119"/>
      <c r="AZ35" s="118"/>
      <c r="BA35" s="117"/>
      <c r="BB35" s="499"/>
      <c r="BC35" s="503"/>
      <c r="BD35" s="118"/>
      <c r="BE35" s="118"/>
      <c r="BF35" s="117"/>
      <c r="BG35" s="117"/>
      <c r="BH35" s="503"/>
      <c r="BI35" s="118"/>
      <c r="BJ35" s="118"/>
      <c r="BK35" s="117"/>
      <c r="BL35" s="117"/>
      <c r="BM35" s="503"/>
      <c r="BN35" s="118"/>
      <c r="BO35" s="118"/>
      <c r="BP35" s="117"/>
      <c r="BQ35" s="117"/>
      <c r="BR35" s="503"/>
      <c r="BS35" s="119"/>
      <c r="BT35" s="118"/>
      <c r="BU35" s="117"/>
      <c r="BV35" s="117"/>
      <c r="BW35" s="503"/>
      <c r="BX35" s="118"/>
      <c r="BY35" s="118"/>
      <c r="BZ35" s="117"/>
      <c r="CA35" s="117"/>
      <c r="CB35" s="503"/>
      <c r="CC35" s="606"/>
      <c r="CD35" s="114"/>
      <c r="CE35" s="508">
        <f>(U35+Z35+AE35)/3</f>
        <v>0.89333333333333342</v>
      </c>
      <c r="CF35" s="508">
        <f>(V35+AA35+AF35)/3</f>
        <v>0.9</v>
      </c>
      <c r="CG35" s="508">
        <f>+CE35/CF35</f>
        <v>0.99259259259259269</v>
      </c>
      <c r="CH35" s="508">
        <f>CE35</f>
        <v>0.89333333333333342</v>
      </c>
      <c r="CI35" s="508">
        <f>+T35</f>
        <v>0.9</v>
      </c>
      <c r="CJ35" s="508">
        <f>+CH35/CI35</f>
        <v>0.99259259259259269</v>
      </c>
      <c r="CK35" s="588"/>
      <c r="CL35" s="114"/>
    </row>
    <row r="36" spans="1:90" s="145" customFormat="1" ht="252" customHeight="1" x14ac:dyDescent="0.25">
      <c r="B36" s="121" t="s">
        <v>1582</v>
      </c>
      <c r="C36" s="506" t="s">
        <v>106</v>
      </c>
      <c r="D36" s="147" t="s">
        <v>91</v>
      </c>
      <c r="E36" s="505" t="s">
        <v>1589</v>
      </c>
      <c r="F36" s="127" t="s">
        <v>1590</v>
      </c>
      <c r="G36" s="147" t="s">
        <v>1591</v>
      </c>
      <c r="H36" s="147" t="s">
        <v>1592</v>
      </c>
      <c r="I36" s="147" t="s">
        <v>1593</v>
      </c>
      <c r="J36" s="122" t="s">
        <v>1521</v>
      </c>
      <c r="K36" s="147" t="s">
        <v>2741</v>
      </c>
      <c r="L36" s="147" t="s">
        <v>1587</v>
      </c>
      <c r="M36" s="147" t="s">
        <v>2740</v>
      </c>
      <c r="N36" s="121" t="s">
        <v>1499</v>
      </c>
      <c r="O36" s="147" t="s">
        <v>1595</v>
      </c>
      <c r="P36" s="121" t="s">
        <v>1155</v>
      </c>
      <c r="Q36" s="152" t="s">
        <v>30</v>
      </c>
      <c r="R36" s="504">
        <v>0.91</v>
      </c>
      <c r="S36" s="121" t="s">
        <v>1499</v>
      </c>
      <c r="T36" s="120">
        <v>0.95</v>
      </c>
      <c r="U36" s="117">
        <v>0.89</v>
      </c>
      <c r="V36" s="117">
        <v>0.95</v>
      </c>
      <c r="W36" s="117">
        <f>+U36/V36</f>
        <v>0.93684210526315792</v>
      </c>
      <c r="X36" s="147" t="s">
        <v>2739</v>
      </c>
      <c r="Y36" s="147" t="s">
        <v>2737</v>
      </c>
      <c r="Z36" s="117">
        <v>0.91</v>
      </c>
      <c r="AA36" s="117">
        <v>0.95</v>
      </c>
      <c r="AB36" s="117">
        <f>+Z36/AA36</f>
        <v>0.95789473684210535</v>
      </c>
      <c r="AC36" s="147" t="s">
        <v>2738</v>
      </c>
      <c r="AD36" s="147" t="s">
        <v>2737</v>
      </c>
      <c r="AE36" s="117">
        <v>0.89</v>
      </c>
      <c r="AF36" s="117">
        <v>0.95</v>
      </c>
      <c r="AG36" s="117">
        <f>+AE36/AF36</f>
        <v>0.93684210526315792</v>
      </c>
      <c r="AH36" s="147" t="s">
        <v>2736</v>
      </c>
      <c r="AI36" s="147" t="s">
        <v>2735</v>
      </c>
      <c r="AJ36" s="118"/>
      <c r="AK36" s="118"/>
      <c r="AL36" s="117"/>
      <c r="AM36" s="499"/>
      <c r="AN36" s="503"/>
      <c r="AO36" s="118"/>
      <c r="AP36" s="118"/>
      <c r="AQ36" s="117"/>
      <c r="AR36" s="117"/>
      <c r="AS36" s="503"/>
      <c r="AT36" s="118"/>
      <c r="AU36" s="118"/>
      <c r="AV36" s="117"/>
      <c r="AW36" s="117"/>
      <c r="AX36" s="503"/>
      <c r="AY36" s="118"/>
      <c r="AZ36" s="118"/>
      <c r="BA36" s="117"/>
      <c r="BB36" s="499"/>
      <c r="BC36" s="503"/>
      <c r="BD36" s="118"/>
      <c r="BE36" s="118"/>
      <c r="BF36" s="117"/>
      <c r="BG36" s="117"/>
      <c r="BH36" s="503"/>
      <c r="BI36" s="118"/>
      <c r="BJ36" s="118"/>
      <c r="BK36" s="117"/>
      <c r="BL36" s="499"/>
      <c r="BM36" s="503"/>
      <c r="BN36" s="118"/>
      <c r="BO36" s="118"/>
      <c r="BP36" s="117"/>
      <c r="BQ36" s="117"/>
      <c r="BR36" s="503"/>
      <c r="BS36" s="119"/>
      <c r="BT36" s="118"/>
      <c r="BU36" s="117"/>
      <c r="BV36" s="117"/>
      <c r="BW36" s="503"/>
      <c r="BX36" s="118"/>
      <c r="BY36" s="118"/>
      <c r="BZ36" s="117"/>
      <c r="CA36" s="117"/>
      <c r="CB36" s="503"/>
      <c r="CC36" s="606"/>
      <c r="CD36" s="114"/>
      <c r="CE36" s="508">
        <f>(+U36+Z36+AE36+AJ36+AO36+AT36+AY36+BD36+BI36+BN36+BS36+BX36)/3</f>
        <v>0.89666666666666661</v>
      </c>
      <c r="CF36" s="508">
        <f>(+V36+AA36+AF36+AK36+AP36+AU36+AZ36+BE36+BJ36+BO36+BT36+BY36)/3</f>
        <v>0.94999999999999984</v>
      </c>
      <c r="CG36" s="508">
        <f>+CE36/CF36</f>
        <v>0.94385964912280707</v>
      </c>
      <c r="CH36" s="508">
        <f>CE36</f>
        <v>0.89666666666666661</v>
      </c>
      <c r="CI36" s="508">
        <f>+T36</f>
        <v>0.95</v>
      </c>
      <c r="CJ36" s="508">
        <f>+CH36/CI36</f>
        <v>0.94385964912280695</v>
      </c>
      <c r="CK36" s="588"/>
      <c r="CL36" s="114"/>
    </row>
    <row r="37" spans="1:90" s="114" customFormat="1" ht="249.75" customHeight="1" x14ac:dyDescent="0.25">
      <c r="B37" s="121" t="s">
        <v>137</v>
      </c>
      <c r="C37" s="506" t="s">
        <v>1489</v>
      </c>
      <c r="D37" s="147" t="s">
        <v>1604</v>
      </c>
      <c r="E37" s="505" t="s">
        <v>1605</v>
      </c>
      <c r="F37" s="127" t="s">
        <v>2673</v>
      </c>
      <c r="G37" s="147" t="s">
        <v>1606</v>
      </c>
      <c r="H37" s="147" t="s">
        <v>1607</v>
      </c>
      <c r="I37" s="147" t="s">
        <v>1608</v>
      </c>
      <c r="J37" s="122" t="s">
        <v>1505</v>
      </c>
      <c r="K37" s="147" t="s">
        <v>2734</v>
      </c>
      <c r="L37" s="147" t="s">
        <v>2733</v>
      </c>
      <c r="M37" s="147" t="s">
        <v>2732</v>
      </c>
      <c r="N37" s="121" t="s">
        <v>1499</v>
      </c>
      <c r="O37" s="147" t="s">
        <v>2731</v>
      </c>
      <c r="P37" s="121" t="s">
        <v>1175</v>
      </c>
      <c r="Q37" s="152" t="s">
        <v>30</v>
      </c>
      <c r="R37" s="504">
        <v>0.7</v>
      </c>
      <c r="S37" s="121" t="s">
        <v>1499</v>
      </c>
      <c r="T37" s="120">
        <v>0.72</v>
      </c>
      <c r="U37" s="118"/>
      <c r="V37" s="118"/>
      <c r="W37" s="117"/>
      <c r="X37" s="147" t="s">
        <v>2730</v>
      </c>
      <c r="Y37" s="147" t="s">
        <v>2525</v>
      </c>
      <c r="Z37" s="118"/>
      <c r="AA37" s="118"/>
      <c r="AB37" s="117"/>
      <c r="AC37" s="147" t="s">
        <v>2729</v>
      </c>
      <c r="AD37" s="147" t="s">
        <v>2728</v>
      </c>
      <c r="AE37" s="119"/>
      <c r="AF37" s="118"/>
      <c r="AG37" s="117"/>
      <c r="AH37" s="147" t="s">
        <v>2727</v>
      </c>
      <c r="AI37" s="147" t="s">
        <v>2692</v>
      </c>
      <c r="AJ37" s="118"/>
      <c r="AK37" s="118"/>
      <c r="AL37" s="117"/>
      <c r="AM37" s="503"/>
      <c r="AN37" s="503"/>
      <c r="AO37" s="119"/>
      <c r="AP37" s="118"/>
      <c r="AQ37" s="117"/>
      <c r="AR37" s="498"/>
      <c r="AS37" s="498"/>
      <c r="AT37" s="118"/>
      <c r="AU37" s="118"/>
      <c r="AV37" s="117"/>
      <c r="AW37" s="503"/>
      <c r="AX37" s="503"/>
      <c r="AY37" s="119"/>
      <c r="AZ37" s="118"/>
      <c r="BA37" s="117"/>
      <c r="BB37" s="498"/>
      <c r="BC37" s="498"/>
      <c r="BD37" s="118"/>
      <c r="BE37" s="118"/>
      <c r="BF37" s="117"/>
      <c r="BG37" s="503"/>
      <c r="BH37" s="503"/>
      <c r="BI37" s="119"/>
      <c r="BJ37" s="118"/>
      <c r="BK37" s="117"/>
      <c r="BL37" s="498"/>
      <c r="BM37" s="498"/>
      <c r="BN37" s="118"/>
      <c r="BO37" s="118"/>
      <c r="BP37" s="117"/>
      <c r="BQ37" s="503"/>
      <c r="BR37" s="650"/>
      <c r="BS37" s="119"/>
      <c r="BT37" s="118"/>
      <c r="BU37" s="117"/>
      <c r="BV37" s="503"/>
      <c r="BW37" s="650"/>
      <c r="BX37" s="118"/>
      <c r="BY37" s="118"/>
      <c r="BZ37" s="117"/>
      <c r="CA37" s="117"/>
      <c r="CB37" s="503"/>
      <c r="CC37" s="606"/>
      <c r="CD37" s="145"/>
      <c r="CE37" s="629"/>
      <c r="CF37" s="629"/>
      <c r="CG37" s="619"/>
      <c r="CH37" s="619"/>
      <c r="CI37" s="619"/>
      <c r="CJ37" s="619"/>
      <c r="CK37" s="629" t="s">
        <v>2726</v>
      </c>
      <c r="CL37" s="145"/>
    </row>
    <row r="38" spans="1:90" s="145" customFormat="1" ht="336" x14ac:dyDescent="0.25">
      <c r="B38" s="121" t="s">
        <v>137</v>
      </c>
      <c r="C38" s="506" t="s">
        <v>1489</v>
      </c>
      <c r="D38" s="147" t="s">
        <v>65</v>
      </c>
      <c r="E38" s="505" t="s">
        <v>1609</v>
      </c>
      <c r="F38" s="127" t="s">
        <v>2673</v>
      </c>
      <c r="G38" s="147" t="s">
        <v>2725</v>
      </c>
      <c r="H38" s="147" t="s">
        <v>1610</v>
      </c>
      <c r="I38" s="147" t="s">
        <v>2724</v>
      </c>
      <c r="J38" s="122" t="s">
        <v>1521</v>
      </c>
      <c r="K38" s="147" t="s">
        <v>2723</v>
      </c>
      <c r="L38" s="147" t="s">
        <v>2722</v>
      </c>
      <c r="M38" s="147" t="s">
        <v>2721</v>
      </c>
      <c r="N38" s="121" t="s">
        <v>1499</v>
      </c>
      <c r="O38" s="147" t="s">
        <v>2720</v>
      </c>
      <c r="P38" s="121" t="s">
        <v>1175</v>
      </c>
      <c r="Q38" s="152" t="s">
        <v>30</v>
      </c>
      <c r="R38" s="504">
        <v>0.88</v>
      </c>
      <c r="S38" s="121" t="s">
        <v>1499</v>
      </c>
      <c r="T38" s="120" t="s">
        <v>2719</v>
      </c>
      <c r="U38" s="118" t="s">
        <v>2718</v>
      </c>
      <c r="V38" s="118"/>
      <c r="W38" s="117"/>
      <c r="X38" s="147" t="s">
        <v>2711</v>
      </c>
      <c r="Y38" s="147" t="s">
        <v>2525</v>
      </c>
      <c r="Z38" s="118"/>
      <c r="AA38" s="118"/>
      <c r="AB38" s="117"/>
      <c r="AC38" s="147" t="s">
        <v>2717</v>
      </c>
      <c r="AD38" s="147" t="s">
        <v>2683</v>
      </c>
      <c r="AE38" s="119">
        <v>456</v>
      </c>
      <c r="AF38" s="118">
        <v>462</v>
      </c>
      <c r="AG38" s="117">
        <f>+AE38/AF38</f>
        <v>0.98701298701298701</v>
      </c>
      <c r="AH38" s="147" t="s">
        <v>2716</v>
      </c>
      <c r="AI38" s="147" t="s">
        <v>2692</v>
      </c>
      <c r="AJ38" s="118"/>
      <c r="AK38" s="118"/>
      <c r="AL38" s="117"/>
      <c r="AM38" s="503"/>
      <c r="AN38" s="503"/>
      <c r="AO38" s="119"/>
      <c r="AP38" s="118"/>
      <c r="AQ38" s="117"/>
      <c r="AR38" s="498"/>
      <c r="AS38" s="498"/>
      <c r="AT38" s="118"/>
      <c r="AU38" s="118"/>
      <c r="AV38" s="117"/>
      <c r="AW38" s="503"/>
      <c r="AX38" s="503"/>
      <c r="AY38" s="119"/>
      <c r="AZ38" s="118"/>
      <c r="BA38" s="117"/>
      <c r="BB38" s="498"/>
      <c r="BC38" s="498"/>
      <c r="BD38" s="118"/>
      <c r="BE38" s="118"/>
      <c r="BF38" s="117"/>
      <c r="BG38" s="503"/>
      <c r="BH38" s="503"/>
      <c r="BI38" s="119"/>
      <c r="BJ38" s="118"/>
      <c r="BK38" s="117"/>
      <c r="BL38" s="498"/>
      <c r="BM38" s="498"/>
      <c r="BN38" s="118"/>
      <c r="BO38" s="118"/>
      <c r="BP38" s="117"/>
      <c r="BQ38" s="503"/>
      <c r="BR38" s="650"/>
      <c r="BS38" s="119"/>
      <c r="BT38" s="118"/>
      <c r="BU38" s="117"/>
      <c r="BV38" s="503"/>
      <c r="BW38" s="650"/>
      <c r="BX38" s="118"/>
      <c r="BY38" s="118"/>
      <c r="BZ38" s="117"/>
      <c r="CA38" s="117"/>
      <c r="CB38" s="503"/>
      <c r="CC38" s="606"/>
      <c r="CE38" s="629">
        <f>+AE38</f>
        <v>456</v>
      </c>
      <c r="CF38" s="629">
        <f>+AF38</f>
        <v>462</v>
      </c>
      <c r="CG38" s="619">
        <f>+CE38/CF38</f>
        <v>0.98701298701298701</v>
      </c>
      <c r="CH38" s="619">
        <f>+CG38</f>
        <v>0.98701298701298701</v>
      </c>
      <c r="CI38" s="619">
        <v>0.88</v>
      </c>
      <c r="CJ38" s="619">
        <f>+CH38/CI38</f>
        <v>1.1216056670602126</v>
      </c>
      <c r="CK38" s="629"/>
    </row>
    <row r="39" spans="1:90" s="144" customFormat="1" ht="276" x14ac:dyDescent="0.2">
      <c r="A39" s="133"/>
      <c r="B39" s="121" t="s">
        <v>137</v>
      </c>
      <c r="C39" s="506" t="s">
        <v>1489</v>
      </c>
      <c r="D39" s="147" t="s">
        <v>65</v>
      </c>
      <c r="E39" s="505" t="s">
        <v>1611</v>
      </c>
      <c r="F39" s="127" t="s">
        <v>2673</v>
      </c>
      <c r="G39" s="147" t="s">
        <v>2715</v>
      </c>
      <c r="H39" s="147" t="s">
        <v>1612</v>
      </c>
      <c r="I39" s="147" t="s">
        <v>1613</v>
      </c>
      <c r="J39" s="122" t="s">
        <v>1521</v>
      </c>
      <c r="K39" s="147" t="s">
        <v>2714</v>
      </c>
      <c r="L39" s="147" t="s">
        <v>1614</v>
      </c>
      <c r="M39" s="147" t="s">
        <v>2713</v>
      </c>
      <c r="N39" s="121" t="s">
        <v>1499</v>
      </c>
      <c r="O39" s="147" t="s">
        <v>2712</v>
      </c>
      <c r="P39" s="121" t="s">
        <v>1175</v>
      </c>
      <c r="Q39" s="152" t="s">
        <v>60</v>
      </c>
      <c r="R39" s="504">
        <v>1</v>
      </c>
      <c r="S39" s="121" t="s">
        <v>1499</v>
      </c>
      <c r="T39" s="120">
        <v>1</v>
      </c>
      <c r="U39" s="501"/>
      <c r="V39" s="501"/>
      <c r="W39" s="500"/>
      <c r="X39" s="147" t="s">
        <v>2711</v>
      </c>
      <c r="Y39" s="147" t="s">
        <v>2525</v>
      </c>
      <c r="Z39" s="501"/>
      <c r="AA39" s="501"/>
      <c r="AB39" s="500"/>
      <c r="AC39" s="147" t="s">
        <v>2710</v>
      </c>
      <c r="AD39" s="147" t="s">
        <v>2683</v>
      </c>
      <c r="AE39" s="501">
        <v>791</v>
      </c>
      <c r="AF39" s="501">
        <v>1790</v>
      </c>
      <c r="AG39" s="500">
        <f>+AE39/AF39</f>
        <v>0.44189944134078213</v>
      </c>
      <c r="AH39" s="147" t="s">
        <v>2709</v>
      </c>
      <c r="AI39" s="147" t="s">
        <v>2708</v>
      </c>
      <c r="AJ39" s="501"/>
      <c r="AK39" s="501"/>
      <c r="AL39" s="500"/>
      <c r="AM39" s="677"/>
      <c r="AN39" s="677"/>
      <c r="AO39" s="501"/>
      <c r="AP39" s="501"/>
      <c r="AQ39" s="500"/>
      <c r="AR39" s="677"/>
      <c r="AS39" s="677"/>
      <c r="AT39" s="680"/>
      <c r="AU39" s="680"/>
      <c r="AV39" s="500"/>
      <c r="AW39" s="677"/>
      <c r="AX39" s="677"/>
      <c r="AY39" s="501"/>
      <c r="AZ39" s="501"/>
      <c r="BA39" s="500"/>
      <c r="BB39" s="677"/>
      <c r="BC39" s="677"/>
      <c r="BD39" s="501"/>
      <c r="BE39" s="501"/>
      <c r="BF39" s="500"/>
      <c r="BG39" s="677"/>
      <c r="BH39" s="677"/>
      <c r="BI39" s="501"/>
      <c r="BJ39" s="501"/>
      <c r="BK39" s="500"/>
      <c r="BL39" s="677"/>
      <c r="BM39" s="677"/>
      <c r="BN39" s="501"/>
      <c r="BO39" s="501"/>
      <c r="BP39" s="500"/>
      <c r="BQ39" s="679"/>
      <c r="BR39" s="678"/>
      <c r="BS39" s="501"/>
      <c r="BT39" s="501"/>
      <c r="BU39" s="500"/>
      <c r="BV39" s="679"/>
      <c r="BW39" s="678"/>
      <c r="BX39" s="501"/>
      <c r="BY39" s="501"/>
      <c r="BZ39" s="500"/>
      <c r="CA39" s="500"/>
      <c r="CB39" s="677"/>
      <c r="CC39" s="676"/>
      <c r="CD39" s="145"/>
      <c r="CE39" s="629">
        <f>+AE39</f>
        <v>791</v>
      </c>
      <c r="CF39" s="629">
        <f>+AF39</f>
        <v>1790</v>
      </c>
      <c r="CG39" s="619">
        <f>+CE39/CF39</f>
        <v>0.44189944134078213</v>
      </c>
      <c r="CH39" s="619">
        <f>+CG39</f>
        <v>0.44189944134078213</v>
      </c>
      <c r="CI39" s="619">
        <f>+T39</f>
        <v>1</v>
      </c>
      <c r="CJ39" s="619">
        <f>+CH39/CI39</f>
        <v>0.44189944134078213</v>
      </c>
      <c r="CK39" s="675"/>
      <c r="CL39" s="145"/>
    </row>
    <row r="40" spans="1:90" s="114" customFormat="1" ht="251.25" customHeight="1" x14ac:dyDescent="0.25">
      <c r="B40" s="121" t="s">
        <v>137</v>
      </c>
      <c r="C40" s="506" t="s">
        <v>1489</v>
      </c>
      <c r="D40" s="147" t="s">
        <v>65</v>
      </c>
      <c r="E40" s="505" t="s">
        <v>1615</v>
      </c>
      <c r="F40" s="127" t="s">
        <v>2673</v>
      </c>
      <c r="G40" s="147" t="s">
        <v>2707</v>
      </c>
      <c r="H40" s="147" t="s">
        <v>1616</v>
      </c>
      <c r="I40" s="147" t="s">
        <v>1617</v>
      </c>
      <c r="J40" s="122" t="s">
        <v>1521</v>
      </c>
      <c r="K40" s="147" t="s">
        <v>1618</v>
      </c>
      <c r="L40" s="147" t="s">
        <v>1619</v>
      </c>
      <c r="M40" s="147" t="s">
        <v>2706</v>
      </c>
      <c r="N40" s="121" t="s">
        <v>1499</v>
      </c>
      <c r="O40" s="147" t="s">
        <v>1620</v>
      </c>
      <c r="P40" s="121" t="s">
        <v>1155</v>
      </c>
      <c r="Q40" s="152" t="s">
        <v>30</v>
      </c>
      <c r="R40" s="504" t="s">
        <v>2705</v>
      </c>
      <c r="S40" s="121" t="s">
        <v>1499</v>
      </c>
      <c r="T40" s="120" t="s">
        <v>2704</v>
      </c>
      <c r="U40" s="118">
        <v>7</v>
      </c>
      <c r="V40" s="118">
        <v>6402</v>
      </c>
      <c r="W40" s="146">
        <f>+U40/V40</f>
        <v>1.0934083099031554E-3</v>
      </c>
      <c r="X40" s="147" t="s">
        <v>2703</v>
      </c>
      <c r="Y40" s="147" t="s">
        <v>2525</v>
      </c>
      <c r="Z40" s="118">
        <v>24</v>
      </c>
      <c r="AA40" s="118">
        <v>6833</v>
      </c>
      <c r="AB40" s="146">
        <f>+Z40/AA40</f>
        <v>3.5123664569003364E-3</v>
      </c>
      <c r="AC40" s="147" t="s">
        <v>2702</v>
      </c>
      <c r="AD40" s="147" t="s">
        <v>2525</v>
      </c>
      <c r="AE40" s="119">
        <v>22</v>
      </c>
      <c r="AF40" s="118">
        <v>7780</v>
      </c>
      <c r="AG40" s="146">
        <f>+AE40/AF40</f>
        <v>2.8277634961439589E-3</v>
      </c>
      <c r="AH40" s="147" t="s">
        <v>2701</v>
      </c>
      <c r="AI40" s="147" t="s">
        <v>2692</v>
      </c>
      <c r="AJ40" s="118"/>
      <c r="AK40" s="118"/>
      <c r="AL40" s="672"/>
      <c r="AM40" s="498"/>
      <c r="AN40" s="503"/>
      <c r="AO40" s="118"/>
      <c r="AP40" s="118"/>
      <c r="AQ40" s="672"/>
      <c r="AR40" s="498"/>
      <c r="AS40" s="503"/>
      <c r="AT40" s="118"/>
      <c r="AU40" s="118"/>
      <c r="AV40" s="672"/>
      <c r="AW40" s="498"/>
      <c r="AX40" s="503"/>
      <c r="AY40" s="118"/>
      <c r="AZ40" s="118"/>
      <c r="BA40" s="672"/>
      <c r="BB40" s="498"/>
      <c r="BC40" s="498"/>
      <c r="BD40" s="118"/>
      <c r="BE40" s="118"/>
      <c r="BF40" s="672"/>
      <c r="BG40" s="498"/>
      <c r="BH40" s="498"/>
      <c r="BI40" s="668"/>
      <c r="BJ40" s="118"/>
      <c r="BK40" s="672"/>
      <c r="BL40" s="503"/>
      <c r="BM40" s="503"/>
      <c r="BN40" s="118"/>
      <c r="BO40" s="118"/>
      <c r="BP40" s="672"/>
      <c r="BQ40" s="503"/>
      <c r="BR40" s="650"/>
      <c r="BS40" s="119"/>
      <c r="BT40" s="118"/>
      <c r="BU40" s="672"/>
      <c r="BV40" s="503"/>
      <c r="BW40" s="650"/>
      <c r="BX40" s="118"/>
      <c r="BY40" s="118"/>
      <c r="BZ40" s="117"/>
      <c r="CA40" s="117"/>
      <c r="CB40" s="503"/>
      <c r="CC40" s="613"/>
      <c r="CD40" s="145"/>
      <c r="CE40" s="629">
        <f>+(U40+Z40+AE40)/3</f>
        <v>17.666666666666668</v>
      </c>
      <c r="CF40" s="629">
        <f>+(V40+AA40+AF40)/3</f>
        <v>7005</v>
      </c>
      <c r="CG40" s="673">
        <f>+CE40/CF40</f>
        <v>2.5220080894599096E-3</v>
      </c>
      <c r="CH40" s="673">
        <f>+CG40</f>
        <v>2.5220080894599096E-3</v>
      </c>
      <c r="CI40" s="674" t="str">
        <f>+T40</f>
        <v xml:space="preserve">
1,8%
</v>
      </c>
      <c r="CJ40" s="619">
        <v>1</v>
      </c>
      <c r="CK40" s="629"/>
      <c r="CL40" s="145"/>
    </row>
    <row r="41" spans="1:90" s="114" customFormat="1" ht="252" x14ac:dyDescent="0.25">
      <c r="B41" s="121" t="s">
        <v>137</v>
      </c>
      <c r="C41" s="506" t="s">
        <v>1489</v>
      </c>
      <c r="D41" s="147" t="s">
        <v>1604</v>
      </c>
      <c r="E41" s="505" t="s">
        <v>1621</v>
      </c>
      <c r="F41" s="127" t="s">
        <v>2673</v>
      </c>
      <c r="G41" s="147" t="s">
        <v>2700</v>
      </c>
      <c r="H41" s="147" t="s">
        <v>1622</v>
      </c>
      <c r="I41" s="147" t="s">
        <v>1623</v>
      </c>
      <c r="J41" s="122" t="s">
        <v>1521</v>
      </c>
      <c r="K41" s="147" t="s">
        <v>2699</v>
      </c>
      <c r="L41" s="147" t="s">
        <v>1624</v>
      </c>
      <c r="M41" s="147" t="s">
        <v>2698</v>
      </c>
      <c r="N41" s="121" t="s">
        <v>1499</v>
      </c>
      <c r="O41" s="147" t="s">
        <v>1625</v>
      </c>
      <c r="P41" s="121" t="s">
        <v>1175</v>
      </c>
      <c r="Q41" s="152" t="s">
        <v>30</v>
      </c>
      <c r="R41" s="504" t="s">
        <v>2697</v>
      </c>
      <c r="S41" s="121" t="s">
        <v>1499</v>
      </c>
      <c r="T41" s="120" t="s">
        <v>2696</v>
      </c>
      <c r="U41" s="118"/>
      <c r="V41" s="118"/>
      <c r="W41" s="117"/>
      <c r="X41" s="147" t="s">
        <v>2695</v>
      </c>
      <c r="Y41" s="147" t="s">
        <v>2683</v>
      </c>
      <c r="Z41" s="118"/>
      <c r="AA41" s="118"/>
      <c r="AB41" s="117"/>
      <c r="AC41" s="147" t="s">
        <v>2694</v>
      </c>
      <c r="AD41" s="147" t="s">
        <v>2683</v>
      </c>
      <c r="AE41" s="118">
        <v>3395</v>
      </c>
      <c r="AF41" s="118">
        <v>442262</v>
      </c>
      <c r="AG41" s="146">
        <f>+AE41/AF41</f>
        <v>7.6764451840764074E-3</v>
      </c>
      <c r="AH41" s="147" t="s">
        <v>2693</v>
      </c>
      <c r="AI41" s="147" t="s">
        <v>2692</v>
      </c>
      <c r="AJ41" s="118"/>
      <c r="AK41" s="118"/>
      <c r="AL41" s="117"/>
      <c r="AM41" s="498"/>
      <c r="AN41" s="503"/>
      <c r="AO41" s="118"/>
      <c r="AP41" s="118"/>
      <c r="AQ41" s="117"/>
      <c r="AR41" s="498"/>
      <c r="AS41" s="503"/>
      <c r="AT41" s="118"/>
      <c r="AU41" s="118"/>
      <c r="AV41" s="672"/>
      <c r="AW41" s="498"/>
      <c r="AX41" s="503"/>
      <c r="AY41" s="118"/>
      <c r="AZ41" s="118"/>
      <c r="BA41" s="117"/>
      <c r="BB41" s="498"/>
      <c r="BC41" s="498"/>
      <c r="BD41" s="118"/>
      <c r="BE41" s="118"/>
      <c r="BF41" s="117"/>
      <c r="BG41" s="498"/>
      <c r="BH41" s="498"/>
      <c r="BI41" s="668"/>
      <c r="BJ41" s="118"/>
      <c r="BK41" s="672"/>
      <c r="BL41" s="503"/>
      <c r="BM41" s="503"/>
      <c r="BN41" s="118"/>
      <c r="BO41" s="118"/>
      <c r="BP41" s="117"/>
      <c r="BQ41" s="503"/>
      <c r="BR41" s="650"/>
      <c r="BS41" s="119"/>
      <c r="BT41" s="118"/>
      <c r="BU41" s="117"/>
      <c r="BV41" s="503"/>
      <c r="BW41" s="650"/>
      <c r="BX41" s="118"/>
      <c r="BY41" s="118"/>
      <c r="BZ41" s="117"/>
      <c r="CA41" s="117"/>
      <c r="CB41" s="503"/>
      <c r="CC41" s="613"/>
      <c r="CD41" s="145"/>
      <c r="CE41" s="629">
        <f>+AE41</f>
        <v>3395</v>
      </c>
      <c r="CF41" s="629">
        <f>+AF41</f>
        <v>442262</v>
      </c>
      <c r="CG41" s="673">
        <f>+CE41/CF41</f>
        <v>7.6764451840764074E-3</v>
      </c>
      <c r="CH41" s="673">
        <f>+CG41</f>
        <v>7.6764451840764074E-3</v>
      </c>
      <c r="CI41" s="673" t="str">
        <f>+T41</f>
        <v xml:space="preserve">
1,6%
</v>
      </c>
      <c r="CJ41" s="619">
        <v>1</v>
      </c>
      <c r="CK41" s="629"/>
      <c r="CL41" s="145"/>
    </row>
    <row r="42" spans="1:90" s="114" customFormat="1" ht="250.5" customHeight="1" x14ac:dyDescent="0.25">
      <c r="B42" s="121" t="s">
        <v>137</v>
      </c>
      <c r="C42" s="506" t="s">
        <v>1489</v>
      </c>
      <c r="D42" s="147" t="s">
        <v>1604</v>
      </c>
      <c r="E42" s="505" t="s">
        <v>1626</v>
      </c>
      <c r="F42" s="127" t="s">
        <v>2673</v>
      </c>
      <c r="G42" s="147" t="s">
        <v>2691</v>
      </c>
      <c r="H42" s="147" t="s">
        <v>2690</v>
      </c>
      <c r="I42" s="147" t="s">
        <v>2689</v>
      </c>
      <c r="J42" s="122" t="s">
        <v>1521</v>
      </c>
      <c r="K42" s="147" t="s">
        <v>1627</v>
      </c>
      <c r="L42" s="147" t="s">
        <v>1628</v>
      </c>
      <c r="M42" s="147" t="s">
        <v>2688</v>
      </c>
      <c r="N42" s="121" t="s">
        <v>1499</v>
      </c>
      <c r="O42" s="147" t="s">
        <v>1629</v>
      </c>
      <c r="P42" s="121" t="s">
        <v>1175</v>
      </c>
      <c r="Q42" s="152" t="s">
        <v>30</v>
      </c>
      <c r="R42" s="504" t="s">
        <v>2686</v>
      </c>
      <c r="S42" s="121" t="s">
        <v>2687</v>
      </c>
      <c r="T42" s="120" t="s">
        <v>2686</v>
      </c>
      <c r="U42" s="118"/>
      <c r="V42" s="118"/>
      <c r="W42" s="117"/>
      <c r="X42" s="147" t="s">
        <v>2685</v>
      </c>
      <c r="Y42" s="147" t="s">
        <v>2683</v>
      </c>
      <c r="Z42" s="118"/>
      <c r="AA42" s="118"/>
      <c r="AB42" s="117"/>
      <c r="AC42" s="147" t="s">
        <v>2684</v>
      </c>
      <c r="AD42" s="147" t="s">
        <v>2683</v>
      </c>
      <c r="AE42" s="668">
        <v>1793</v>
      </c>
      <c r="AF42" s="118">
        <v>2175</v>
      </c>
      <c r="AG42" s="117">
        <f>+AE42/AF42</f>
        <v>0.82436781609195398</v>
      </c>
      <c r="AH42" s="147" t="s">
        <v>2682</v>
      </c>
      <c r="AI42" s="147" t="s">
        <v>2681</v>
      </c>
      <c r="AJ42" s="118"/>
      <c r="AK42" s="118"/>
      <c r="AL42" s="117"/>
      <c r="AM42" s="498"/>
      <c r="AN42" s="503"/>
      <c r="AO42" s="118"/>
      <c r="AP42" s="118"/>
      <c r="AQ42" s="117"/>
      <c r="AR42" s="498"/>
      <c r="AS42" s="503"/>
      <c r="AT42" s="118"/>
      <c r="AU42" s="118"/>
      <c r="AV42" s="672"/>
      <c r="AW42" s="498"/>
      <c r="AX42" s="503"/>
      <c r="AY42" s="119"/>
      <c r="AZ42" s="118"/>
      <c r="BA42" s="117"/>
      <c r="BB42" s="498"/>
      <c r="BC42" s="498"/>
      <c r="BD42" s="118"/>
      <c r="BE42" s="118"/>
      <c r="BF42" s="117"/>
      <c r="BG42" s="498"/>
      <c r="BH42" s="498"/>
      <c r="BI42" s="668"/>
      <c r="BJ42" s="118"/>
      <c r="BK42" s="672"/>
      <c r="BL42" s="503"/>
      <c r="BM42" s="503"/>
      <c r="BN42" s="118"/>
      <c r="BO42" s="118"/>
      <c r="BP42" s="117"/>
      <c r="BQ42" s="503"/>
      <c r="BR42" s="650"/>
      <c r="BS42" s="119"/>
      <c r="BT42" s="118"/>
      <c r="BU42" s="117"/>
      <c r="BV42" s="503"/>
      <c r="BW42" s="650"/>
      <c r="BX42" s="118"/>
      <c r="BY42" s="118"/>
      <c r="BZ42" s="117"/>
      <c r="CA42" s="117"/>
      <c r="CB42" s="503"/>
      <c r="CC42" s="613"/>
      <c r="CD42" s="145"/>
      <c r="CE42" s="653">
        <f>+AE42</f>
        <v>1793</v>
      </c>
      <c r="CF42" s="671">
        <f>+AF42</f>
        <v>2175</v>
      </c>
      <c r="CG42" s="517">
        <f>+CE42/CF42</f>
        <v>0.82436781609195398</v>
      </c>
      <c r="CH42" s="619">
        <v>0.82</v>
      </c>
      <c r="CI42" s="619">
        <v>0.82</v>
      </c>
      <c r="CJ42" s="619">
        <f>+CH42/CI42</f>
        <v>1</v>
      </c>
      <c r="CK42" s="629"/>
      <c r="CL42" s="145"/>
    </row>
    <row r="43" spans="1:90" s="114" customFormat="1" ht="249.75" customHeight="1" x14ac:dyDescent="0.25">
      <c r="B43" s="121" t="s">
        <v>137</v>
      </c>
      <c r="C43" s="506" t="s">
        <v>138</v>
      </c>
      <c r="D43" s="147" t="s">
        <v>65</v>
      </c>
      <c r="E43" s="505" t="s">
        <v>1630</v>
      </c>
      <c r="F43" s="127" t="s">
        <v>2673</v>
      </c>
      <c r="G43" s="147" t="s">
        <v>1631</v>
      </c>
      <c r="H43" s="147" t="s">
        <v>2680</v>
      </c>
      <c r="I43" s="147" t="s">
        <v>1632</v>
      </c>
      <c r="J43" s="122" t="s">
        <v>1521</v>
      </c>
      <c r="K43" s="147" t="s">
        <v>1633</v>
      </c>
      <c r="L43" s="147" t="s">
        <v>1634</v>
      </c>
      <c r="M43" s="147" t="s">
        <v>2679</v>
      </c>
      <c r="N43" s="121" t="s">
        <v>1499</v>
      </c>
      <c r="O43" s="147" t="s">
        <v>2678</v>
      </c>
      <c r="P43" s="121" t="s">
        <v>1175</v>
      </c>
      <c r="Q43" s="152" t="s">
        <v>60</v>
      </c>
      <c r="R43" s="504">
        <v>0.97</v>
      </c>
      <c r="S43" s="121" t="s">
        <v>1499</v>
      </c>
      <c r="T43" s="120">
        <v>0.98</v>
      </c>
      <c r="U43" s="118"/>
      <c r="V43" s="118"/>
      <c r="W43" s="117"/>
      <c r="X43" s="147" t="s">
        <v>2677</v>
      </c>
      <c r="Y43" s="147" t="s">
        <v>2525</v>
      </c>
      <c r="Z43" s="118"/>
      <c r="AA43" s="118"/>
      <c r="AB43" s="117"/>
      <c r="AC43" s="147" t="s">
        <v>2676</v>
      </c>
      <c r="AD43" s="147" t="s">
        <v>2525</v>
      </c>
      <c r="AE43" s="668">
        <v>60605231340</v>
      </c>
      <c r="AF43" s="668">
        <v>66684784950</v>
      </c>
      <c r="AG43" s="117">
        <f>+AE43/AF43</f>
        <v>0.90883147310801971</v>
      </c>
      <c r="AH43" s="147" t="s">
        <v>2675</v>
      </c>
      <c r="AI43" s="147" t="s">
        <v>2674</v>
      </c>
      <c r="AJ43" s="118"/>
      <c r="AK43" s="118"/>
      <c r="AL43" s="117"/>
      <c r="AM43" s="498"/>
      <c r="AN43" s="503"/>
      <c r="AO43" s="118"/>
      <c r="AP43" s="118"/>
      <c r="AQ43" s="117"/>
      <c r="AR43" s="498"/>
      <c r="AS43" s="503"/>
      <c r="AT43" s="118"/>
      <c r="AU43" s="118"/>
      <c r="AV43" s="117"/>
      <c r="AW43" s="498"/>
      <c r="AX43" s="503"/>
      <c r="AY43" s="119"/>
      <c r="AZ43" s="118"/>
      <c r="BA43" s="117"/>
      <c r="BB43" s="498"/>
      <c r="BC43" s="498"/>
      <c r="BD43" s="118"/>
      <c r="BE43" s="118"/>
      <c r="BF43" s="117"/>
      <c r="BG43" s="498"/>
      <c r="BH43" s="498"/>
      <c r="BI43" s="670"/>
      <c r="BJ43" s="670"/>
      <c r="BK43" s="117"/>
      <c r="BL43" s="503"/>
      <c r="BM43" s="503"/>
      <c r="BN43" s="118"/>
      <c r="BO43" s="118"/>
      <c r="BP43" s="117"/>
      <c r="BQ43" s="503"/>
      <c r="BR43" s="503"/>
      <c r="BS43" s="119"/>
      <c r="BT43" s="118"/>
      <c r="BU43" s="117"/>
      <c r="BV43" s="503"/>
      <c r="BW43" s="503"/>
      <c r="BX43" s="118"/>
      <c r="BY43" s="118"/>
      <c r="BZ43" s="669"/>
      <c r="CA43" s="117"/>
      <c r="CB43" s="503"/>
      <c r="CC43" s="613"/>
      <c r="CD43" s="145"/>
      <c r="CE43" s="653">
        <f>+AE43</f>
        <v>60605231340</v>
      </c>
      <c r="CF43" s="653">
        <f>+AF43</f>
        <v>66684784950</v>
      </c>
      <c r="CG43" s="619">
        <f>+CE43/CF43</f>
        <v>0.90883147310801971</v>
      </c>
      <c r="CH43" s="619">
        <f>+CG43</f>
        <v>0.90883147310801971</v>
      </c>
      <c r="CI43" s="619">
        <f>+T43</f>
        <v>0.98</v>
      </c>
      <c r="CJ43" s="619">
        <f>+CH43/CI43</f>
        <v>0.92737905419185684</v>
      </c>
      <c r="CK43" s="629"/>
      <c r="CL43" s="145"/>
    </row>
    <row r="44" spans="1:90" s="114" customFormat="1" ht="250.5" customHeight="1" x14ac:dyDescent="0.25">
      <c r="B44" s="121" t="s">
        <v>137</v>
      </c>
      <c r="C44" s="506" t="s">
        <v>138</v>
      </c>
      <c r="D44" s="147" t="s">
        <v>65</v>
      </c>
      <c r="E44" s="505" t="s">
        <v>1635</v>
      </c>
      <c r="F44" s="127" t="s">
        <v>2673</v>
      </c>
      <c r="G44" s="147" t="s">
        <v>1636</v>
      </c>
      <c r="H44" s="147" t="s">
        <v>2672</v>
      </c>
      <c r="I44" s="147" t="s">
        <v>1637</v>
      </c>
      <c r="J44" s="122" t="s">
        <v>1521</v>
      </c>
      <c r="K44" s="147" t="s">
        <v>1638</v>
      </c>
      <c r="L44" s="147" t="s">
        <v>1639</v>
      </c>
      <c r="M44" s="147" t="s">
        <v>2671</v>
      </c>
      <c r="N44" s="121" t="s">
        <v>1499</v>
      </c>
      <c r="O44" s="147" t="s">
        <v>1640</v>
      </c>
      <c r="P44" s="121" t="s">
        <v>1155</v>
      </c>
      <c r="Q44" s="152" t="s">
        <v>30</v>
      </c>
      <c r="R44" s="504">
        <v>0.94</v>
      </c>
      <c r="S44" s="121" t="s">
        <v>1499</v>
      </c>
      <c r="T44" s="120">
        <v>1</v>
      </c>
      <c r="U44" s="118">
        <v>6</v>
      </c>
      <c r="V44" s="118">
        <v>6</v>
      </c>
      <c r="W44" s="117">
        <f>+U44/V44</f>
        <v>1</v>
      </c>
      <c r="X44" s="147" t="s">
        <v>2670</v>
      </c>
      <c r="Y44" s="147" t="s">
        <v>2669</v>
      </c>
      <c r="Z44" s="118">
        <v>21</v>
      </c>
      <c r="AA44" s="118">
        <v>22</v>
      </c>
      <c r="AB44" s="117">
        <f>+Z44/AA44</f>
        <v>0.95454545454545459</v>
      </c>
      <c r="AC44" s="147" t="s">
        <v>2668</v>
      </c>
      <c r="AD44" s="147" t="s">
        <v>2525</v>
      </c>
      <c r="AE44" s="668">
        <v>22</v>
      </c>
      <c r="AF44" s="118">
        <v>22</v>
      </c>
      <c r="AG44" s="117">
        <f>+AE44/AF44</f>
        <v>1</v>
      </c>
      <c r="AH44" s="147" t="s">
        <v>2667</v>
      </c>
      <c r="AI44" s="147" t="s">
        <v>2666</v>
      </c>
      <c r="AJ44" s="118"/>
      <c r="AK44" s="118"/>
      <c r="AL44" s="117"/>
      <c r="AM44" s="498"/>
      <c r="AN44" s="503"/>
      <c r="AO44" s="118"/>
      <c r="AP44" s="118"/>
      <c r="AQ44" s="117"/>
      <c r="AR44" s="498"/>
      <c r="AS44" s="503"/>
      <c r="AT44" s="118"/>
      <c r="AU44" s="118"/>
      <c r="AV44" s="117"/>
      <c r="AW44" s="498"/>
      <c r="AX44" s="503"/>
      <c r="AY44" s="119"/>
      <c r="AZ44" s="118"/>
      <c r="BA44" s="117"/>
      <c r="BB44" s="498"/>
      <c r="BC44" s="498"/>
      <c r="BD44" s="667"/>
      <c r="BE44" s="118"/>
      <c r="BF44" s="117"/>
      <c r="BG44" s="498"/>
      <c r="BH44" s="498"/>
      <c r="BI44" s="118"/>
      <c r="BJ44" s="118"/>
      <c r="BK44" s="117"/>
      <c r="BL44" s="117"/>
      <c r="BM44" s="503"/>
      <c r="BN44" s="118"/>
      <c r="BO44" s="118"/>
      <c r="BP44" s="117"/>
      <c r="BQ44" s="503"/>
      <c r="BR44" s="503"/>
      <c r="BS44" s="119"/>
      <c r="BT44" s="118"/>
      <c r="BU44" s="117"/>
      <c r="BV44" s="503"/>
      <c r="BW44" s="503"/>
      <c r="BX44" s="118"/>
      <c r="BY44" s="118"/>
      <c r="BZ44" s="117"/>
      <c r="CA44" s="503"/>
      <c r="CB44" s="503"/>
      <c r="CC44" s="613"/>
      <c r="CD44" s="145"/>
      <c r="CE44" s="629">
        <f>+U44+Z44+AE44</f>
        <v>49</v>
      </c>
      <c r="CF44" s="629">
        <f>+V44+AA44+AF44</f>
        <v>50</v>
      </c>
      <c r="CG44" s="619">
        <f>+CE44/CF44</f>
        <v>0.98</v>
      </c>
      <c r="CH44" s="619">
        <f>+CG44</f>
        <v>0.98</v>
      </c>
      <c r="CI44" s="619">
        <f>+T44</f>
        <v>1</v>
      </c>
      <c r="CJ44" s="619">
        <f>+CH44/CI44</f>
        <v>0.98</v>
      </c>
      <c r="CK44" s="629"/>
      <c r="CL44" s="145"/>
    </row>
    <row r="45" spans="1:90" s="114" customFormat="1" ht="250.5" customHeight="1" x14ac:dyDescent="0.25">
      <c r="B45" s="121" t="s">
        <v>147</v>
      </c>
      <c r="C45" s="506" t="s">
        <v>1489</v>
      </c>
      <c r="D45" s="147" t="s">
        <v>91</v>
      </c>
      <c r="E45" s="505" t="s">
        <v>1596</v>
      </c>
      <c r="F45" s="127" t="s">
        <v>1584</v>
      </c>
      <c r="G45" s="147" t="s">
        <v>1597</v>
      </c>
      <c r="H45" s="147" t="s">
        <v>1598</v>
      </c>
      <c r="I45" s="147" t="s">
        <v>1599</v>
      </c>
      <c r="J45" s="122" t="s">
        <v>1495</v>
      </c>
      <c r="K45" s="147" t="s">
        <v>1600</v>
      </c>
      <c r="L45" s="147" t="s">
        <v>1601</v>
      </c>
      <c r="M45" s="147" t="s">
        <v>1602</v>
      </c>
      <c r="N45" s="121" t="s">
        <v>1499</v>
      </c>
      <c r="O45" s="147" t="s">
        <v>1603</v>
      </c>
      <c r="P45" s="121" t="s">
        <v>1175</v>
      </c>
      <c r="Q45" s="152" t="s">
        <v>60</v>
      </c>
      <c r="R45" s="504">
        <v>1</v>
      </c>
      <c r="S45" s="121" t="s">
        <v>1499</v>
      </c>
      <c r="T45" s="120">
        <v>1</v>
      </c>
      <c r="U45" s="117"/>
      <c r="V45" s="117"/>
      <c r="W45" s="117"/>
      <c r="X45" s="147" t="s">
        <v>2665</v>
      </c>
      <c r="Y45" s="147" t="s">
        <v>2663</v>
      </c>
      <c r="Z45" s="117"/>
      <c r="AA45" s="117"/>
      <c r="AB45" s="117"/>
      <c r="AC45" s="147" t="s">
        <v>2664</v>
      </c>
      <c r="AD45" s="147" t="s">
        <v>2663</v>
      </c>
      <c r="AE45" s="117">
        <v>0.25</v>
      </c>
      <c r="AF45" s="117">
        <v>0.25</v>
      </c>
      <c r="AG45" s="117">
        <f>+AE45/AF45</f>
        <v>1</v>
      </c>
      <c r="AH45" s="147" t="s">
        <v>2662</v>
      </c>
      <c r="AI45" s="147" t="s">
        <v>2661</v>
      </c>
      <c r="AJ45" s="117"/>
      <c r="AK45" s="117"/>
      <c r="AL45" s="117"/>
      <c r="AM45" s="503"/>
      <c r="AN45" s="503"/>
      <c r="AO45" s="119"/>
      <c r="AP45" s="118"/>
      <c r="AQ45" s="117"/>
      <c r="AR45" s="498"/>
      <c r="AS45" s="498"/>
      <c r="AT45" s="117"/>
      <c r="AU45" s="117"/>
      <c r="AV45" s="117"/>
      <c r="AW45" s="503"/>
      <c r="AX45" s="503"/>
      <c r="AY45" s="119"/>
      <c r="AZ45" s="118"/>
      <c r="BA45" s="117"/>
      <c r="BB45" s="498"/>
      <c r="BC45" s="498"/>
      <c r="BD45" s="118"/>
      <c r="BE45" s="118"/>
      <c r="BF45" s="117"/>
      <c r="BG45" s="503"/>
      <c r="BH45" s="503"/>
      <c r="BI45" s="517"/>
      <c r="BJ45" s="117"/>
      <c r="BK45" s="117"/>
      <c r="BL45" s="526"/>
      <c r="BM45" s="498"/>
      <c r="BN45" s="118"/>
      <c r="BO45" s="118"/>
      <c r="BP45" s="117"/>
      <c r="BQ45" s="503"/>
      <c r="BR45" s="503"/>
      <c r="BS45" s="119"/>
      <c r="BT45" s="118"/>
      <c r="BU45" s="117"/>
      <c r="BV45" s="525"/>
      <c r="BW45" s="503"/>
      <c r="BX45" s="117"/>
      <c r="BY45" s="117"/>
      <c r="BZ45" s="117"/>
      <c r="CA45" s="525"/>
      <c r="CB45" s="503"/>
      <c r="CC45" s="666"/>
      <c r="CE45" s="508">
        <f>+AE45+AT45+BI45+BX45</f>
        <v>0.25</v>
      </c>
      <c r="CF45" s="508">
        <f>AF45+AU45+BJ45+BY45</f>
        <v>0.25</v>
      </c>
      <c r="CG45" s="508">
        <f>+CE45/CF45</f>
        <v>1</v>
      </c>
      <c r="CH45" s="508">
        <f>+CG45</f>
        <v>1</v>
      </c>
      <c r="CI45" s="508">
        <f>+T45</f>
        <v>1</v>
      </c>
      <c r="CJ45" s="508">
        <f>+CH45/CI45</f>
        <v>1</v>
      </c>
      <c r="CK45" s="588"/>
    </row>
    <row r="46" spans="1:90" s="114" customFormat="1" ht="250.5" customHeight="1" x14ac:dyDescent="0.25">
      <c r="B46" s="121" t="s">
        <v>1641</v>
      </c>
      <c r="C46" s="506" t="s">
        <v>1489</v>
      </c>
      <c r="D46" s="147" t="s">
        <v>91</v>
      </c>
      <c r="E46" s="505" t="s">
        <v>1642</v>
      </c>
      <c r="F46" s="127" t="s">
        <v>1643</v>
      </c>
      <c r="G46" s="147" t="s">
        <v>1644</v>
      </c>
      <c r="H46" s="147" t="s">
        <v>1645</v>
      </c>
      <c r="I46" s="147" t="s">
        <v>1646</v>
      </c>
      <c r="J46" s="122" t="s">
        <v>1521</v>
      </c>
      <c r="K46" s="147" t="s">
        <v>1647</v>
      </c>
      <c r="L46" s="147" t="s">
        <v>1648</v>
      </c>
      <c r="M46" s="147" t="s">
        <v>1649</v>
      </c>
      <c r="N46" s="121" t="s">
        <v>1499</v>
      </c>
      <c r="O46" s="147" t="s">
        <v>1648</v>
      </c>
      <c r="P46" s="121" t="s">
        <v>1535</v>
      </c>
      <c r="Q46" s="152" t="s">
        <v>60</v>
      </c>
      <c r="R46" s="504">
        <v>0.26</v>
      </c>
      <c r="S46" s="121" t="s">
        <v>1499</v>
      </c>
      <c r="T46" s="120">
        <v>1</v>
      </c>
      <c r="U46" s="118"/>
      <c r="V46" s="118"/>
      <c r="W46" s="117"/>
      <c r="X46" s="147" t="s">
        <v>2660</v>
      </c>
      <c r="Y46" s="147" t="s">
        <v>2525</v>
      </c>
      <c r="Z46" s="118"/>
      <c r="AA46" s="118"/>
      <c r="AB46" s="117"/>
      <c r="AC46" s="147" t="s">
        <v>2659</v>
      </c>
      <c r="AD46" s="147" t="s">
        <v>2525</v>
      </c>
      <c r="AE46" s="118"/>
      <c r="AF46" s="118"/>
      <c r="AG46" s="117"/>
      <c r="AH46" s="147" t="s">
        <v>2658</v>
      </c>
      <c r="AI46" s="147" t="s">
        <v>2657</v>
      </c>
      <c r="AJ46" s="118"/>
      <c r="AK46" s="118"/>
      <c r="AL46" s="117"/>
      <c r="AM46" s="525"/>
      <c r="AN46" s="525"/>
      <c r="AO46" s="119"/>
      <c r="AP46" s="118"/>
      <c r="AQ46" s="117"/>
      <c r="AR46" s="526"/>
      <c r="AS46" s="526"/>
      <c r="AT46" s="638"/>
      <c r="AU46" s="638"/>
      <c r="AV46" s="117"/>
      <c r="AW46" s="525"/>
      <c r="AX46" s="525"/>
      <c r="AY46" s="665"/>
      <c r="AZ46" s="118"/>
      <c r="BA46" s="117"/>
      <c r="BB46" s="647"/>
      <c r="BC46" s="644"/>
      <c r="BD46" s="118"/>
      <c r="BE46" s="118"/>
      <c r="BF46" s="117"/>
      <c r="BG46" s="664"/>
      <c r="BH46" s="622"/>
      <c r="BI46" s="119"/>
      <c r="BJ46" s="118"/>
      <c r="BK46" s="117"/>
      <c r="BL46" s="663"/>
      <c r="BM46" s="644"/>
      <c r="BN46" s="118"/>
      <c r="BO46" s="118"/>
      <c r="BP46" s="117"/>
      <c r="BQ46" s="622"/>
      <c r="BR46" s="622"/>
      <c r="BS46" s="119"/>
      <c r="BT46" s="118"/>
      <c r="BU46" s="117"/>
      <c r="BV46" s="658"/>
      <c r="BW46" s="622"/>
      <c r="BX46" s="118"/>
      <c r="BY46" s="118"/>
      <c r="BZ46" s="117"/>
      <c r="CA46" s="503"/>
      <c r="CB46" s="503"/>
      <c r="CC46" s="639"/>
      <c r="CD46" s="145"/>
      <c r="CE46" s="641"/>
      <c r="CF46" s="641"/>
      <c r="CG46" s="642"/>
      <c r="CH46" s="642"/>
      <c r="CI46" s="642"/>
      <c r="CJ46" s="642"/>
      <c r="CK46" s="641" t="s">
        <v>2438</v>
      </c>
      <c r="CL46" s="145"/>
    </row>
    <row r="47" spans="1:90" s="114" customFormat="1" ht="288" x14ac:dyDescent="0.25">
      <c r="B47" s="121" t="s">
        <v>1641</v>
      </c>
      <c r="C47" s="506" t="s">
        <v>1489</v>
      </c>
      <c r="D47" s="147" t="s">
        <v>91</v>
      </c>
      <c r="E47" s="505" t="s">
        <v>1650</v>
      </c>
      <c r="F47" s="127" t="s">
        <v>2656</v>
      </c>
      <c r="G47" s="147" t="s">
        <v>1651</v>
      </c>
      <c r="H47" s="147" t="s">
        <v>1652</v>
      </c>
      <c r="I47" s="147" t="s">
        <v>1653</v>
      </c>
      <c r="J47" s="122" t="s">
        <v>1495</v>
      </c>
      <c r="K47" s="147" t="s">
        <v>1654</v>
      </c>
      <c r="L47" s="147" t="s">
        <v>1655</v>
      </c>
      <c r="M47" s="147" t="s">
        <v>1656</v>
      </c>
      <c r="N47" s="121" t="s">
        <v>1499</v>
      </c>
      <c r="O47" s="147" t="s">
        <v>2655</v>
      </c>
      <c r="P47" s="121" t="s">
        <v>1155</v>
      </c>
      <c r="Q47" s="152" t="s">
        <v>60</v>
      </c>
      <c r="R47" s="504">
        <v>0.61</v>
      </c>
      <c r="S47" s="121" t="s">
        <v>1499</v>
      </c>
      <c r="T47" s="120">
        <v>0.7</v>
      </c>
      <c r="U47" s="140"/>
      <c r="V47" s="140"/>
      <c r="W47" s="137">
        <v>0</v>
      </c>
      <c r="X47" s="147" t="s">
        <v>2654</v>
      </c>
      <c r="Y47" s="147" t="s">
        <v>2653</v>
      </c>
      <c r="Z47" s="140">
        <v>11</v>
      </c>
      <c r="AA47" s="662">
        <v>455.75</v>
      </c>
      <c r="AB47" s="137">
        <f>+Z47/AA47</f>
        <v>2.4136039495337356E-2</v>
      </c>
      <c r="AC47" s="147" t="s">
        <v>2652</v>
      </c>
      <c r="AD47" s="147" t="s">
        <v>2651</v>
      </c>
      <c r="AE47" s="140">
        <v>543.5</v>
      </c>
      <c r="AF47" s="140">
        <v>2159.75</v>
      </c>
      <c r="AG47" s="137">
        <f>AE47/AF47</f>
        <v>0.2516494964694988</v>
      </c>
      <c r="AH47" s="147" t="s">
        <v>2650</v>
      </c>
      <c r="AI47" s="147" t="s">
        <v>2649</v>
      </c>
      <c r="AJ47" s="140"/>
      <c r="AK47" s="140"/>
      <c r="AL47" s="137"/>
      <c r="AM47" s="525"/>
      <c r="AN47" s="525"/>
      <c r="AO47" s="118"/>
      <c r="AP47" s="140"/>
      <c r="AQ47" s="137"/>
      <c r="AR47" s="525"/>
      <c r="AS47" s="525"/>
      <c r="AT47" s="140"/>
      <c r="AU47" s="140"/>
      <c r="AV47" s="117"/>
      <c r="AW47" s="525"/>
      <c r="AX47" s="525"/>
      <c r="AY47" s="140"/>
      <c r="AZ47" s="140"/>
      <c r="BA47" s="137"/>
      <c r="BB47" s="622"/>
      <c r="BC47" s="622"/>
      <c r="BD47" s="140"/>
      <c r="BE47" s="140"/>
      <c r="BF47" s="137"/>
      <c r="BG47" s="658"/>
      <c r="BH47" s="622"/>
      <c r="BI47" s="564"/>
      <c r="BJ47" s="564"/>
      <c r="BK47" s="137"/>
      <c r="BL47" s="658"/>
      <c r="BM47" s="622"/>
      <c r="BN47" s="140"/>
      <c r="BO47" s="564"/>
      <c r="BP47" s="575"/>
      <c r="BQ47" s="661"/>
      <c r="BR47" s="622"/>
      <c r="BS47" s="660"/>
      <c r="BT47" s="659"/>
      <c r="BU47" s="517"/>
      <c r="BV47" s="658"/>
      <c r="BW47" s="622"/>
      <c r="BX47" s="118"/>
      <c r="BY47" s="118"/>
      <c r="BZ47" s="517"/>
      <c r="CA47" s="643"/>
      <c r="CB47" s="622"/>
      <c r="CC47" s="643"/>
      <c r="CD47" s="148"/>
      <c r="CE47" s="645">
        <f>+Z47+AE47</f>
        <v>554.5</v>
      </c>
      <c r="CF47" s="645">
        <f>+AA47+AF47</f>
        <v>2615.5</v>
      </c>
      <c r="CG47" s="589">
        <f>+CE47/CF47</f>
        <v>0.21200535270502771</v>
      </c>
      <c r="CH47" s="642">
        <f>+CG47</f>
        <v>0.21200535270502771</v>
      </c>
      <c r="CI47" s="589">
        <f>+T47</f>
        <v>0.7</v>
      </c>
      <c r="CJ47" s="589">
        <f>+CH47/CI47</f>
        <v>0.30286478957861102</v>
      </c>
      <c r="CK47" s="641"/>
      <c r="CL47" s="148"/>
    </row>
    <row r="48" spans="1:90" s="114" customFormat="1" ht="249.75" customHeight="1" x14ac:dyDescent="0.25">
      <c r="B48" s="121" t="s">
        <v>177</v>
      </c>
      <c r="C48" s="506" t="s">
        <v>1489</v>
      </c>
      <c r="D48" s="147" t="s">
        <v>91</v>
      </c>
      <c r="E48" s="505" t="s">
        <v>1657</v>
      </c>
      <c r="F48" s="127" t="s">
        <v>1658</v>
      </c>
      <c r="G48" s="147" t="s">
        <v>1659</v>
      </c>
      <c r="H48" s="147" t="s">
        <v>1660</v>
      </c>
      <c r="I48" s="147" t="s">
        <v>1661</v>
      </c>
      <c r="J48" s="122" t="s">
        <v>1521</v>
      </c>
      <c r="K48" s="147" t="s">
        <v>1662</v>
      </c>
      <c r="L48" s="147" t="s">
        <v>1663</v>
      </c>
      <c r="M48" s="147" t="s">
        <v>1664</v>
      </c>
      <c r="N48" s="121" t="s">
        <v>1665</v>
      </c>
      <c r="O48" s="147" t="s">
        <v>1666</v>
      </c>
      <c r="P48" s="121" t="s">
        <v>1155</v>
      </c>
      <c r="Q48" s="152" t="s">
        <v>30</v>
      </c>
      <c r="R48" s="504">
        <v>0.90728566590186488</v>
      </c>
      <c r="S48" s="121" t="s">
        <v>1499</v>
      </c>
      <c r="T48" s="120">
        <v>1</v>
      </c>
      <c r="U48" s="140">
        <v>52239674410</v>
      </c>
      <c r="V48" s="140">
        <v>63038021381</v>
      </c>
      <c r="W48" s="137">
        <f>+U48/V48</f>
        <v>0.82870104843971704</v>
      </c>
      <c r="X48" s="147" t="s">
        <v>2648</v>
      </c>
      <c r="Y48" s="147" t="s">
        <v>2643</v>
      </c>
      <c r="Z48" s="140">
        <v>75693298562</v>
      </c>
      <c r="AA48" s="140">
        <v>87082865688</v>
      </c>
      <c r="AB48" s="137">
        <f>+Z48/AA48</f>
        <v>0.86921001007469745</v>
      </c>
      <c r="AC48" s="147" t="s">
        <v>2647</v>
      </c>
      <c r="AD48" s="147" t="s">
        <v>2643</v>
      </c>
      <c r="AE48" s="119">
        <v>100403608176</v>
      </c>
      <c r="AF48" s="118">
        <v>140047282180</v>
      </c>
      <c r="AG48" s="117">
        <f>+AE48/AF48</f>
        <v>0.71692650234335309</v>
      </c>
      <c r="AH48" s="147" t="s">
        <v>2646</v>
      </c>
      <c r="AI48" s="147" t="s">
        <v>2641</v>
      </c>
      <c r="AJ48" s="118"/>
      <c r="AK48" s="118"/>
      <c r="AL48" s="117"/>
      <c r="AM48" s="117"/>
      <c r="AN48" s="503"/>
      <c r="AO48" s="119"/>
      <c r="AP48" s="118"/>
      <c r="AQ48" s="117"/>
      <c r="AR48" s="499"/>
      <c r="AS48" s="498"/>
      <c r="AT48" s="118"/>
      <c r="AU48" s="118"/>
      <c r="AV48" s="117"/>
      <c r="AW48" s="117"/>
      <c r="AX48" s="503"/>
      <c r="AY48" s="119"/>
      <c r="AZ48" s="118"/>
      <c r="BA48" s="117"/>
      <c r="BB48" s="499"/>
      <c r="BC48" s="498"/>
      <c r="BD48" s="118"/>
      <c r="BE48" s="118"/>
      <c r="BF48" s="117"/>
      <c r="BG48" s="117"/>
      <c r="BH48" s="503"/>
      <c r="BI48" s="119"/>
      <c r="BJ48" s="118"/>
      <c r="BK48" s="117"/>
      <c r="BL48" s="499"/>
      <c r="BM48" s="498"/>
      <c r="BN48" s="118"/>
      <c r="BO48" s="118"/>
      <c r="BP48" s="117"/>
      <c r="BQ48" s="117"/>
      <c r="BR48" s="503"/>
      <c r="BS48" s="119"/>
      <c r="BT48" s="118"/>
      <c r="BU48" s="117"/>
      <c r="BV48" s="117"/>
      <c r="BW48" s="503"/>
      <c r="BX48" s="118"/>
      <c r="BY48" s="118"/>
      <c r="BZ48" s="117"/>
      <c r="CA48" s="117"/>
      <c r="CB48" s="503"/>
      <c r="CC48" s="606"/>
      <c r="CE48" s="605">
        <f>U48+Z48+AE48+AJ48+AO48+AT48+AY48+BD48+BI48+BN48+BS48+BX48</f>
        <v>228336581148</v>
      </c>
      <c r="CF48" s="605">
        <f>(V48+AA48+AF48+AK48+AP48+AU48+AZ48+BE48+BJ48+BO48+BT48+BY48)</f>
        <v>290168169249</v>
      </c>
      <c r="CG48" s="508">
        <f>+CE48/CF48</f>
        <v>0.78691119614866889</v>
      </c>
      <c r="CH48" s="508">
        <f>+CG48</f>
        <v>0.78691119614866889</v>
      </c>
      <c r="CI48" s="508">
        <f>+T48</f>
        <v>1</v>
      </c>
      <c r="CJ48" s="508">
        <f>+CH48/CI48</f>
        <v>0.78691119614866889</v>
      </c>
      <c r="CK48" s="588"/>
    </row>
    <row r="49" spans="2:90" s="114" customFormat="1" ht="249.75" customHeight="1" x14ac:dyDescent="0.25">
      <c r="B49" s="121" t="s">
        <v>177</v>
      </c>
      <c r="C49" s="506" t="s">
        <v>1489</v>
      </c>
      <c r="D49" s="147" t="s">
        <v>91</v>
      </c>
      <c r="E49" s="505" t="s">
        <v>1667</v>
      </c>
      <c r="F49" s="127" t="s">
        <v>1658</v>
      </c>
      <c r="G49" s="147" t="s">
        <v>1668</v>
      </c>
      <c r="H49" s="147" t="s">
        <v>1669</v>
      </c>
      <c r="I49" s="147" t="s">
        <v>1670</v>
      </c>
      <c r="J49" s="122" t="s">
        <v>1521</v>
      </c>
      <c r="K49" s="147" t="s">
        <v>1671</v>
      </c>
      <c r="L49" s="147" t="s">
        <v>1672</v>
      </c>
      <c r="M49" s="147" t="s">
        <v>1673</v>
      </c>
      <c r="N49" s="121" t="s">
        <v>1665</v>
      </c>
      <c r="O49" s="147" t="s">
        <v>1674</v>
      </c>
      <c r="P49" s="121" t="s">
        <v>1155</v>
      </c>
      <c r="Q49" s="152" t="s">
        <v>30</v>
      </c>
      <c r="R49" s="504">
        <v>0.8</v>
      </c>
      <c r="S49" s="121" t="s">
        <v>1499</v>
      </c>
      <c r="T49" s="120">
        <v>1</v>
      </c>
      <c r="U49" s="140">
        <v>16</v>
      </c>
      <c r="V49" s="140">
        <v>16</v>
      </c>
      <c r="W49" s="137">
        <f>+U49/V49</f>
        <v>1</v>
      </c>
      <c r="X49" s="147" t="s">
        <v>2645</v>
      </c>
      <c r="Y49" s="147" t="s">
        <v>2643</v>
      </c>
      <c r="Z49" s="140">
        <v>17</v>
      </c>
      <c r="AA49" s="140">
        <v>17</v>
      </c>
      <c r="AB49" s="137">
        <f>+Z49/AA49</f>
        <v>1</v>
      </c>
      <c r="AC49" s="147" t="s">
        <v>2644</v>
      </c>
      <c r="AD49" s="147" t="s">
        <v>2643</v>
      </c>
      <c r="AE49" s="118">
        <v>18</v>
      </c>
      <c r="AF49" s="118">
        <v>18</v>
      </c>
      <c r="AG49" s="117">
        <f>+AE49/AF49</f>
        <v>1</v>
      </c>
      <c r="AH49" s="147" t="s">
        <v>2642</v>
      </c>
      <c r="AI49" s="147" t="s">
        <v>2641</v>
      </c>
      <c r="AJ49" s="118"/>
      <c r="AK49" s="118"/>
      <c r="AL49" s="117"/>
      <c r="AM49" s="117"/>
      <c r="AN49" s="503"/>
      <c r="AO49" s="119"/>
      <c r="AP49" s="118"/>
      <c r="AQ49" s="117"/>
      <c r="AR49" s="499"/>
      <c r="AS49" s="498"/>
      <c r="AT49" s="118"/>
      <c r="AU49" s="118"/>
      <c r="AV49" s="117"/>
      <c r="AW49" s="117"/>
      <c r="AX49" s="503"/>
      <c r="AY49" s="119"/>
      <c r="AZ49" s="118"/>
      <c r="BA49" s="117"/>
      <c r="BB49" s="499"/>
      <c r="BC49" s="498"/>
      <c r="BD49" s="118"/>
      <c r="BE49" s="118"/>
      <c r="BF49" s="117"/>
      <c r="BG49" s="499"/>
      <c r="BH49" s="503"/>
      <c r="BI49" s="118"/>
      <c r="BJ49" s="118"/>
      <c r="BK49" s="117"/>
      <c r="BL49" s="117"/>
      <c r="BM49" s="498"/>
      <c r="BN49" s="118"/>
      <c r="BO49" s="118"/>
      <c r="BP49" s="117"/>
      <c r="BQ49" s="117"/>
      <c r="BR49" s="503"/>
      <c r="BS49" s="119"/>
      <c r="BT49" s="118"/>
      <c r="BU49" s="117"/>
      <c r="BV49" s="117"/>
      <c r="BW49" s="503"/>
      <c r="BX49" s="118"/>
      <c r="BY49" s="118"/>
      <c r="BZ49" s="117"/>
      <c r="CA49" s="117"/>
      <c r="CB49" s="503"/>
      <c r="CC49" s="613"/>
      <c r="CE49" s="605">
        <f>U49+Z49+AE49+AJ49+AO49+AT49+AY49+BD49+BI49+BN49+BS49+BX49</f>
        <v>51</v>
      </c>
      <c r="CF49" s="605">
        <f>V49+AA49+AF49+AK49+AP49+AU49+AZ49+BE49+BJ49+BO49+BT49+BY49</f>
        <v>51</v>
      </c>
      <c r="CG49" s="508">
        <f>+CE49/CF49</f>
        <v>1</v>
      </c>
      <c r="CH49" s="508">
        <f>+CG49</f>
        <v>1</v>
      </c>
      <c r="CI49" s="508">
        <f>+T49</f>
        <v>1</v>
      </c>
      <c r="CJ49" s="508">
        <f>+CH49/CI49</f>
        <v>1</v>
      </c>
      <c r="CK49" s="588"/>
    </row>
    <row r="50" spans="2:90" s="114" customFormat="1" ht="251.25" customHeight="1" x14ac:dyDescent="0.25">
      <c r="B50" s="121" t="s">
        <v>187</v>
      </c>
      <c r="C50" s="506" t="s">
        <v>1489</v>
      </c>
      <c r="D50" s="147" t="s">
        <v>65</v>
      </c>
      <c r="E50" s="505" t="s">
        <v>1675</v>
      </c>
      <c r="F50" s="127" t="s">
        <v>2613</v>
      </c>
      <c r="G50" s="147" t="s">
        <v>1676</v>
      </c>
      <c r="H50" s="147" t="s">
        <v>1677</v>
      </c>
      <c r="I50" s="147" t="s">
        <v>1678</v>
      </c>
      <c r="J50" s="122" t="s">
        <v>1521</v>
      </c>
      <c r="K50" s="147" t="s">
        <v>1679</v>
      </c>
      <c r="L50" s="147" t="s">
        <v>2640</v>
      </c>
      <c r="M50" s="147" t="s">
        <v>2639</v>
      </c>
      <c r="N50" s="121" t="s">
        <v>1499</v>
      </c>
      <c r="O50" s="147" t="s">
        <v>2638</v>
      </c>
      <c r="P50" s="121" t="s">
        <v>1535</v>
      </c>
      <c r="Q50" s="152" t="s">
        <v>30</v>
      </c>
      <c r="R50" s="504">
        <v>0.95</v>
      </c>
      <c r="S50" s="121" t="s">
        <v>1499</v>
      </c>
      <c r="T50" s="120">
        <v>1</v>
      </c>
      <c r="U50" s="118"/>
      <c r="V50" s="118"/>
      <c r="W50" s="117"/>
      <c r="X50" s="147" t="s">
        <v>2637</v>
      </c>
      <c r="Y50" s="147" t="s">
        <v>2603</v>
      </c>
      <c r="Z50" s="118"/>
      <c r="AA50" s="118"/>
      <c r="AB50" s="117"/>
      <c r="AC50" s="147" t="s">
        <v>2636</v>
      </c>
      <c r="AD50" s="147" t="s">
        <v>2603</v>
      </c>
      <c r="AE50" s="118"/>
      <c r="AF50" s="118"/>
      <c r="AG50" s="117"/>
      <c r="AH50" s="147" t="s">
        <v>2635</v>
      </c>
      <c r="AI50" s="147" t="s">
        <v>2601</v>
      </c>
      <c r="AJ50" s="118"/>
      <c r="AK50" s="118"/>
      <c r="AL50" s="117"/>
      <c r="AM50" s="117"/>
      <c r="AN50" s="503"/>
      <c r="AO50" s="119"/>
      <c r="AP50" s="118"/>
      <c r="AQ50" s="117"/>
      <c r="AR50" s="499"/>
      <c r="AS50" s="498"/>
      <c r="AT50" s="118"/>
      <c r="AU50" s="118"/>
      <c r="AV50" s="117"/>
      <c r="AW50" s="117"/>
      <c r="AX50" s="503"/>
      <c r="AY50" s="119"/>
      <c r="AZ50" s="118"/>
      <c r="BA50" s="117"/>
      <c r="BB50" s="499"/>
      <c r="BC50" s="498"/>
      <c r="BD50" s="118"/>
      <c r="BE50" s="118"/>
      <c r="BF50" s="117"/>
      <c r="BG50" s="117"/>
      <c r="BH50" s="503"/>
      <c r="BI50" s="119"/>
      <c r="BJ50" s="118"/>
      <c r="BK50" s="117"/>
      <c r="BL50" s="499"/>
      <c r="BM50" s="498"/>
      <c r="BN50" s="118"/>
      <c r="BO50" s="118"/>
      <c r="BP50" s="117"/>
      <c r="BQ50" s="117"/>
      <c r="BR50" s="503"/>
      <c r="BS50" s="119"/>
      <c r="BT50" s="118"/>
      <c r="BU50" s="117"/>
      <c r="BV50" s="117"/>
      <c r="BW50" s="503"/>
      <c r="BX50" s="118"/>
      <c r="BY50" s="118"/>
      <c r="BZ50" s="117"/>
      <c r="CA50" s="117"/>
      <c r="CB50" s="503"/>
      <c r="CC50" s="606"/>
      <c r="CD50" s="145"/>
      <c r="CE50" s="629"/>
      <c r="CF50" s="629"/>
      <c r="CG50" s="619"/>
      <c r="CH50" s="619"/>
      <c r="CI50" s="619"/>
      <c r="CJ50" s="619"/>
      <c r="CK50" s="629" t="s">
        <v>2438</v>
      </c>
      <c r="CL50" s="145"/>
    </row>
    <row r="51" spans="2:90" s="114" customFormat="1" ht="251.25" customHeight="1" x14ac:dyDescent="0.25">
      <c r="B51" s="121" t="s">
        <v>187</v>
      </c>
      <c r="C51" s="506" t="s">
        <v>1161</v>
      </c>
      <c r="D51" s="147" t="s">
        <v>65</v>
      </c>
      <c r="E51" s="505" t="s">
        <v>1680</v>
      </c>
      <c r="F51" s="127" t="s">
        <v>2613</v>
      </c>
      <c r="G51" s="147" t="s">
        <v>2634</v>
      </c>
      <c r="H51" s="147" t="s">
        <v>1681</v>
      </c>
      <c r="I51" s="147" t="s">
        <v>2633</v>
      </c>
      <c r="J51" s="122" t="s">
        <v>1495</v>
      </c>
      <c r="K51" s="147" t="s">
        <v>2632</v>
      </c>
      <c r="L51" s="147" t="s">
        <v>2631</v>
      </c>
      <c r="M51" s="147" t="s">
        <v>1682</v>
      </c>
      <c r="N51" s="121" t="s">
        <v>1499</v>
      </c>
      <c r="O51" s="147" t="s">
        <v>1683</v>
      </c>
      <c r="P51" s="121" t="s">
        <v>1535</v>
      </c>
      <c r="Q51" s="152" t="s">
        <v>30</v>
      </c>
      <c r="R51" s="504">
        <v>0.84</v>
      </c>
      <c r="S51" s="121" t="s">
        <v>1499</v>
      </c>
      <c r="T51" s="120">
        <v>0.9</v>
      </c>
      <c r="U51" s="118"/>
      <c r="V51" s="118"/>
      <c r="W51" s="117"/>
      <c r="X51" s="147" t="s">
        <v>2630</v>
      </c>
      <c r="Y51" s="147" t="s">
        <v>2628</v>
      </c>
      <c r="Z51" s="118"/>
      <c r="AA51" s="118"/>
      <c r="AB51" s="117"/>
      <c r="AC51" s="147" t="s">
        <v>2629</v>
      </c>
      <c r="AD51" s="147" t="s">
        <v>2628</v>
      </c>
      <c r="AE51" s="118"/>
      <c r="AF51" s="118"/>
      <c r="AG51" s="117"/>
      <c r="AH51" s="147" t="s">
        <v>2627</v>
      </c>
      <c r="AI51" s="147" t="s">
        <v>2626</v>
      </c>
      <c r="AJ51" s="118"/>
      <c r="AK51" s="118"/>
      <c r="AL51" s="117"/>
      <c r="AM51" s="117"/>
      <c r="AN51" s="503"/>
      <c r="AO51" s="119"/>
      <c r="AP51" s="118"/>
      <c r="AQ51" s="117"/>
      <c r="AR51" s="499"/>
      <c r="AS51" s="498"/>
      <c r="AT51" s="118"/>
      <c r="AU51" s="118"/>
      <c r="AV51" s="117"/>
      <c r="AW51" s="117"/>
      <c r="AX51" s="503"/>
      <c r="AY51" s="119"/>
      <c r="AZ51" s="118"/>
      <c r="BA51" s="117"/>
      <c r="BB51" s="499"/>
      <c r="BC51" s="498"/>
      <c r="BD51" s="118"/>
      <c r="BE51" s="118"/>
      <c r="BF51" s="117"/>
      <c r="BG51" s="117"/>
      <c r="BH51" s="503"/>
      <c r="BI51" s="119"/>
      <c r="BJ51" s="118"/>
      <c r="BK51" s="117"/>
      <c r="BL51" s="499"/>
      <c r="BM51" s="498"/>
      <c r="BN51" s="118"/>
      <c r="BO51" s="118"/>
      <c r="BP51" s="117"/>
      <c r="BQ51" s="117"/>
      <c r="BR51" s="503"/>
      <c r="BS51" s="119"/>
      <c r="BT51" s="118"/>
      <c r="BU51" s="117"/>
      <c r="BV51" s="117"/>
      <c r="BW51" s="503"/>
      <c r="BX51" s="118"/>
      <c r="BY51" s="118"/>
      <c r="BZ51" s="117"/>
      <c r="CA51" s="117"/>
      <c r="CB51" s="503"/>
      <c r="CC51" s="606"/>
      <c r="CD51" s="145"/>
      <c r="CE51" s="629"/>
      <c r="CF51" s="629"/>
      <c r="CG51" s="619"/>
      <c r="CH51" s="619"/>
      <c r="CI51" s="619"/>
      <c r="CJ51" s="619"/>
      <c r="CK51" s="629" t="s">
        <v>2438</v>
      </c>
      <c r="CL51" s="145"/>
    </row>
    <row r="52" spans="2:90" s="114" customFormat="1" ht="250.5" customHeight="1" x14ac:dyDescent="0.25">
      <c r="B52" s="121" t="s">
        <v>187</v>
      </c>
      <c r="C52" s="506" t="s">
        <v>1161</v>
      </c>
      <c r="D52" s="147" t="s">
        <v>65</v>
      </c>
      <c r="E52" s="505" t="s">
        <v>1684</v>
      </c>
      <c r="F52" s="127" t="s">
        <v>2613</v>
      </c>
      <c r="G52" s="147" t="s">
        <v>2625</v>
      </c>
      <c r="H52" s="147" t="s">
        <v>2624</v>
      </c>
      <c r="I52" s="147" t="s">
        <v>2623</v>
      </c>
      <c r="J52" s="122" t="s">
        <v>1495</v>
      </c>
      <c r="K52" s="147" t="s">
        <v>2622</v>
      </c>
      <c r="L52" s="147" t="s">
        <v>2621</v>
      </c>
      <c r="M52" s="147" t="s">
        <v>2620</v>
      </c>
      <c r="N52" s="121" t="s">
        <v>1499</v>
      </c>
      <c r="O52" s="147" t="s">
        <v>1685</v>
      </c>
      <c r="P52" s="121" t="s">
        <v>1155</v>
      </c>
      <c r="Q52" s="152" t="s">
        <v>30</v>
      </c>
      <c r="R52" s="504">
        <v>0.72</v>
      </c>
      <c r="S52" s="121" t="s">
        <v>1499</v>
      </c>
      <c r="T52" s="120">
        <v>0.9</v>
      </c>
      <c r="U52" s="118">
        <v>54</v>
      </c>
      <c r="V52" s="118">
        <v>56</v>
      </c>
      <c r="W52" s="117">
        <f>U52/V52*100%</f>
        <v>0.9642857142857143</v>
      </c>
      <c r="X52" s="147" t="s">
        <v>2619</v>
      </c>
      <c r="Y52" s="147" t="s">
        <v>2618</v>
      </c>
      <c r="Z52" s="118">
        <v>59</v>
      </c>
      <c r="AA52" s="118">
        <v>61</v>
      </c>
      <c r="AB52" s="117">
        <f>Z52/AA52*100%</f>
        <v>0.96721311475409832</v>
      </c>
      <c r="AC52" s="147" t="s">
        <v>2617</v>
      </c>
      <c r="AD52" s="147" t="s">
        <v>2616</v>
      </c>
      <c r="AE52" s="118">
        <v>65</v>
      </c>
      <c r="AF52" s="118">
        <v>69</v>
      </c>
      <c r="AG52" s="117">
        <f>AE52/AF52*100%</f>
        <v>0.94202898550724634</v>
      </c>
      <c r="AH52" s="147" t="s">
        <v>2615</v>
      </c>
      <c r="AI52" s="147" t="s">
        <v>2601</v>
      </c>
      <c r="AJ52" s="118"/>
      <c r="AK52" s="118"/>
      <c r="AL52" s="117"/>
      <c r="AM52" s="117"/>
      <c r="AN52" s="503"/>
      <c r="AO52" s="119"/>
      <c r="AP52" s="118"/>
      <c r="AQ52" s="117"/>
      <c r="AR52" s="499"/>
      <c r="AS52" s="498"/>
      <c r="AT52" s="118"/>
      <c r="AU52" s="118"/>
      <c r="AV52" s="117"/>
      <c r="AW52" s="117"/>
      <c r="AX52" s="503"/>
      <c r="AY52" s="119"/>
      <c r="AZ52" s="118"/>
      <c r="BA52" s="117"/>
      <c r="BB52" s="499"/>
      <c r="BC52" s="498"/>
      <c r="BD52" s="118"/>
      <c r="BE52" s="118"/>
      <c r="BF52" s="117"/>
      <c r="BG52" s="117"/>
      <c r="BH52" s="503"/>
      <c r="BI52" s="119"/>
      <c r="BJ52" s="118"/>
      <c r="BK52" s="117"/>
      <c r="BL52" s="499"/>
      <c r="BM52" s="498"/>
      <c r="BN52" s="118"/>
      <c r="BO52" s="118"/>
      <c r="BP52" s="117"/>
      <c r="BQ52" s="117"/>
      <c r="BR52" s="503"/>
      <c r="BS52" s="119"/>
      <c r="BT52" s="118"/>
      <c r="BU52" s="117"/>
      <c r="BV52" s="117"/>
      <c r="BW52" s="503"/>
      <c r="BX52" s="118"/>
      <c r="BY52" s="118"/>
      <c r="BZ52" s="117"/>
      <c r="CA52" s="117"/>
      <c r="CB52" s="503"/>
      <c r="CC52" s="606"/>
      <c r="CD52" s="145"/>
      <c r="CE52" s="629">
        <f>+U52+Z52+AE52</f>
        <v>178</v>
      </c>
      <c r="CF52" s="629">
        <f>+V52+AA52+AF52</f>
        <v>186</v>
      </c>
      <c r="CG52" s="619">
        <f>+CE52/CF52</f>
        <v>0.956989247311828</v>
      </c>
      <c r="CH52" s="619">
        <f>+CG52</f>
        <v>0.956989247311828</v>
      </c>
      <c r="CI52" s="619">
        <f>+T52</f>
        <v>0.9</v>
      </c>
      <c r="CJ52" s="619">
        <f>+CH52/CI52</f>
        <v>1.0633213859020312</v>
      </c>
      <c r="CK52" s="629"/>
      <c r="CL52" s="145"/>
    </row>
    <row r="53" spans="2:90" s="114" customFormat="1" ht="251.25" customHeight="1" x14ac:dyDescent="0.25">
      <c r="B53" s="121" t="s">
        <v>187</v>
      </c>
      <c r="C53" s="506" t="s">
        <v>1489</v>
      </c>
      <c r="D53" s="147" t="s">
        <v>65</v>
      </c>
      <c r="E53" s="505" t="s">
        <v>2614</v>
      </c>
      <c r="F53" s="127" t="s">
        <v>2613</v>
      </c>
      <c r="G53" s="147" t="s">
        <v>2612</v>
      </c>
      <c r="H53" s="147" t="s">
        <v>2611</v>
      </c>
      <c r="I53" s="147" t="s">
        <v>2610</v>
      </c>
      <c r="J53" s="122" t="s">
        <v>1521</v>
      </c>
      <c r="K53" s="147" t="s">
        <v>2609</v>
      </c>
      <c r="L53" s="147" t="s">
        <v>2608</v>
      </c>
      <c r="M53" s="147" t="s">
        <v>2607</v>
      </c>
      <c r="N53" s="121" t="s">
        <v>1499</v>
      </c>
      <c r="O53" s="147" t="s">
        <v>2606</v>
      </c>
      <c r="P53" s="121" t="s">
        <v>1535</v>
      </c>
      <c r="Q53" s="152" t="s">
        <v>30</v>
      </c>
      <c r="R53" s="504" t="s">
        <v>1899</v>
      </c>
      <c r="S53" s="121" t="s">
        <v>1499</v>
      </c>
      <c r="T53" s="120">
        <v>0.9</v>
      </c>
      <c r="U53" s="118"/>
      <c r="V53" s="118"/>
      <c r="W53" s="117"/>
      <c r="X53" s="147" t="s">
        <v>2605</v>
      </c>
      <c r="Y53" s="147" t="s">
        <v>2603</v>
      </c>
      <c r="Z53" s="118"/>
      <c r="AA53" s="118"/>
      <c r="AB53" s="117"/>
      <c r="AC53" s="147" t="s">
        <v>2604</v>
      </c>
      <c r="AD53" s="147" t="s">
        <v>2603</v>
      </c>
      <c r="AE53" s="118"/>
      <c r="AF53" s="118"/>
      <c r="AG53" s="117"/>
      <c r="AH53" s="147" t="s">
        <v>2602</v>
      </c>
      <c r="AI53" s="147" t="s">
        <v>2601</v>
      </c>
      <c r="AJ53" s="118"/>
      <c r="AK53" s="118"/>
      <c r="AL53" s="117"/>
      <c r="AM53" s="117"/>
      <c r="AN53" s="503"/>
      <c r="AO53" s="119"/>
      <c r="AP53" s="118"/>
      <c r="AQ53" s="117"/>
      <c r="AR53" s="499"/>
      <c r="AS53" s="498"/>
      <c r="AT53" s="118"/>
      <c r="AU53" s="118"/>
      <c r="AV53" s="117"/>
      <c r="AW53" s="117"/>
      <c r="AX53" s="503"/>
      <c r="AY53" s="119"/>
      <c r="AZ53" s="118"/>
      <c r="BA53" s="117"/>
      <c r="BB53" s="499"/>
      <c r="BC53" s="498"/>
      <c r="BD53" s="118"/>
      <c r="BE53" s="118"/>
      <c r="BF53" s="117"/>
      <c r="BG53" s="117"/>
      <c r="BH53" s="503"/>
      <c r="BI53" s="119"/>
      <c r="BJ53" s="118"/>
      <c r="BK53" s="117"/>
      <c r="BL53" s="499"/>
      <c r="BM53" s="498"/>
      <c r="BN53" s="118"/>
      <c r="BO53" s="118"/>
      <c r="BP53" s="117"/>
      <c r="BQ53" s="117"/>
      <c r="BR53" s="503"/>
      <c r="BS53" s="119"/>
      <c r="BT53" s="118"/>
      <c r="BU53" s="117"/>
      <c r="BV53" s="117"/>
      <c r="BW53" s="503"/>
      <c r="BX53" s="118"/>
      <c r="BY53" s="118"/>
      <c r="BZ53" s="117"/>
      <c r="CA53" s="117"/>
      <c r="CB53" s="503"/>
      <c r="CC53" s="606"/>
      <c r="CD53" s="145"/>
      <c r="CE53" s="629"/>
      <c r="CF53" s="629"/>
      <c r="CG53" s="619"/>
      <c r="CH53" s="619"/>
      <c r="CI53" s="619"/>
      <c r="CJ53" s="619"/>
      <c r="CK53" s="629" t="s">
        <v>2438</v>
      </c>
      <c r="CL53" s="145"/>
    </row>
    <row r="54" spans="2:90" s="142" customFormat="1" ht="250.5" customHeight="1" x14ac:dyDescent="0.25">
      <c r="B54" s="121" t="s">
        <v>195</v>
      </c>
      <c r="C54" s="506" t="s">
        <v>1489</v>
      </c>
      <c r="D54" s="147" t="s">
        <v>65</v>
      </c>
      <c r="E54" s="505" t="s">
        <v>1686</v>
      </c>
      <c r="F54" s="127" t="s">
        <v>1517</v>
      </c>
      <c r="G54" s="147" t="s">
        <v>1687</v>
      </c>
      <c r="H54" s="147" t="s">
        <v>2600</v>
      </c>
      <c r="I54" s="147" t="s">
        <v>1688</v>
      </c>
      <c r="J54" s="122" t="s">
        <v>1521</v>
      </c>
      <c r="K54" s="147" t="s">
        <v>1689</v>
      </c>
      <c r="L54" s="147" t="s">
        <v>1690</v>
      </c>
      <c r="M54" s="147" t="s">
        <v>1691</v>
      </c>
      <c r="N54" s="121" t="s">
        <v>1499</v>
      </c>
      <c r="O54" s="147" t="s">
        <v>1692</v>
      </c>
      <c r="P54" s="121" t="s">
        <v>1155</v>
      </c>
      <c r="Q54" s="152" t="s">
        <v>30</v>
      </c>
      <c r="R54" s="504">
        <v>1</v>
      </c>
      <c r="S54" s="121" t="s">
        <v>1499</v>
      </c>
      <c r="T54" s="120">
        <v>1</v>
      </c>
      <c r="U54" s="140">
        <v>0</v>
      </c>
      <c r="V54" s="140">
        <v>0</v>
      </c>
      <c r="W54" s="137">
        <v>1</v>
      </c>
      <c r="X54" s="147" t="s">
        <v>2599</v>
      </c>
      <c r="Y54" s="147" t="s">
        <v>2598</v>
      </c>
      <c r="Z54" s="140">
        <v>9158</v>
      </c>
      <c r="AA54" s="140">
        <v>9158</v>
      </c>
      <c r="AB54" s="137">
        <f>Z54/AA54</f>
        <v>1</v>
      </c>
      <c r="AC54" s="147" t="s">
        <v>2597</v>
      </c>
      <c r="AD54" s="147" t="s">
        <v>2596</v>
      </c>
      <c r="AE54" s="140">
        <v>4337</v>
      </c>
      <c r="AF54" s="140">
        <v>4337</v>
      </c>
      <c r="AG54" s="137">
        <f>AE54/AF54</f>
        <v>1</v>
      </c>
      <c r="AH54" s="147" t="s">
        <v>2595</v>
      </c>
      <c r="AI54" s="147" t="s">
        <v>2582</v>
      </c>
      <c r="AJ54" s="140"/>
      <c r="AK54" s="140"/>
      <c r="AL54" s="137"/>
      <c r="AM54" s="622"/>
      <c r="AN54" s="622"/>
      <c r="AO54" s="140"/>
      <c r="AP54" s="140"/>
      <c r="AQ54" s="137"/>
      <c r="AR54" s="622"/>
      <c r="AS54" s="622"/>
      <c r="AT54" s="140"/>
      <c r="AU54" s="140"/>
      <c r="AV54" s="137"/>
      <c r="AW54" s="622"/>
      <c r="AX54" s="604"/>
      <c r="AY54" s="564"/>
      <c r="AZ54" s="140"/>
      <c r="BA54" s="137"/>
      <c r="BB54" s="622"/>
      <c r="BC54" s="657"/>
      <c r="BD54" s="140"/>
      <c r="BE54" s="140"/>
      <c r="BF54" s="137"/>
      <c r="BG54" s="622"/>
      <c r="BH54" s="657"/>
      <c r="BI54" s="140"/>
      <c r="BJ54" s="140"/>
      <c r="BK54" s="137"/>
      <c r="BL54" s="622"/>
      <c r="BM54" s="657"/>
      <c r="BN54" s="564"/>
      <c r="BO54" s="564"/>
      <c r="BP54" s="137"/>
      <c r="BQ54" s="622"/>
      <c r="BR54" s="657"/>
      <c r="BS54" s="140"/>
      <c r="BT54" s="140"/>
      <c r="BU54" s="137"/>
      <c r="BV54" s="622"/>
      <c r="BW54" s="622"/>
      <c r="BX54" s="140"/>
      <c r="BY54" s="140"/>
      <c r="BZ54" s="622"/>
      <c r="CA54" s="622"/>
      <c r="CB54" s="622"/>
      <c r="CC54" s="656"/>
      <c r="CE54" s="653">
        <f>+Z54</f>
        <v>9158</v>
      </c>
      <c r="CF54" s="653">
        <f>+AA54</f>
        <v>9158</v>
      </c>
      <c r="CG54" s="642">
        <f>+CE54/CF54</f>
        <v>1</v>
      </c>
      <c r="CH54" s="642">
        <f>+CG54</f>
        <v>1</v>
      </c>
      <c r="CI54" s="642">
        <f>+T54</f>
        <v>1</v>
      </c>
      <c r="CJ54" s="642">
        <f>+CH54/CI54</f>
        <v>1</v>
      </c>
      <c r="CK54" s="641"/>
    </row>
    <row r="55" spans="2:90" s="145" customFormat="1" ht="250.5" customHeight="1" x14ac:dyDescent="0.25">
      <c r="B55" s="121" t="s">
        <v>195</v>
      </c>
      <c r="C55" s="506" t="s">
        <v>1489</v>
      </c>
      <c r="D55" s="147" t="s">
        <v>65</v>
      </c>
      <c r="E55" s="505" t="s">
        <v>1693</v>
      </c>
      <c r="F55" s="127" t="s">
        <v>1517</v>
      </c>
      <c r="G55" s="147" t="s">
        <v>1694</v>
      </c>
      <c r="H55" s="147" t="s">
        <v>1695</v>
      </c>
      <c r="I55" s="147" t="s">
        <v>1696</v>
      </c>
      <c r="J55" s="122" t="s">
        <v>1521</v>
      </c>
      <c r="K55" s="147" t="s">
        <v>1697</v>
      </c>
      <c r="L55" s="147" t="s">
        <v>1698</v>
      </c>
      <c r="M55" s="147" t="s">
        <v>1699</v>
      </c>
      <c r="N55" s="121" t="s">
        <v>1499</v>
      </c>
      <c r="O55" s="147" t="s">
        <v>1700</v>
      </c>
      <c r="P55" s="121" t="s">
        <v>1535</v>
      </c>
      <c r="Q55" s="152" t="s">
        <v>30</v>
      </c>
      <c r="R55" s="504">
        <v>1</v>
      </c>
      <c r="S55" s="121" t="s">
        <v>1499</v>
      </c>
      <c r="T55" s="120">
        <v>1</v>
      </c>
      <c r="U55" s="123"/>
      <c r="V55" s="123"/>
      <c r="W55" s="124"/>
      <c r="X55" s="147" t="s">
        <v>2594</v>
      </c>
      <c r="Y55" s="147" t="s">
        <v>2593</v>
      </c>
      <c r="Z55" s="123"/>
      <c r="AA55" s="123"/>
      <c r="AB55" s="124"/>
      <c r="AC55" s="147" t="s">
        <v>2592</v>
      </c>
      <c r="AD55" s="147" t="s">
        <v>2591</v>
      </c>
      <c r="AE55" s="118"/>
      <c r="AF55" s="118"/>
      <c r="AG55" s="117"/>
      <c r="AH55" s="147" t="s">
        <v>2590</v>
      </c>
      <c r="AI55" s="147" t="s">
        <v>2582</v>
      </c>
      <c r="AJ55" s="123"/>
      <c r="AK55" s="123"/>
      <c r="AL55" s="124"/>
      <c r="AM55" s="503"/>
      <c r="AN55" s="498"/>
      <c r="AO55" s="118"/>
      <c r="AP55" s="118"/>
      <c r="AQ55" s="117"/>
      <c r="AR55" s="503"/>
      <c r="AS55" s="498"/>
      <c r="AT55" s="655"/>
      <c r="AU55" s="132"/>
      <c r="AV55" s="117"/>
      <c r="AW55" s="622"/>
      <c r="AX55" s="652"/>
      <c r="AY55" s="651"/>
      <c r="AZ55" s="123"/>
      <c r="BA55" s="124"/>
      <c r="BB55" s="498"/>
      <c r="BC55" s="522"/>
      <c r="BD55" s="123"/>
      <c r="BE55" s="123"/>
      <c r="BF55" s="124"/>
      <c r="BG55" s="498"/>
      <c r="BH55" s="522"/>
      <c r="BI55" s="119"/>
      <c r="BJ55" s="118"/>
      <c r="BK55" s="117"/>
      <c r="BL55" s="644"/>
      <c r="BM55" s="522"/>
      <c r="BN55" s="123"/>
      <c r="BO55" s="123"/>
      <c r="BP55" s="124"/>
      <c r="BQ55" s="498"/>
      <c r="BR55" s="522"/>
      <c r="BS55" s="119"/>
      <c r="BT55" s="118"/>
      <c r="BU55" s="117"/>
      <c r="BV55" s="503"/>
      <c r="BW55" s="503"/>
      <c r="BX55" s="118"/>
      <c r="BY55" s="118"/>
      <c r="BZ55" s="117"/>
      <c r="CA55" s="622"/>
      <c r="CB55" s="503"/>
      <c r="CC55" s="606"/>
      <c r="CE55" s="649">
        <f>+U55+Z55+AE55+AJ55+AO55+AT55+AY55+BD55+BI55+BN55+BS55+BX55</f>
        <v>0</v>
      </c>
      <c r="CF55" s="649">
        <f>+V55+AA55+AF55+AK55+AP55+AU55+AZ55+BE55+BJ55+BO55+BT55+BY55</f>
        <v>0</v>
      </c>
      <c r="CG55" s="648" t="e">
        <f>+CE55/CF55</f>
        <v>#DIV/0!</v>
      </c>
      <c r="CH55" s="648" t="e">
        <f>+CG55</f>
        <v>#DIV/0!</v>
      </c>
      <c r="CI55" s="648">
        <f>+T55</f>
        <v>1</v>
      </c>
      <c r="CJ55" s="648" t="e">
        <f>+CH55/CI55</f>
        <v>#DIV/0!</v>
      </c>
      <c r="CK55" s="629" t="s">
        <v>2499</v>
      </c>
    </row>
    <row r="56" spans="2:90" s="145" customFormat="1" ht="250.5" customHeight="1" x14ac:dyDescent="0.25">
      <c r="B56" s="121" t="s">
        <v>195</v>
      </c>
      <c r="C56" s="506" t="s">
        <v>1489</v>
      </c>
      <c r="D56" s="147" t="s">
        <v>65</v>
      </c>
      <c r="E56" s="505" t="s">
        <v>1701</v>
      </c>
      <c r="F56" s="127" t="s">
        <v>1517</v>
      </c>
      <c r="G56" s="147" t="s">
        <v>1702</v>
      </c>
      <c r="H56" s="147" t="s">
        <v>1703</v>
      </c>
      <c r="I56" s="147" t="s">
        <v>1704</v>
      </c>
      <c r="J56" s="122" t="s">
        <v>1521</v>
      </c>
      <c r="K56" s="147" t="s">
        <v>1705</v>
      </c>
      <c r="L56" s="147" t="s">
        <v>1706</v>
      </c>
      <c r="M56" s="147" t="s">
        <v>1707</v>
      </c>
      <c r="N56" s="121" t="s">
        <v>1499</v>
      </c>
      <c r="O56" s="147" t="s">
        <v>1708</v>
      </c>
      <c r="P56" s="121" t="s">
        <v>1175</v>
      </c>
      <c r="Q56" s="152" t="s">
        <v>30</v>
      </c>
      <c r="R56" s="504">
        <v>0.8</v>
      </c>
      <c r="S56" s="121" t="s">
        <v>1499</v>
      </c>
      <c r="T56" s="120">
        <v>1</v>
      </c>
      <c r="U56" s="123"/>
      <c r="V56" s="123"/>
      <c r="W56" s="124"/>
      <c r="X56" s="147" t="s">
        <v>2589</v>
      </c>
      <c r="Y56" s="147" t="s">
        <v>2584</v>
      </c>
      <c r="Z56" s="123"/>
      <c r="AA56" s="123"/>
      <c r="AB56" s="124"/>
      <c r="AC56" s="147" t="s">
        <v>2588</v>
      </c>
      <c r="AD56" s="147" t="s">
        <v>2584</v>
      </c>
      <c r="AE56" s="132">
        <v>1896</v>
      </c>
      <c r="AF56" s="132">
        <v>1896</v>
      </c>
      <c r="AG56" s="137">
        <f>AE56/AF56</f>
        <v>1</v>
      </c>
      <c r="AH56" s="147" t="s">
        <v>2587</v>
      </c>
      <c r="AI56" s="147" t="s">
        <v>2582</v>
      </c>
      <c r="AJ56" s="123"/>
      <c r="AK56" s="123"/>
      <c r="AL56" s="124"/>
      <c r="AM56" s="503"/>
      <c r="AN56" s="498"/>
      <c r="AO56" s="118"/>
      <c r="AP56" s="118"/>
      <c r="AQ56" s="117"/>
      <c r="AR56" s="503"/>
      <c r="AS56" s="498"/>
      <c r="AT56" s="118"/>
      <c r="AU56" s="118"/>
      <c r="AV56" s="117"/>
      <c r="AW56" s="622"/>
      <c r="AX56" s="652"/>
      <c r="AY56" s="651"/>
      <c r="AZ56" s="123"/>
      <c r="BA56" s="124"/>
      <c r="BB56" s="503"/>
      <c r="BC56" s="522"/>
      <c r="BD56" s="123"/>
      <c r="BE56" s="123"/>
      <c r="BF56" s="124"/>
      <c r="BG56" s="503"/>
      <c r="BH56" s="522"/>
      <c r="BI56" s="119"/>
      <c r="BJ56" s="118"/>
      <c r="BK56" s="117"/>
      <c r="BL56" s="622"/>
      <c r="BM56" s="522"/>
      <c r="BN56" s="123"/>
      <c r="BO56" s="123"/>
      <c r="BP56" s="654"/>
      <c r="BQ56" s="503"/>
      <c r="BR56" s="650"/>
      <c r="BS56" s="119"/>
      <c r="BT56" s="118"/>
      <c r="BU56" s="117"/>
      <c r="BV56" s="503"/>
      <c r="BW56" s="503"/>
      <c r="BX56" s="118"/>
      <c r="BY56" s="118"/>
      <c r="BZ56" s="117"/>
      <c r="CA56" s="622"/>
      <c r="CB56" s="503"/>
      <c r="CC56" s="606"/>
      <c r="CE56" s="653">
        <f>+U56+Z56+AE56+AJ56+AO56+AT56+AY56+BD56+BI56+BN56+BS56+BX56</f>
        <v>1896</v>
      </c>
      <c r="CF56" s="653">
        <f>+V56+AA56+AF56+AK56+AP56+AU56+AZ56+BE56+BJ56+BO56+BT56+BY56</f>
        <v>1896</v>
      </c>
      <c r="CG56" s="619">
        <f>+CE56/CF56</f>
        <v>1</v>
      </c>
      <c r="CH56" s="619">
        <f>+CG56</f>
        <v>1</v>
      </c>
      <c r="CI56" s="619">
        <f>+T56</f>
        <v>1</v>
      </c>
      <c r="CJ56" s="619">
        <f>+CH56/CI56</f>
        <v>1</v>
      </c>
      <c r="CK56" s="629"/>
    </row>
    <row r="57" spans="2:90" s="145" customFormat="1" ht="250.5" customHeight="1" x14ac:dyDescent="0.25">
      <c r="B57" s="121" t="s">
        <v>195</v>
      </c>
      <c r="C57" s="506" t="s">
        <v>1489</v>
      </c>
      <c r="D57" s="147" t="s">
        <v>65</v>
      </c>
      <c r="E57" s="505" t="s">
        <v>1709</v>
      </c>
      <c r="F57" s="127" t="s">
        <v>1517</v>
      </c>
      <c r="G57" s="147" t="s">
        <v>1710</v>
      </c>
      <c r="H57" s="147" t="s">
        <v>1711</v>
      </c>
      <c r="I57" s="147" t="s">
        <v>1712</v>
      </c>
      <c r="J57" s="122" t="s">
        <v>1521</v>
      </c>
      <c r="K57" s="147" t="s">
        <v>1713</v>
      </c>
      <c r="L57" s="147" t="s">
        <v>1714</v>
      </c>
      <c r="M57" s="147" t="s">
        <v>1715</v>
      </c>
      <c r="N57" s="121" t="s">
        <v>1499</v>
      </c>
      <c r="O57" s="147" t="s">
        <v>1716</v>
      </c>
      <c r="P57" s="121" t="s">
        <v>1535</v>
      </c>
      <c r="Q57" s="152" t="s">
        <v>30</v>
      </c>
      <c r="R57" s="504">
        <v>1</v>
      </c>
      <c r="S57" s="121" t="s">
        <v>1499</v>
      </c>
      <c r="T57" s="120">
        <v>1</v>
      </c>
      <c r="U57" s="118"/>
      <c r="V57" s="118"/>
      <c r="W57" s="117"/>
      <c r="X57" s="147" t="s">
        <v>2586</v>
      </c>
      <c r="Y57" s="147" t="s">
        <v>2584</v>
      </c>
      <c r="Z57" s="118"/>
      <c r="AA57" s="118"/>
      <c r="AB57" s="117"/>
      <c r="AC57" s="147" t="s">
        <v>2585</v>
      </c>
      <c r="AD57" s="147" t="s">
        <v>2584</v>
      </c>
      <c r="AE57" s="118"/>
      <c r="AF57" s="118"/>
      <c r="AG57" s="117"/>
      <c r="AH57" s="147" t="s">
        <v>2583</v>
      </c>
      <c r="AI57" s="147" t="s">
        <v>2582</v>
      </c>
      <c r="AJ57" s="123"/>
      <c r="AK57" s="123"/>
      <c r="AL57" s="124"/>
      <c r="AM57" s="503"/>
      <c r="AN57" s="498"/>
      <c r="AO57" s="118"/>
      <c r="AP57" s="118"/>
      <c r="AQ57" s="117"/>
      <c r="AR57" s="503"/>
      <c r="AS57" s="498"/>
      <c r="AT57" s="118"/>
      <c r="AU57" s="118"/>
      <c r="AV57" s="117"/>
      <c r="AW57" s="622"/>
      <c r="AX57" s="652"/>
      <c r="AY57" s="651"/>
      <c r="AZ57" s="123"/>
      <c r="BA57" s="124"/>
      <c r="BB57" s="498"/>
      <c r="BC57" s="522"/>
      <c r="BD57" s="123"/>
      <c r="BE57" s="123"/>
      <c r="BF57" s="124"/>
      <c r="BG57" s="498"/>
      <c r="BH57" s="522"/>
      <c r="BI57" s="119"/>
      <c r="BJ57" s="118"/>
      <c r="BK57" s="117"/>
      <c r="BL57" s="498"/>
      <c r="BM57" s="522"/>
      <c r="BN57" s="123"/>
      <c r="BO57" s="123"/>
      <c r="BP57" s="124"/>
      <c r="BQ57" s="498"/>
      <c r="BR57" s="650"/>
      <c r="BS57" s="119"/>
      <c r="BT57" s="118"/>
      <c r="BU57" s="117"/>
      <c r="BV57" s="498"/>
      <c r="BW57" s="503"/>
      <c r="BX57" s="118"/>
      <c r="BY57" s="118"/>
      <c r="BZ57" s="117"/>
      <c r="CA57" s="622"/>
      <c r="CB57" s="503"/>
      <c r="CC57" s="606"/>
      <c r="CE57" s="649">
        <f>+U57+Z57+AE57+AJ57+AO57+AT57+AY57+BD57+BI57+BN57+BS57+BX57</f>
        <v>0</v>
      </c>
      <c r="CF57" s="649">
        <f>+V57+AA57+AF57+AK57+AP57+AU57+AZ57+BE57+BJ57+BO57+BT57+BY57</f>
        <v>0</v>
      </c>
      <c r="CG57" s="648" t="e">
        <f>+CE57/CF57</f>
        <v>#DIV/0!</v>
      </c>
      <c r="CH57" s="648" t="e">
        <f>+CG57</f>
        <v>#DIV/0!</v>
      </c>
      <c r="CI57" s="648">
        <f>+T57</f>
        <v>1</v>
      </c>
      <c r="CJ57" s="648" t="e">
        <f>+CH57/CI57</f>
        <v>#DIV/0!</v>
      </c>
      <c r="CK57" s="629" t="s">
        <v>2499</v>
      </c>
    </row>
    <row r="58" spans="2:90" s="148" customFormat="1" ht="250.5" customHeight="1" x14ac:dyDescent="0.25">
      <c r="B58" s="121" t="s">
        <v>203</v>
      </c>
      <c r="C58" s="506" t="s">
        <v>1489</v>
      </c>
      <c r="D58" s="147" t="s">
        <v>65</v>
      </c>
      <c r="E58" s="505" t="s">
        <v>1717</v>
      </c>
      <c r="F58" s="127" t="s">
        <v>1718</v>
      </c>
      <c r="G58" s="147" t="s">
        <v>1719</v>
      </c>
      <c r="H58" s="147" t="s">
        <v>1720</v>
      </c>
      <c r="I58" s="147" t="s">
        <v>1721</v>
      </c>
      <c r="J58" s="122" t="s">
        <v>1521</v>
      </c>
      <c r="K58" s="147" t="s">
        <v>2581</v>
      </c>
      <c r="L58" s="147" t="s">
        <v>1722</v>
      </c>
      <c r="M58" s="147" t="s">
        <v>1723</v>
      </c>
      <c r="N58" s="121" t="s">
        <v>1499</v>
      </c>
      <c r="O58" s="147" t="s">
        <v>1724</v>
      </c>
      <c r="P58" s="121" t="s">
        <v>1175</v>
      </c>
      <c r="Q58" s="152" t="s">
        <v>60</v>
      </c>
      <c r="R58" s="504">
        <v>1</v>
      </c>
      <c r="S58" s="121" t="s">
        <v>1499</v>
      </c>
      <c r="T58" s="120">
        <v>1</v>
      </c>
      <c r="U58" s="118"/>
      <c r="V58" s="118"/>
      <c r="W58" s="117"/>
      <c r="X58" s="147" t="s">
        <v>2580</v>
      </c>
      <c r="Y58" s="147" t="s">
        <v>2578</v>
      </c>
      <c r="Z58" s="118"/>
      <c r="AA58" s="118"/>
      <c r="AB58" s="117"/>
      <c r="AC58" s="147" t="s">
        <v>2579</v>
      </c>
      <c r="AD58" s="147" t="s">
        <v>2578</v>
      </c>
      <c r="AE58" s="118">
        <v>8</v>
      </c>
      <c r="AF58" s="118">
        <v>10</v>
      </c>
      <c r="AG58" s="117">
        <f>+AE58/AF58</f>
        <v>0.8</v>
      </c>
      <c r="AH58" s="147" t="s">
        <v>2577</v>
      </c>
      <c r="AI58" s="147" t="s">
        <v>2571</v>
      </c>
      <c r="AJ58" s="118"/>
      <c r="AK58" s="118"/>
      <c r="AL58" s="117"/>
      <c r="AM58" s="521"/>
      <c r="AN58" s="518"/>
      <c r="AO58" s="119"/>
      <c r="AP58" s="118"/>
      <c r="AQ58" s="117"/>
      <c r="AR58" s="647"/>
      <c r="AS58" s="498"/>
      <c r="AT58" s="118"/>
      <c r="AU58" s="118"/>
      <c r="AV58" s="117"/>
      <c r="AW58" s="526"/>
      <c r="AX58" s="646"/>
      <c r="AY58" s="119"/>
      <c r="AZ58" s="118"/>
      <c r="BA58" s="117"/>
      <c r="BB58" s="521"/>
      <c r="BC58" s="526"/>
      <c r="BD58" s="118"/>
      <c r="BE58" s="118"/>
      <c r="BF58" s="117"/>
      <c r="BG58" s="521"/>
      <c r="BH58" s="503"/>
      <c r="BI58" s="119"/>
      <c r="BJ58" s="118"/>
      <c r="BK58" s="117"/>
      <c r="BL58" s="521"/>
      <c r="BM58" s="498"/>
      <c r="BN58" s="118"/>
      <c r="BO58" s="118"/>
      <c r="BP58" s="117"/>
      <c r="BQ58" s="521"/>
      <c r="BR58" s="503"/>
      <c r="BS58" s="119"/>
      <c r="BT58" s="118"/>
      <c r="BU58" s="117"/>
      <c r="BV58" s="503"/>
      <c r="BW58" s="503"/>
      <c r="BX58" s="118"/>
      <c r="BY58" s="118"/>
      <c r="BZ58" s="117"/>
      <c r="CA58" s="521"/>
      <c r="CB58" s="503"/>
      <c r="CC58" s="639"/>
      <c r="CD58" s="114"/>
      <c r="CE58" s="588">
        <f>+AE58</f>
        <v>8</v>
      </c>
      <c r="CF58" s="588">
        <f>+AF58</f>
        <v>10</v>
      </c>
      <c r="CG58" s="508">
        <f>+CE58/CF58</f>
        <v>0.8</v>
      </c>
      <c r="CH58" s="508">
        <f>+CG58</f>
        <v>0.8</v>
      </c>
      <c r="CI58" s="508">
        <f>+T58</f>
        <v>1</v>
      </c>
      <c r="CJ58" s="508">
        <f>+CH58/CI58</f>
        <v>0.8</v>
      </c>
      <c r="CK58" s="645"/>
    </row>
    <row r="59" spans="2:90" s="114" customFormat="1" ht="250.5" customHeight="1" x14ac:dyDescent="0.25">
      <c r="B59" s="121" t="s">
        <v>203</v>
      </c>
      <c r="C59" s="506" t="s">
        <v>1489</v>
      </c>
      <c r="D59" s="147" t="s">
        <v>65</v>
      </c>
      <c r="E59" s="505" t="s">
        <v>1725</v>
      </c>
      <c r="F59" s="127" t="s">
        <v>1718</v>
      </c>
      <c r="G59" s="147" t="s">
        <v>1726</v>
      </c>
      <c r="H59" s="147" t="s">
        <v>1727</v>
      </c>
      <c r="I59" s="147" t="s">
        <v>1728</v>
      </c>
      <c r="J59" s="122" t="s">
        <v>1521</v>
      </c>
      <c r="K59" s="147" t="s">
        <v>2576</v>
      </c>
      <c r="L59" s="147" t="s">
        <v>1729</v>
      </c>
      <c r="M59" s="147" t="s">
        <v>1730</v>
      </c>
      <c r="N59" s="121" t="s">
        <v>1499</v>
      </c>
      <c r="O59" s="147" t="s">
        <v>1731</v>
      </c>
      <c r="P59" s="121" t="s">
        <v>1175</v>
      </c>
      <c r="Q59" s="152" t="s">
        <v>60</v>
      </c>
      <c r="R59" s="504" t="s">
        <v>1161</v>
      </c>
      <c r="S59" s="121" t="s">
        <v>1499</v>
      </c>
      <c r="T59" s="120">
        <v>1</v>
      </c>
      <c r="U59" s="118"/>
      <c r="V59" s="118"/>
      <c r="W59" s="117"/>
      <c r="X59" s="147" t="s">
        <v>2575</v>
      </c>
      <c r="Y59" s="147" t="s">
        <v>2573</v>
      </c>
      <c r="Z59" s="118"/>
      <c r="AA59" s="118"/>
      <c r="AB59" s="117"/>
      <c r="AC59" s="147" t="s">
        <v>2574</v>
      </c>
      <c r="AD59" s="147" t="s">
        <v>2573</v>
      </c>
      <c r="AE59" s="118">
        <v>177</v>
      </c>
      <c r="AF59" s="118">
        <v>262</v>
      </c>
      <c r="AG59" s="117">
        <f>+AE59/AF59</f>
        <v>0.67557251908396942</v>
      </c>
      <c r="AH59" s="147" t="s">
        <v>2572</v>
      </c>
      <c r="AI59" s="147" t="s">
        <v>2571</v>
      </c>
      <c r="AJ59" s="118"/>
      <c r="AK59" s="118"/>
      <c r="AL59" s="117"/>
      <c r="AM59" s="510"/>
      <c r="AN59" s="518"/>
      <c r="AO59" s="119"/>
      <c r="AP59" s="118"/>
      <c r="AQ59" s="117"/>
      <c r="AR59" s="510"/>
      <c r="AS59" s="498"/>
      <c r="AT59" s="118"/>
      <c r="AU59" s="118"/>
      <c r="AV59" s="117"/>
      <c r="AW59" s="525"/>
      <c r="AX59" s="503"/>
      <c r="AY59" s="119"/>
      <c r="AZ59" s="118"/>
      <c r="BA59" s="117"/>
      <c r="BB59" s="526"/>
      <c r="BC59" s="498"/>
      <c r="BD59" s="118"/>
      <c r="BE59" s="118"/>
      <c r="BF59" s="117"/>
      <c r="BG59" s="526"/>
      <c r="BH59" s="503"/>
      <c r="BI59" s="119"/>
      <c r="BJ59" s="118"/>
      <c r="BK59" s="117"/>
      <c r="BL59" s="526"/>
      <c r="BM59" s="498"/>
      <c r="BN59" s="118"/>
      <c r="BO59" s="118"/>
      <c r="BP59" s="117"/>
      <c r="BQ59" s="526"/>
      <c r="BR59" s="503"/>
      <c r="BS59" s="119"/>
      <c r="BT59" s="118"/>
      <c r="BU59" s="117"/>
      <c r="BV59" s="503"/>
      <c r="BW59" s="503"/>
      <c r="BX59" s="118"/>
      <c r="BY59" s="118"/>
      <c r="BZ59" s="117"/>
      <c r="CA59" s="526"/>
      <c r="CB59" s="503"/>
      <c r="CC59" s="639"/>
      <c r="CE59" s="588">
        <f>+AE59</f>
        <v>177</v>
      </c>
      <c r="CF59" s="588">
        <f>+AF59</f>
        <v>262</v>
      </c>
      <c r="CG59" s="508">
        <f>+CE59/CF59</f>
        <v>0.67557251908396942</v>
      </c>
      <c r="CH59" s="508">
        <f>+CG59</f>
        <v>0.67557251908396942</v>
      </c>
      <c r="CI59" s="508">
        <f>+T59</f>
        <v>1</v>
      </c>
      <c r="CJ59" s="508">
        <f>+CH59/CI59</f>
        <v>0.67557251908396942</v>
      </c>
      <c r="CK59" s="588"/>
    </row>
    <row r="60" spans="2:90" s="142" customFormat="1" ht="348" x14ac:dyDescent="0.25">
      <c r="B60" s="121" t="s">
        <v>212</v>
      </c>
      <c r="C60" s="506" t="s">
        <v>1489</v>
      </c>
      <c r="D60" s="147" t="s">
        <v>65</v>
      </c>
      <c r="E60" s="505" t="s">
        <v>1732</v>
      </c>
      <c r="F60" s="127" t="s">
        <v>1733</v>
      </c>
      <c r="G60" s="147" t="s">
        <v>1734</v>
      </c>
      <c r="H60" s="147" t="s">
        <v>1735</v>
      </c>
      <c r="I60" s="147" t="s">
        <v>1736</v>
      </c>
      <c r="J60" s="122" t="s">
        <v>1495</v>
      </c>
      <c r="K60" s="147" t="s">
        <v>1737</v>
      </c>
      <c r="L60" s="147" t="s">
        <v>1738</v>
      </c>
      <c r="M60" s="147" t="s">
        <v>1739</v>
      </c>
      <c r="N60" s="121" t="s">
        <v>1665</v>
      </c>
      <c r="O60" s="147" t="s">
        <v>1738</v>
      </c>
      <c r="P60" s="121" t="s">
        <v>1155</v>
      </c>
      <c r="Q60" s="152" t="s">
        <v>30</v>
      </c>
      <c r="R60" s="504">
        <v>1</v>
      </c>
      <c r="S60" s="121" t="s">
        <v>1499</v>
      </c>
      <c r="T60" s="120">
        <v>1</v>
      </c>
      <c r="U60" s="140">
        <v>7</v>
      </c>
      <c r="V60" s="140">
        <v>7</v>
      </c>
      <c r="W60" s="137">
        <v>1</v>
      </c>
      <c r="X60" s="147" t="s">
        <v>2570</v>
      </c>
      <c r="Y60" s="147" t="s">
        <v>2569</v>
      </c>
      <c r="Z60" s="140">
        <v>3</v>
      </c>
      <c r="AA60" s="140">
        <v>3</v>
      </c>
      <c r="AB60" s="137">
        <v>1</v>
      </c>
      <c r="AC60" s="147" t="s">
        <v>2568</v>
      </c>
      <c r="AD60" s="147" t="s">
        <v>2567</v>
      </c>
      <c r="AE60" s="564">
        <v>2</v>
      </c>
      <c r="AF60" s="140">
        <v>2</v>
      </c>
      <c r="AG60" s="137">
        <v>1</v>
      </c>
      <c r="AH60" s="147" t="s">
        <v>2566</v>
      </c>
      <c r="AI60" s="147" t="s">
        <v>2565</v>
      </c>
      <c r="AJ60" s="140"/>
      <c r="AK60" s="140"/>
      <c r="AL60" s="137"/>
      <c r="AM60" s="644"/>
      <c r="AN60" s="644"/>
      <c r="AO60" s="140"/>
      <c r="AP60" s="140"/>
      <c r="AQ60" s="137"/>
      <c r="AR60" s="644"/>
      <c r="AS60" s="644"/>
      <c r="AT60" s="140"/>
      <c r="AU60" s="140"/>
      <c r="AV60" s="137"/>
      <c r="AW60" s="644"/>
      <c r="AX60" s="622"/>
      <c r="AY60" s="564"/>
      <c r="AZ60" s="140"/>
      <c r="BA60" s="137"/>
      <c r="BB60" s="644"/>
      <c r="BC60" s="622"/>
      <c r="BD60" s="140"/>
      <c r="BE60" s="140"/>
      <c r="BF60" s="137"/>
      <c r="BG60" s="644"/>
      <c r="BH60" s="622"/>
      <c r="BI60" s="564"/>
      <c r="BJ60" s="140"/>
      <c r="BK60" s="137"/>
      <c r="BL60" s="644"/>
      <c r="BM60" s="644"/>
      <c r="BN60" s="140"/>
      <c r="BO60" s="140"/>
      <c r="BP60" s="137"/>
      <c r="BQ60" s="521"/>
      <c r="BR60" s="622"/>
      <c r="BS60" s="564"/>
      <c r="BT60" s="140"/>
      <c r="BU60" s="137"/>
      <c r="BV60" s="521"/>
      <c r="BW60" s="622"/>
      <c r="BX60" s="564"/>
      <c r="BY60" s="140"/>
      <c r="BZ60" s="137"/>
      <c r="CA60" s="521"/>
      <c r="CB60" s="622"/>
      <c r="CC60" s="643"/>
      <c r="CE60" s="641">
        <f>+U60+Z60+AE60+AJ60+AO60+AT60+AY60+BD60+BI60+BN60+BS60+BX60</f>
        <v>12</v>
      </c>
      <c r="CF60" s="641">
        <f>+V60+AA60+AF60+AK60+AP60+AU60+AZ60+BE60+BJ60+BO60+BT60+BY60</f>
        <v>12</v>
      </c>
      <c r="CG60" s="642">
        <f>+CE60/CF60</f>
        <v>1</v>
      </c>
      <c r="CH60" s="642">
        <f>+CG60</f>
        <v>1</v>
      </c>
      <c r="CI60" s="642">
        <f>+T60</f>
        <v>1</v>
      </c>
      <c r="CJ60" s="642">
        <f>+CH60/CI60</f>
        <v>1</v>
      </c>
      <c r="CK60" s="641"/>
    </row>
    <row r="61" spans="2:90" s="114" customFormat="1" ht="288" x14ac:dyDescent="0.25">
      <c r="B61" s="121" t="s">
        <v>212</v>
      </c>
      <c r="C61" s="506" t="s">
        <v>106</v>
      </c>
      <c r="D61" s="147" t="s">
        <v>65</v>
      </c>
      <c r="E61" s="505" t="s">
        <v>1740</v>
      </c>
      <c r="F61" s="127" t="s">
        <v>1718</v>
      </c>
      <c r="G61" s="147" t="s">
        <v>2564</v>
      </c>
      <c r="H61" s="147" t="s">
        <v>2563</v>
      </c>
      <c r="I61" s="147" t="s">
        <v>2562</v>
      </c>
      <c r="J61" s="122" t="s">
        <v>1521</v>
      </c>
      <c r="K61" s="147" t="s">
        <v>2561</v>
      </c>
      <c r="L61" s="147" t="s">
        <v>2560</v>
      </c>
      <c r="M61" s="147" t="s">
        <v>1594</v>
      </c>
      <c r="N61" s="121" t="s">
        <v>1499</v>
      </c>
      <c r="O61" s="147" t="s">
        <v>2559</v>
      </c>
      <c r="P61" s="121" t="s">
        <v>1175</v>
      </c>
      <c r="Q61" s="152" t="s">
        <v>30</v>
      </c>
      <c r="R61" s="504">
        <v>0.92</v>
      </c>
      <c r="S61" s="121" t="s">
        <v>1499</v>
      </c>
      <c r="T61" s="120">
        <v>0.98</v>
      </c>
      <c r="U61" s="117"/>
      <c r="V61" s="117"/>
      <c r="W61" s="117"/>
      <c r="X61" s="147" t="s">
        <v>2558</v>
      </c>
      <c r="Y61" s="147" t="s">
        <v>2556</v>
      </c>
      <c r="Z61" s="118"/>
      <c r="AA61" s="118"/>
      <c r="AB61" s="117"/>
      <c r="AC61" s="147" t="s">
        <v>2557</v>
      </c>
      <c r="AD61" s="147" t="s">
        <v>2556</v>
      </c>
      <c r="AE61" s="117">
        <v>0.99</v>
      </c>
      <c r="AF61" s="117">
        <v>0.98</v>
      </c>
      <c r="AG61" s="117">
        <f>+AE61/AF61</f>
        <v>1.010204081632653</v>
      </c>
      <c r="AH61" s="147" t="s">
        <v>2555</v>
      </c>
      <c r="AI61" s="147" t="s">
        <v>2298</v>
      </c>
      <c r="AJ61" s="118"/>
      <c r="AK61" s="118"/>
      <c r="AL61" s="117"/>
      <c r="AM61" s="117"/>
      <c r="AN61" s="503"/>
      <c r="AO61" s="119"/>
      <c r="AP61" s="118"/>
      <c r="AQ61" s="117"/>
      <c r="AR61" s="499"/>
      <c r="AS61" s="498"/>
      <c r="AT61" s="118"/>
      <c r="AU61" s="118"/>
      <c r="AV61" s="117"/>
      <c r="AW61" s="117"/>
      <c r="AX61" s="503"/>
      <c r="AY61" s="119"/>
      <c r="AZ61" s="118"/>
      <c r="BA61" s="117"/>
      <c r="BB61" s="499"/>
      <c r="BC61" s="498"/>
      <c r="BD61" s="118"/>
      <c r="BE61" s="118"/>
      <c r="BF61" s="117"/>
      <c r="BG61" s="117"/>
      <c r="BH61" s="503"/>
      <c r="BI61" s="119"/>
      <c r="BJ61" s="118"/>
      <c r="BK61" s="117"/>
      <c r="BL61" s="499"/>
      <c r="BM61" s="498"/>
      <c r="BN61" s="118"/>
      <c r="BO61" s="118"/>
      <c r="BP61" s="117"/>
      <c r="BQ61" s="117"/>
      <c r="BR61" s="503"/>
      <c r="BS61" s="119"/>
      <c r="BT61" s="118"/>
      <c r="BU61" s="117"/>
      <c r="BV61" s="117"/>
      <c r="BW61" s="503"/>
      <c r="BX61" s="118"/>
      <c r="BY61" s="118"/>
      <c r="BZ61" s="117"/>
      <c r="CA61" s="117"/>
      <c r="CB61" s="503"/>
      <c r="CC61" s="606"/>
      <c r="CE61" s="508">
        <f>+U61+Z61+AE61+AJ61+AO61+AT61+AY61+BD61+BI61+BN61+BS61+BX61</f>
        <v>0.99</v>
      </c>
      <c r="CF61" s="508">
        <f>+V61+AA61+AF61+AK61+AP61+AU61+AZ61+BE61+BJ61+BO61+BT61+BY61</f>
        <v>0.98</v>
      </c>
      <c r="CG61" s="508">
        <f>+CE61/CF61</f>
        <v>1.010204081632653</v>
      </c>
      <c r="CH61" s="508">
        <f>+CG61</f>
        <v>1.010204081632653</v>
      </c>
      <c r="CI61" s="508">
        <f>+T61</f>
        <v>0.98</v>
      </c>
      <c r="CJ61" s="508">
        <f>+CH61/CI61</f>
        <v>1.0308204914618908</v>
      </c>
      <c r="CK61" s="588"/>
    </row>
    <row r="62" spans="2:90" s="114" customFormat="1" ht="250.5" customHeight="1" x14ac:dyDescent="0.25">
      <c r="B62" s="121" t="s">
        <v>1749</v>
      </c>
      <c r="C62" s="506" t="s">
        <v>56</v>
      </c>
      <c r="D62" s="147" t="s">
        <v>1559</v>
      </c>
      <c r="E62" s="505" t="s">
        <v>1750</v>
      </c>
      <c r="F62" s="127" t="s">
        <v>1560</v>
      </c>
      <c r="G62" s="147" t="s">
        <v>1751</v>
      </c>
      <c r="H62" s="147" t="s">
        <v>1752</v>
      </c>
      <c r="I62" s="147" t="s">
        <v>1753</v>
      </c>
      <c r="J62" s="122" t="s">
        <v>1521</v>
      </c>
      <c r="K62" s="147" t="s">
        <v>1754</v>
      </c>
      <c r="L62" s="147" t="s">
        <v>1755</v>
      </c>
      <c r="M62" s="147" t="s">
        <v>1756</v>
      </c>
      <c r="N62" s="121" t="s">
        <v>1499</v>
      </c>
      <c r="O62" s="147" t="s">
        <v>1757</v>
      </c>
      <c r="P62" s="121" t="s">
        <v>1175</v>
      </c>
      <c r="Q62" s="152" t="s">
        <v>30</v>
      </c>
      <c r="R62" s="504">
        <v>0.53</v>
      </c>
      <c r="S62" s="121" t="s">
        <v>1499</v>
      </c>
      <c r="T62" s="120">
        <v>0.6</v>
      </c>
      <c r="U62" s="118"/>
      <c r="V62" s="118"/>
      <c r="W62" s="117"/>
      <c r="X62" s="147" t="s">
        <v>2554</v>
      </c>
      <c r="Y62" s="147" t="s">
        <v>2552</v>
      </c>
      <c r="Z62" s="140"/>
      <c r="AA62" s="140"/>
      <c r="AB62" s="137"/>
      <c r="AC62" s="147" t="s">
        <v>2553</v>
      </c>
      <c r="AD62" s="147" t="s">
        <v>2552</v>
      </c>
      <c r="AE62" s="119">
        <v>60</v>
      </c>
      <c r="AF62" s="118">
        <v>99</v>
      </c>
      <c r="AG62" s="117">
        <f>+AE62/AF62</f>
        <v>0.60606060606060608</v>
      </c>
      <c r="AH62" s="147" t="s">
        <v>2551</v>
      </c>
      <c r="AI62" s="147" t="s">
        <v>2550</v>
      </c>
      <c r="AJ62" s="118"/>
      <c r="AK62" s="118"/>
      <c r="AL62" s="117"/>
      <c r="AM62" s="525"/>
      <c r="AN62" s="522"/>
      <c r="AO62" s="119"/>
      <c r="AP62" s="118"/>
      <c r="AQ62" s="117"/>
      <c r="AR62" s="525"/>
      <c r="AS62" s="522"/>
      <c r="AT62" s="118"/>
      <c r="AU62" s="118"/>
      <c r="AV62" s="117"/>
      <c r="AW62" s="525"/>
      <c r="AX62" s="522"/>
      <c r="AY62" s="119"/>
      <c r="AZ62" s="118"/>
      <c r="BA62" s="117"/>
      <c r="BB62" s="525"/>
      <c r="BC62" s="522"/>
      <c r="BD62" s="118"/>
      <c r="BE62" s="118"/>
      <c r="BF62" s="117"/>
      <c r="BG62" s="525"/>
      <c r="BH62" s="522"/>
      <c r="BI62" s="119"/>
      <c r="BJ62" s="140"/>
      <c r="BK62" s="137"/>
      <c r="BL62" s="521"/>
      <c r="BM62" s="522"/>
      <c r="BN62" s="118"/>
      <c r="BO62" s="118"/>
      <c r="BP62" s="117"/>
      <c r="BQ62" s="525"/>
      <c r="BR62" s="503"/>
      <c r="BS62" s="119"/>
      <c r="BT62" s="118"/>
      <c r="BU62" s="117"/>
      <c r="BV62" s="525"/>
      <c r="BW62" s="503"/>
      <c r="BX62" s="118"/>
      <c r="BY62" s="118"/>
      <c r="BZ62" s="117"/>
      <c r="CA62" s="117"/>
      <c r="CB62" s="503"/>
      <c r="CC62" s="606"/>
      <c r="CE62" s="588">
        <f>+U62+Z62+AE62+AJ62+AO62+AT62+AY62+BD62+BI62+BN62+BS62+BX62</f>
        <v>60</v>
      </c>
      <c r="CF62" s="588">
        <f>+V62+AA62+AF62+AK62+AP62+AU62+AZ62+BE62+BJ62+BO62+BT62+BY62</f>
        <v>99</v>
      </c>
      <c r="CG62" s="508">
        <f>+CE62/CF62</f>
        <v>0.60606060606060608</v>
      </c>
      <c r="CH62" s="508">
        <f>+CG62</f>
        <v>0.60606060606060608</v>
      </c>
      <c r="CI62" s="508">
        <f>+T62</f>
        <v>0.6</v>
      </c>
      <c r="CJ62" s="508">
        <f>+CH62/CI62</f>
        <v>1.0101010101010102</v>
      </c>
      <c r="CK62" s="588"/>
    </row>
    <row r="63" spans="2:90" s="114" customFormat="1" ht="250.5" customHeight="1" x14ac:dyDescent="0.25">
      <c r="B63" s="121" t="s">
        <v>1749</v>
      </c>
      <c r="C63" s="506" t="s">
        <v>148</v>
      </c>
      <c r="D63" s="147" t="s">
        <v>1559</v>
      </c>
      <c r="E63" s="505" t="s">
        <v>1870</v>
      </c>
      <c r="F63" s="127" t="s">
        <v>1567</v>
      </c>
      <c r="G63" s="147" t="s">
        <v>1871</v>
      </c>
      <c r="H63" s="147" t="s">
        <v>1872</v>
      </c>
      <c r="I63" s="147" t="s">
        <v>1873</v>
      </c>
      <c r="J63" s="122" t="s">
        <v>1521</v>
      </c>
      <c r="K63" s="147" t="s">
        <v>1874</v>
      </c>
      <c r="L63" s="147" t="s">
        <v>1875</v>
      </c>
      <c r="M63" s="147" t="s">
        <v>1876</v>
      </c>
      <c r="N63" s="121" t="s">
        <v>1499</v>
      </c>
      <c r="O63" s="147" t="s">
        <v>1877</v>
      </c>
      <c r="P63" s="121" t="s">
        <v>1175</v>
      </c>
      <c r="Q63" s="152" t="s">
        <v>30</v>
      </c>
      <c r="R63" s="504">
        <v>0.3</v>
      </c>
      <c r="S63" s="121" t="s">
        <v>1499</v>
      </c>
      <c r="T63" s="120">
        <v>0.6</v>
      </c>
      <c r="U63" s="140"/>
      <c r="V63" s="140"/>
      <c r="W63" s="137"/>
      <c r="X63" s="147" t="s">
        <v>2549</v>
      </c>
      <c r="Y63" s="147" t="s">
        <v>2400</v>
      </c>
      <c r="Z63" s="140"/>
      <c r="AA63" s="140"/>
      <c r="AB63" s="137"/>
      <c r="AC63" s="147" t="s">
        <v>2548</v>
      </c>
      <c r="AD63" s="147" t="s">
        <v>2400</v>
      </c>
      <c r="AE63" s="140">
        <v>1150</v>
      </c>
      <c r="AF63" s="140">
        <v>1830</v>
      </c>
      <c r="AG63" s="117">
        <f>+AE63/AF63</f>
        <v>0.62841530054644812</v>
      </c>
      <c r="AH63" s="147" t="s">
        <v>2547</v>
      </c>
      <c r="AI63" s="147" t="s">
        <v>2398</v>
      </c>
      <c r="AJ63" s="118"/>
      <c r="AK63" s="118"/>
      <c r="AL63" s="117"/>
      <c r="AM63" s="525"/>
      <c r="AN63" s="503"/>
      <c r="AO63" s="119"/>
      <c r="AP63" s="118"/>
      <c r="AQ63" s="525"/>
      <c r="AR63" s="526"/>
      <c r="AS63" s="498"/>
      <c r="AT63" s="118"/>
      <c r="AU63" s="140"/>
      <c r="AV63" s="117"/>
      <c r="AW63" s="524"/>
      <c r="AX63" s="503"/>
      <c r="AY63" s="119"/>
      <c r="AZ63" s="118"/>
      <c r="BA63" s="117"/>
      <c r="BB63" s="521"/>
      <c r="BC63" s="498"/>
      <c r="BD63" s="118"/>
      <c r="BE63" s="118"/>
      <c r="BF63" s="117"/>
      <c r="BG63" s="525"/>
      <c r="BH63" s="503"/>
      <c r="BI63" s="119"/>
      <c r="BJ63" s="118"/>
      <c r="BK63" s="117"/>
      <c r="BL63" s="521"/>
      <c r="BM63" s="526"/>
      <c r="BN63" s="118"/>
      <c r="BO63" s="118"/>
      <c r="BP63" s="117"/>
      <c r="BQ63" s="525"/>
      <c r="BR63" s="524"/>
      <c r="BS63" s="119"/>
      <c r="BT63" s="118"/>
      <c r="BU63" s="117"/>
      <c r="BV63" s="525"/>
      <c r="BW63" s="503"/>
      <c r="BX63" s="118"/>
      <c r="BY63" s="118"/>
      <c r="BZ63" s="117"/>
      <c r="CA63" s="117"/>
      <c r="CB63" s="503"/>
      <c r="CC63" s="606"/>
      <c r="CE63" s="605">
        <f>AE63+AT63+BI63+BX63</f>
        <v>1150</v>
      </c>
      <c r="CF63" s="605">
        <f>AF63+AU63+BJ63+BY63</f>
        <v>1830</v>
      </c>
      <c r="CG63" s="508">
        <f>+CE63/CF63</f>
        <v>0.62841530054644812</v>
      </c>
      <c r="CH63" s="508">
        <f>+CG63</f>
        <v>0.62841530054644812</v>
      </c>
      <c r="CI63" s="508">
        <f>+T63</f>
        <v>0.6</v>
      </c>
      <c r="CJ63" s="508">
        <f>+CH63/CI63</f>
        <v>1.0473588342440803</v>
      </c>
      <c r="CK63" s="588"/>
      <c r="CL63" s="142"/>
    </row>
    <row r="64" spans="2:90" s="114" customFormat="1" ht="250.5" customHeight="1" x14ac:dyDescent="0.25">
      <c r="B64" s="121" t="s">
        <v>1749</v>
      </c>
      <c r="C64" s="506" t="s">
        <v>1900</v>
      </c>
      <c r="D64" s="147" t="s">
        <v>1558</v>
      </c>
      <c r="E64" s="505" t="s">
        <v>1901</v>
      </c>
      <c r="F64" s="127" t="s">
        <v>2330</v>
      </c>
      <c r="G64" s="147" t="s">
        <v>1902</v>
      </c>
      <c r="H64" s="147" t="s">
        <v>1903</v>
      </c>
      <c r="I64" s="147" t="s">
        <v>2546</v>
      </c>
      <c r="J64" s="122" t="s">
        <v>1521</v>
      </c>
      <c r="K64" s="147" t="s">
        <v>2545</v>
      </c>
      <c r="L64" s="147" t="s">
        <v>1904</v>
      </c>
      <c r="M64" s="147" t="s">
        <v>2544</v>
      </c>
      <c r="N64" s="121" t="s">
        <v>1499</v>
      </c>
      <c r="O64" s="147" t="s">
        <v>2543</v>
      </c>
      <c r="P64" s="121" t="s">
        <v>1155</v>
      </c>
      <c r="Q64" s="152" t="s">
        <v>30</v>
      </c>
      <c r="R64" s="504" t="s">
        <v>1161</v>
      </c>
      <c r="S64" s="121" t="s">
        <v>1499</v>
      </c>
      <c r="T64" s="120">
        <v>1</v>
      </c>
      <c r="U64" s="640">
        <v>27</v>
      </c>
      <c r="V64" s="640">
        <v>36</v>
      </c>
      <c r="W64" s="120">
        <v>0.75</v>
      </c>
      <c r="X64" s="147" t="s">
        <v>2542</v>
      </c>
      <c r="Y64" s="147" t="s">
        <v>2541</v>
      </c>
      <c r="Z64" s="640">
        <v>11</v>
      </c>
      <c r="AA64" s="640">
        <v>19</v>
      </c>
      <c r="AB64" s="120">
        <v>0.57894736842105265</v>
      </c>
      <c r="AC64" s="147" t="s">
        <v>2540</v>
      </c>
      <c r="AD64" s="147" t="s">
        <v>2539</v>
      </c>
      <c r="AE64" s="118">
        <v>30</v>
      </c>
      <c r="AF64" s="118">
        <v>51</v>
      </c>
      <c r="AG64" s="117">
        <f>AE64/AF64</f>
        <v>0.58823529411764708</v>
      </c>
      <c r="AH64" s="147" t="s">
        <v>2538</v>
      </c>
      <c r="AI64" s="147" t="s">
        <v>2537</v>
      </c>
      <c r="AJ64" s="118"/>
      <c r="AK64" s="118"/>
      <c r="AL64" s="117"/>
      <c r="AM64" s="503"/>
      <c r="AN64" s="503"/>
      <c r="AO64" s="119"/>
      <c r="AP64" s="118"/>
      <c r="AQ64" s="117"/>
      <c r="AR64" s="498"/>
      <c r="AS64" s="498"/>
      <c r="AT64" s="118"/>
      <c r="AU64" s="118"/>
      <c r="AV64" s="117"/>
      <c r="AW64" s="503"/>
      <c r="AX64" s="503"/>
      <c r="AY64" s="119"/>
      <c r="AZ64" s="118"/>
      <c r="BA64" s="117"/>
      <c r="BB64" s="498"/>
      <c r="BC64" s="498"/>
      <c r="BD64" s="118"/>
      <c r="BE64" s="118"/>
      <c r="BF64" s="117"/>
      <c r="BG64" s="503"/>
      <c r="BH64" s="503"/>
      <c r="BI64" s="119"/>
      <c r="BJ64" s="118"/>
      <c r="BK64" s="117"/>
      <c r="BL64" s="526"/>
      <c r="BM64" s="526"/>
      <c r="BN64" s="118"/>
      <c r="BO64" s="118"/>
      <c r="BP64" s="117"/>
      <c r="BQ64" s="525"/>
      <c r="BR64" s="503"/>
      <c r="BS64" s="119"/>
      <c r="BT64" s="118"/>
      <c r="BU64" s="117"/>
      <c r="BV64" s="525"/>
      <c r="BW64" s="503"/>
      <c r="BX64" s="118"/>
      <c r="BY64" s="118"/>
      <c r="BZ64" s="117"/>
      <c r="CA64" s="503"/>
      <c r="CB64" s="503"/>
      <c r="CC64" s="639"/>
      <c r="CE64" s="630">
        <f>(U64+Z64+AE64+AJ64+AO64+AT64+AY64+BD64+BI64+BN64+BS64+BX64)/12</f>
        <v>5.666666666666667</v>
      </c>
      <c r="CF64" s="630">
        <f>(V64+AA64+AF64+AK64+AP64+AU64+AZ64+BE64+BJ64+BO64+BT64+BY64)/12</f>
        <v>8.8333333333333339</v>
      </c>
      <c r="CG64" s="508">
        <f>+CE64/CF64</f>
        <v>0.64150943396226412</v>
      </c>
      <c r="CH64" s="508">
        <f>+CG64</f>
        <v>0.64150943396226412</v>
      </c>
      <c r="CI64" s="508">
        <f>+T64</f>
        <v>1</v>
      </c>
      <c r="CJ64" s="508">
        <f>+CH64/CI64</f>
        <v>0.64150943396226412</v>
      </c>
      <c r="CK64" s="588"/>
    </row>
    <row r="65" spans="2:90" s="114" customFormat="1" ht="250.5" customHeight="1" x14ac:dyDescent="0.2">
      <c r="B65" s="121" t="s">
        <v>221</v>
      </c>
      <c r="C65" s="506" t="s">
        <v>83</v>
      </c>
      <c r="D65" s="147" t="s">
        <v>1558</v>
      </c>
      <c r="E65" s="505" t="s">
        <v>1758</v>
      </c>
      <c r="F65" s="127" t="s">
        <v>1759</v>
      </c>
      <c r="G65" s="147" t="s">
        <v>1760</v>
      </c>
      <c r="H65" s="147" t="s">
        <v>1761</v>
      </c>
      <c r="I65" s="147" t="s">
        <v>1762</v>
      </c>
      <c r="J65" s="122" t="s">
        <v>1521</v>
      </c>
      <c r="K65" s="147" t="s">
        <v>1763</v>
      </c>
      <c r="L65" s="147" t="s">
        <v>1764</v>
      </c>
      <c r="M65" s="147" t="s">
        <v>1765</v>
      </c>
      <c r="N65" s="121" t="s">
        <v>1499</v>
      </c>
      <c r="O65" s="147" t="s">
        <v>1766</v>
      </c>
      <c r="P65" s="121" t="s">
        <v>1155</v>
      </c>
      <c r="Q65" s="152" t="s">
        <v>60</v>
      </c>
      <c r="R65" s="504" t="s">
        <v>1767</v>
      </c>
      <c r="S65" s="121" t="s">
        <v>1499</v>
      </c>
      <c r="T65" s="120">
        <v>0.4</v>
      </c>
      <c r="U65" s="125" t="s">
        <v>2536</v>
      </c>
      <c r="V65" s="125">
        <v>2220</v>
      </c>
      <c r="W65" s="117">
        <v>0</v>
      </c>
      <c r="X65" s="147" t="s">
        <v>2535</v>
      </c>
      <c r="Y65" s="147" t="s">
        <v>2534</v>
      </c>
      <c r="Z65" s="125">
        <v>1728</v>
      </c>
      <c r="AA65" s="125">
        <v>6070</v>
      </c>
      <c r="AB65" s="117">
        <f>Z65/AA65</f>
        <v>0.28467874794069192</v>
      </c>
      <c r="AC65" s="147" t="s">
        <v>2533</v>
      </c>
      <c r="AD65" s="147" t="s">
        <v>2532</v>
      </c>
      <c r="AE65" s="125">
        <v>2968</v>
      </c>
      <c r="AF65" s="125">
        <v>10386</v>
      </c>
      <c r="AG65" s="117">
        <f>AE65/AF65</f>
        <v>0.2857693048334296</v>
      </c>
      <c r="AH65" s="147" t="s">
        <v>2531</v>
      </c>
      <c r="AI65" s="147" t="s">
        <v>2530</v>
      </c>
      <c r="AJ65" s="125"/>
      <c r="AK65" s="125"/>
      <c r="AL65" s="117"/>
      <c r="AM65" s="524"/>
      <c r="AN65" s="525"/>
      <c r="AO65" s="621"/>
      <c r="AP65" s="125"/>
      <c r="AQ65" s="633"/>
      <c r="AR65" s="521"/>
      <c r="AS65" s="526"/>
      <c r="AT65" s="638"/>
      <c r="AU65" s="638"/>
      <c r="AV65" s="117"/>
      <c r="AW65" s="524"/>
      <c r="AX65" s="525"/>
      <c r="AY65" s="621"/>
      <c r="AZ65" s="125"/>
      <c r="BA65" s="117"/>
      <c r="BB65" s="498"/>
      <c r="BC65" s="526"/>
      <c r="BD65" s="125"/>
      <c r="BE65" s="125"/>
      <c r="BF65" s="117"/>
      <c r="BG65" s="503"/>
      <c r="BH65" s="503"/>
      <c r="BI65" s="119"/>
      <c r="BJ65" s="118"/>
      <c r="BK65" s="117"/>
      <c r="BL65" s="498"/>
      <c r="BM65" s="637"/>
      <c r="BN65" s="611"/>
      <c r="BO65" s="611"/>
      <c r="BP65" s="633"/>
      <c r="BQ65" s="632"/>
      <c r="BR65" s="636"/>
      <c r="BS65" s="635"/>
      <c r="BT65" s="611"/>
      <c r="BU65" s="633"/>
      <c r="BV65" s="518"/>
      <c r="BW65" s="634"/>
      <c r="BX65" s="118"/>
      <c r="BY65" s="118"/>
      <c r="BZ65" s="633"/>
      <c r="CA65" s="632"/>
      <c r="CB65" s="503"/>
      <c r="CC65" s="631"/>
      <c r="CE65" s="630">
        <f>AE65</f>
        <v>2968</v>
      </c>
      <c r="CF65" s="630">
        <f>AF65</f>
        <v>10386</v>
      </c>
      <c r="CG65" s="508">
        <f>CE65/CF65</f>
        <v>0.2857693048334296</v>
      </c>
      <c r="CH65" s="508">
        <f>+CG65</f>
        <v>0.2857693048334296</v>
      </c>
      <c r="CI65" s="508">
        <f>+T65</f>
        <v>0.4</v>
      </c>
      <c r="CJ65" s="508">
        <f>+CH65/CI65</f>
        <v>0.71442326208357398</v>
      </c>
      <c r="CK65" s="588"/>
    </row>
    <row r="66" spans="2:90" s="114" customFormat="1" ht="290.10000000000002" customHeight="1" x14ac:dyDescent="0.25">
      <c r="B66" s="121" t="s">
        <v>221</v>
      </c>
      <c r="C66" s="506" t="s">
        <v>168</v>
      </c>
      <c r="D66" s="147" t="s">
        <v>1558</v>
      </c>
      <c r="E66" s="505" t="s">
        <v>1891</v>
      </c>
      <c r="F66" s="127" t="s">
        <v>1892</v>
      </c>
      <c r="G66" s="147" t="s">
        <v>1893</v>
      </c>
      <c r="H66" s="147" t="s">
        <v>2529</v>
      </c>
      <c r="I66" s="147" t="s">
        <v>1894</v>
      </c>
      <c r="J66" s="122" t="s">
        <v>1521</v>
      </c>
      <c r="K66" s="147" t="s">
        <v>1895</v>
      </c>
      <c r="L66" s="147" t="s">
        <v>1896</v>
      </c>
      <c r="M66" s="147" t="s">
        <v>1897</v>
      </c>
      <c r="N66" s="121" t="s">
        <v>1665</v>
      </c>
      <c r="O66" s="147" t="s">
        <v>1898</v>
      </c>
      <c r="P66" s="121" t="s">
        <v>1535</v>
      </c>
      <c r="Q66" s="152" t="s">
        <v>30</v>
      </c>
      <c r="R66" s="504" t="s">
        <v>1899</v>
      </c>
      <c r="S66" s="121" t="s">
        <v>1899</v>
      </c>
      <c r="T66" s="120">
        <v>0.6</v>
      </c>
      <c r="U66" s="118"/>
      <c r="V66" s="118"/>
      <c r="W66" s="117"/>
      <c r="X66" s="147" t="s">
        <v>2528</v>
      </c>
      <c r="Y66" s="147" t="s">
        <v>2527</v>
      </c>
      <c r="Z66" s="118"/>
      <c r="AA66" s="118"/>
      <c r="AB66" s="117"/>
      <c r="AC66" s="147" t="s">
        <v>2526</v>
      </c>
      <c r="AD66" s="147" t="s">
        <v>2525</v>
      </c>
      <c r="AE66" s="118"/>
      <c r="AF66" s="118"/>
      <c r="AG66" s="117"/>
      <c r="AH66" s="147" t="s">
        <v>2524</v>
      </c>
      <c r="AI66" s="147" t="s">
        <v>2523</v>
      </c>
      <c r="AJ66" s="118"/>
      <c r="AK66" s="118"/>
      <c r="AL66" s="117"/>
      <c r="AM66" s="117"/>
      <c r="AN66" s="503"/>
      <c r="AO66" s="119"/>
      <c r="AP66" s="118"/>
      <c r="AQ66" s="117"/>
      <c r="AR66" s="499"/>
      <c r="AS66" s="498"/>
      <c r="AT66" s="118"/>
      <c r="AU66" s="118"/>
      <c r="AV66" s="117"/>
      <c r="AW66" s="117"/>
      <c r="AX66" s="503"/>
      <c r="AY66" s="119"/>
      <c r="AZ66" s="118"/>
      <c r="BA66" s="117"/>
      <c r="BB66" s="499"/>
      <c r="BC66" s="498"/>
      <c r="BD66" s="118"/>
      <c r="BE66" s="118"/>
      <c r="BF66" s="117"/>
      <c r="BG66" s="117"/>
      <c r="BH66" s="503"/>
      <c r="BI66" s="119"/>
      <c r="BJ66" s="118"/>
      <c r="BK66" s="117"/>
      <c r="BL66" s="499"/>
      <c r="BM66" s="498"/>
      <c r="BN66" s="118"/>
      <c r="BO66" s="118"/>
      <c r="BP66" s="117"/>
      <c r="BQ66" s="117"/>
      <c r="BR66" s="503"/>
      <c r="BS66" s="119"/>
      <c r="BT66" s="118"/>
      <c r="BU66" s="117"/>
      <c r="BV66" s="117"/>
      <c r="BW66" s="503"/>
      <c r="BX66" s="118"/>
      <c r="BY66" s="118"/>
      <c r="BZ66" s="117"/>
      <c r="CA66" s="117"/>
      <c r="CB66" s="503"/>
      <c r="CC66" s="606"/>
      <c r="CE66" s="588"/>
      <c r="CF66" s="588"/>
      <c r="CG66" s="508"/>
      <c r="CH66" s="508"/>
      <c r="CI66" s="508"/>
      <c r="CJ66" s="508"/>
      <c r="CK66" s="588" t="s">
        <v>2438</v>
      </c>
    </row>
    <row r="67" spans="2:90" s="114" customFormat="1" ht="250.5" customHeight="1" x14ac:dyDescent="0.25">
      <c r="B67" s="121" t="s">
        <v>221</v>
      </c>
      <c r="C67" s="506" t="s">
        <v>158</v>
      </c>
      <c r="D67" s="147" t="s">
        <v>78</v>
      </c>
      <c r="E67" s="505" t="s">
        <v>2522</v>
      </c>
      <c r="F67" s="127" t="s">
        <v>2495</v>
      </c>
      <c r="G67" s="147" t="s">
        <v>1886</v>
      </c>
      <c r="H67" s="147" t="s">
        <v>1887</v>
      </c>
      <c r="I67" s="147" t="s">
        <v>1888</v>
      </c>
      <c r="J67" s="122" t="s">
        <v>1521</v>
      </c>
      <c r="K67" s="147" t="s">
        <v>1889</v>
      </c>
      <c r="L67" s="147" t="s">
        <v>1890</v>
      </c>
      <c r="M67" s="147" t="s">
        <v>2521</v>
      </c>
      <c r="N67" s="121" t="s">
        <v>1665</v>
      </c>
      <c r="O67" s="147" t="s">
        <v>2520</v>
      </c>
      <c r="P67" s="121" t="s">
        <v>1535</v>
      </c>
      <c r="Q67" s="152" t="s">
        <v>30</v>
      </c>
      <c r="R67" s="504">
        <v>0.94</v>
      </c>
      <c r="S67" s="121" t="s">
        <v>1499</v>
      </c>
      <c r="T67" s="120">
        <v>1</v>
      </c>
      <c r="U67" s="118"/>
      <c r="V67" s="118"/>
      <c r="W67" s="117"/>
      <c r="X67" s="147" t="s">
        <v>2519</v>
      </c>
      <c r="Y67" s="147" t="s">
        <v>2492</v>
      </c>
      <c r="Z67" s="139"/>
      <c r="AA67" s="139"/>
      <c r="AB67" s="141"/>
      <c r="AC67" s="147" t="s">
        <v>2518</v>
      </c>
      <c r="AD67" s="147" t="s">
        <v>2517</v>
      </c>
      <c r="AE67" s="118"/>
      <c r="AF67" s="118"/>
      <c r="AG67" s="117"/>
      <c r="AH67" s="147" t="s">
        <v>2516</v>
      </c>
      <c r="AI67" s="147" t="s">
        <v>2515</v>
      </c>
      <c r="AJ67" s="118"/>
      <c r="AK67" s="118"/>
      <c r="AL67" s="117"/>
      <c r="AM67" s="117"/>
      <c r="AN67" s="503"/>
      <c r="AO67" s="119"/>
      <c r="AP67" s="118"/>
      <c r="AQ67" s="117"/>
      <c r="AR67" s="499"/>
      <c r="AS67" s="498"/>
      <c r="AT67" s="118"/>
      <c r="AU67" s="118"/>
      <c r="AV67" s="117"/>
      <c r="AW67" s="117"/>
      <c r="AX67" s="503"/>
      <c r="AY67" s="119"/>
      <c r="AZ67" s="118"/>
      <c r="BA67" s="117"/>
      <c r="BB67" s="499"/>
      <c r="BC67" s="498"/>
      <c r="BD67" s="118"/>
      <c r="BE67" s="118"/>
      <c r="BF67" s="117"/>
      <c r="BG67" s="117"/>
      <c r="BH67" s="503"/>
      <c r="BI67" s="119"/>
      <c r="BJ67" s="118"/>
      <c r="BK67" s="117"/>
      <c r="BL67" s="499"/>
      <c r="BM67" s="498"/>
      <c r="BN67" s="118"/>
      <c r="BO67" s="118"/>
      <c r="BP67" s="117"/>
      <c r="BQ67" s="117"/>
      <c r="BR67" s="503"/>
      <c r="BS67" s="119"/>
      <c r="BT67" s="118"/>
      <c r="BU67" s="117"/>
      <c r="BV67" s="117"/>
      <c r="BW67" s="503"/>
      <c r="BX67" s="118"/>
      <c r="BY67" s="118"/>
      <c r="BZ67" s="117"/>
      <c r="CA67" s="117"/>
      <c r="CB67" s="503"/>
      <c r="CC67" s="606"/>
      <c r="CD67" s="145"/>
      <c r="CE67" s="629"/>
      <c r="CF67" s="629"/>
      <c r="CG67" s="619"/>
      <c r="CH67" s="619"/>
      <c r="CI67" s="619"/>
      <c r="CJ67" s="619"/>
      <c r="CK67" s="629" t="s">
        <v>2438</v>
      </c>
      <c r="CL67" s="145"/>
    </row>
    <row r="68" spans="2:90" s="114" customFormat="1" ht="250.5" customHeight="1" x14ac:dyDescent="0.2">
      <c r="B68" s="121" t="s">
        <v>221</v>
      </c>
      <c r="C68" s="506" t="s">
        <v>128</v>
      </c>
      <c r="D68" s="147" t="s">
        <v>1558</v>
      </c>
      <c r="E68" s="505" t="s">
        <v>1862</v>
      </c>
      <c r="F68" s="127" t="s">
        <v>1584</v>
      </c>
      <c r="G68" s="147" t="s">
        <v>1863</v>
      </c>
      <c r="H68" s="147" t="s">
        <v>1864</v>
      </c>
      <c r="I68" s="147" t="s">
        <v>1865</v>
      </c>
      <c r="J68" s="122" t="s">
        <v>1521</v>
      </c>
      <c r="K68" s="147" t="s">
        <v>1866</v>
      </c>
      <c r="L68" s="147" t="s">
        <v>1867</v>
      </c>
      <c r="M68" s="147" t="s">
        <v>1868</v>
      </c>
      <c r="N68" s="121" t="s">
        <v>1499</v>
      </c>
      <c r="O68" s="147" t="s">
        <v>1869</v>
      </c>
      <c r="P68" s="121" t="s">
        <v>1175</v>
      </c>
      <c r="Q68" s="152" t="s">
        <v>30</v>
      </c>
      <c r="R68" s="504">
        <v>0.995</v>
      </c>
      <c r="S68" s="121" t="s">
        <v>1499</v>
      </c>
      <c r="T68" s="120">
        <v>1</v>
      </c>
      <c r="U68" s="578"/>
      <c r="V68" s="578"/>
      <c r="W68" s="504"/>
      <c r="X68" s="147" t="s">
        <v>2514</v>
      </c>
      <c r="Y68" s="147" t="s">
        <v>2512</v>
      </c>
      <c r="Z68" s="578"/>
      <c r="AA68" s="578"/>
      <c r="AB68" s="504"/>
      <c r="AC68" s="147" t="s">
        <v>2513</v>
      </c>
      <c r="AD68" s="147" t="s">
        <v>2512</v>
      </c>
      <c r="AE68" s="578">
        <v>47630</v>
      </c>
      <c r="AF68" s="610">
        <v>47804</v>
      </c>
      <c r="AG68" s="628">
        <f>AE68/AF68</f>
        <v>0.99636013722701033</v>
      </c>
      <c r="AH68" s="147" t="s">
        <v>2511</v>
      </c>
      <c r="AI68" s="147" t="s">
        <v>2510</v>
      </c>
      <c r="AJ68" s="578"/>
      <c r="AK68" s="610"/>
      <c r="AL68" s="628"/>
      <c r="AM68" s="625"/>
      <c r="AN68" s="625"/>
      <c r="AO68" s="581"/>
      <c r="AP68" s="610"/>
      <c r="AQ68" s="628"/>
      <c r="AR68" s="626"/>
      <c r="AS68" s="626"/>
      <c r="AT68" s="578"/>
      <c r="AU68" s="610"/>
      <c r="AV68" s="504"/>
      <c r="AW68" s="625"/>
      <c r="AX68" s="625"/>
      <c r="AY68" s="581"/>
      <c r="AZ68" s="578"/>
      <c r="BA68" s="504"/>
      <c r="BB68" s="626"/>
      <c r="BC68" s="626"/>
      <c r="BD68" s="578"/>
      <c r="BE68" s="578"/>
      <c r="BF68" s="504"/>
      <c r="BG68" s="625"/>
      <c r="BH68" s="625"/>
      <c r="BI68" s="627"/>
      <c r="BJ68" s="610"/>
      <c r="BK68" s="504"/>
      <c r="BL68" s="626"/>
      <c r="BM68" s="626"/>
      <c r="BN68" s="578"/>
      <c r="BO68" s="578"/>
      <c r="BP68" s="504"/>
      <c r="BQ68" s="625"/>
      <c r="BR68" s="625"/>
      <c r="BS68" s="581"/>
      <c r="BT68" s="578"/>
      <c r="BU68" s="504"/>
      <c r="BV68" s="625"/>
      <c r="BW68" s="625"/>
      <c r="BX68" s="578"/>
      <c r="BY68" s="578"/>
      <c r="BZ68" s="504"/>
      <c r="CA68" s="625"/>
      <c r="CB68" s="625"/>
      <c r="CC68" s="624"/>
      <c r="CD68" s="133"/>
      <c r="CE68" s="588">
        <f>+U68+Z68+AE68+AJ68+AO68+AT68+AY68+BD68+BI68+BN68+BS68+BX68</f>
        <v>47630</v>
      </c>
      <c r="CF68" s="588">
        <f>+V68+AA68+AF68+AK68+AP68+AU68+AZ68+BE68+BJ68+BO68+BT68+BY68</f>
        <v>47804</v>
      </c>
      <c r="CG68" s="623">
        <f>+CE68/CF68</f>
        <v>0.99636013722701033</v>
      </c>
      <c r="CH68" s="623">
        <f>+CG68</f>
        <v>0.99636013722701033</v>
      </c>
      <c r="CI68" s="508">
        <f>+T68</f>
        <v>1</v>
      </c>
      <c r="CJ68" s="508">
        <f>+CH68/CI68</f>
        <v>0.99636013722701033</v>
      </c>
      <c r="CK68" s="565"/>
      <c r="CL68" s="144"/>
    </row>
    <row r="69" spans="2:90" s="114" customFormat="1" ht="251.25" customHeight="1" x14ac:dyDescent="0.25">
      <c r="B69" s="121" t="s">
        <v>221</v>
      </c>
      <c r="C69" s="506" t="s">
        <v>188</v>
      </c>
      <c r="D69" s="147" t="s">
        <v>1558</v>
      </c>
      <c r="E69" s="505" t="s">
        <v>1905</v>
      </c>
      <c r="F69" s="127" t="s">
        <v>1906</v>
      </c>
      <c r="G69" s="147" t="s">
        <v>1907</v>
      </c>
      <c r="H69" s="147" t="s">
        <v>1908</v>
      </c>
      <c r="I69" s="147" t="s">
        <v>1909</v>
      </c>
      <c r="J69" s="122" t="s">
        <v>1495</v>
      </c>
      <c r="K69" s="147" t="s">
        <v>1910</v>
      </c>
      <c r="L69" s="147" t="s">
        <v>1911</v>
      </c>
      <c r="M69" s="147" t="s">
        <v>1912</v>
      </c>
      <c r="N69" s="121" t="s">
        <v>1499</v>
      </c>
      <c r="O69" s="147" t="s">
        <v>1913</v>
      </c>
      <c r="P69" s="121" t="s">
        <v>1175</v>
      </c>
      <c r="Q69" s="152" t="s">
        <v>30</v>
      </c>
      <c r="R69" s="504">
        <v>0.95</v>
      </c>
      <c r="S69" s="121" t="s">
        <v>1499</v>
      </c>
      <c r="T69" s="120">
        <v>0.98</v>
      </c>
      <c r="U69" s="118"/>
      <c r="V69" s="118"/>
      <c r="W69" s="117"/>
      <c r="X69" s="147" t="s">
        <v>2509</v>
      </c>
      <c r="Y69" s="147" t="s">
        <v>2317</v>
      </c>
      <c r="Z69" s="527"/>
      <c r="AA69" s="527"/>
      <c r="AB69" s="525"/>
      <c r="AC69" s="147" t="s">
        <v>2508</v>
      </c>
      <c r="AD69" s="147" t="s">
        <v>2317</v>
      </c>
      <c r="AE69" s="118">
        <v>11</v>
      </c>
      <c r="AF69" s="118">
        <v>16</v>
      </c>
      <c r="AG69" s="117">
        <f>+AE69/AF69</f>
        <v>0.6875</v>
      </c>
      <c r="AH69" s="147" t="s">
        <v>2507</v>
      </c>
      <c r="AI69" s="147" t="s">
        <v>2506</v>
      </c>
      <c r="AJ69" s="118"/>
      <c r="AK69" s="118"/>
      <c r="AL69" s="117"/>
      <c r="AM69" s="525"/>
      <c r="AN69" s="522"/>
      <c r="AO69" s="119"/>
      <c r="AP69" s="118"/>
      <c r="AQ69" s="117"/>
      <c r="AR69" s="526"/>
      <c r="AS69" s="607"/>
      <c r="AT69" s="118"/>
      <c r="AU69" s="118"/>
      <c r="AV69" s="117"/>
      <c r="AW69" s="525"/>
      <c r="AX69" s="522"/>
      <c r="AY69" s="119"/>
      <c r="AZ69" s="117"/>
      <c r="BA69" s="117"/>
      <c r="BB69" s="526"/>
      <c r="BC69" s="526"/>
      <c r="BD69" s="118"/>
      <c r="BE69" s="118"/>
      <c r="BF69" s="117"/>
      <c r="BG69" s="525"/>
      <c r="BH69" s="525"/>
      <c r="BI69" s="621"/>
      <c r="BJ69" s="118"/>
      <c r="BK69" s="117"/>
      <c r="BL69" s="521"/>
      <c r="BM69" s="521"/>
      <c r="BN69" s="118"/>
      <c r="BO69" s="118"/>
      <c r="BP69" s="117"/>
      <c r="BQ69" s="524"/>
      <c r="BR69" s="524"/>
      <c r="BS69" s="119"/>
      <c r="BT69" s="118"/>
      <c r="BU69" s="117"/>
      <c r="BV69" s="524"/>
      <c r="BW69" s="522"/>
      <c r="BX69" s="118"/>
      <c r="BY69" s="118"/>
      <c r="BZ69" s="117"/>
      <c r="CA69" s="622"/>
      <c r="CB69" s="503"/>
      <c r="CC69" s="616"/>
      <c r="CE69" s="588">
        <f>+AE69</f>
        <v>11</v>
      </c>
      <c r="CF69" s="588">
        <f>+AF69</f>
        <v>16</v>
      </c>
      <c r="CG69" s="508">
        <f>CE69/CF69</f>
        <v>0.6875</v>
      </c>
      <c r="CH69" s="508">
        <f>+CG69</f>
        <v>0.6875</v>
      </c>
      <c r="CI69" s="619">
        <f>+T69</f>
        <v>0.98</v>
      </c>
      <c r="CJ69" s="508">
        <f>CH69/CI69</f>
        <v>0.70153061224489799</v>
      </c>
      <c r="CK69" s="588"/>
    </row>
    <row r="70" spans="2:90" s="114" customFormat="1" ht="312" x14ac:dyDescent="0.25">
      <c r="B70" s="121" t="s">
        <v>221</v>
      </c>
      <c r="C70" s="506" t="s">
        <v>1914</v>
      </c>
      <c r="D70" s="147" t="s">
        <v>1558</v>
      </c>
      <c r="E70" s="505" t="s">
        <v>1915</v>
      </c>
      <c r="F70" s="127" t="s">
        <v>1906</v>
      </c>
      <c r="G70" s="147" t="s">
        <v>1916</v>
      </c>
      <c r="H70" s="147" t="s">
        <v>1917</v>
      </c>
      <c r="I70" s="147" t="s">
        <v>1918</v>
      </c>
      <c r="J70" s="122" t="s">
        <v>1495</v>
      </c>
      <c r="K70" s="147" t="s">
        <v>1919</v>
      </c>
      <c r="L70" s="147" t="s">
        <v>1920</v>
      </c>
      <c r="M70" s="147" t="s">
        <v>1921</v>
      </c>
      <c r="N70" s="121" t="s">
        <v>1499</v>
      </c>
      <c r="O70" s="147" t="s">
        <v>1922</v>
      </c>
      <c r="P70" s="121" t="s">
        <v>1175</v>
      </c>
      <c r="Q70" s="152" t="s">
        <v>30</v>
      </c>
      <c r="R70" s="504">
        <v>0.59</v>
      </c>
      <c r="S70" s="121" t="s">
        <v>1499</v>
      </c>
      <c r="T70" s="120">
        <v>0.7</v>
      </c>
      <c r="U70" s="118"/>
      <c r="V70" s="118"/>
      <c r="W70" s="117"/>
      <c r="X70" s="147" t="s">
        <v>2505</v>
      </c>
      <c r="Y70" s="147" t="s">
        <v>2317</v>
      </c>
      <c r="Z70" s="527"/>
      <c r="AA70" s="527"/>
      <c r="AB70" s="525"/>
      <c r="AC70" s="147" t="s">
        <v>2504</v>
      </c>
      <c r="AD70" s="147" t="s">
        <v>2317</v>
      </c>
      <c r="AE70" s="118">
        <v>0</v>
      </c>
      <c r="AF70" s="118">
        <v>4</v>
      </c>
      <c r="AG70" s="117">
        <v>0</v>
      </c>
      <c r="AH70" s="147" t="s">
        <v>2503</v>
      </c>
      <c r="AI70" s="147" t="s">
        <v>2315</v>
      </c>
      <c r="AJ70" s="118"/>
      <c r="AK70" s="118"/>
      <c r="AL70" s="117"/>
      <c r="AM70" s="525"/>
      <c r="AN70" s="522"/>
      <c r="AO70" s="119"/>
      <c r="AP70" s="118"/>
      <c r="AQ70" s="117"/>
      <c r="AR70" s="526"/>
      <c r="AS70" s="607"/>
      <c r="AT70" s="118"/>
      <c r="AU70" s="118"/>
      <c r="AV70" s="117"/>
      <c r="AW70" s="525"/>
      <c r="AX70" s="522"/>
      <c r="AY70" s="119"/>
      <c r="AZ70" s="117"/>
      <c r="BA70" s="117"/>
      <c r="BB70" s="526"/>
      <c r="BC70" s="526"/>
      <c r="BD70" s="118"/>
      <c r="BE70" s="118"/>
      <c r="BF70" s="117"/>
      <c r="BG70" s="525"/>
      <c r="BH70" s="525"/>
      <c r="BI70" s="621"/>
      <c r="BJ70" s="118"/>
      <c r="BK70" s="117"/>
      <c r="BL70" s="526"/>
      <c r="BM70" s="521"/>
      <c r="BN70" s="118"/>
      <c r="BO70" s="118"/>
      <c r="BP70" s="117"/>
      <c r="BQ70" s="524"/>
      <c r="BR70" s="524"/>
      <c r="BS70" s="119"/>
      <c r="BT70" s="118"/>
      <c r="BU70" s="117"/>
      <c r="BV70" s="524"/>
      <c r="BW70" s="522"/>
      <c r="BX70" s="118"/>
      <c r="BY70" s="118"/>
      <c r="BZ70" s="117"/>
      <c r="CA70" s="524"/>
      <c r="CB70" s="503"/>
      <c r="CC70" s="616"/>
      <c r="CE70" s="588">
        <f>+AE70</f>
        <v>0</v>
      </c>
      <c r="CF70" s="588">
        <f>+AF70</f>
        <v>4</v>
      </c>
      <c r="CG70" s="508">
        <f>CE70/CF70</f>
        <v>0</v>
      </c>
      <c r="CH70" s="508">
        <f>+CG70</f>
        <v>0</v>
      </c>
      <c r="CI70" s="619">
        <f>+T70</f>
        <v>0.7</v>
      </c>
      <c r="CJ70" s="508">
        <f>CH70/CI70</f>
        <v>0</v>
      </c>
      <c r="CK70" s="588"/>
    </row>
    <row r="71" spans="2:90" s="114" customFormat="1" ht="251.25" customHeight="1" x14ac:dyDescent="0.25">
      <c r="B71" s="121" t="s">
        <v>221</v>
      </c>
      <c r="C71" s="506" t="s">
        <v>188</v>
      </c>
      <c r="D71" s="147" t="s">
        <v>1559</v>
      </c>
      <c r="E71" s="505" t="s">
        <v>1923</v>
      </c>
      <c r="F71" s="127" t="s">
        <v>1906</v>
      </c>
      <c r="G71" s="147" t="s">
        <v>1924</v>
      </c>
      <c r="H71" s="147" t="s">
        <v>1925</v>
      </c>
      <c r="I71" s="147" t="s">
        <v>1926</v>
      </c>
      <c r="J71" s="122" t="s">
        <v>1495</v>
      </c>
      <c r="K71" s="147" t="s">
        <v>1927</v>
      </c>
      <c r="L71" s="147" t="s">
        <v>1928</v>
      </c>
      <c r="M71" s="147" t="s">
        <v>1929</v>
      </c>
      <c r="N71" s="121" t="s">
        <v>1499</v>
      </c>
      <c r="O71" s="147" t="s">
        <v>1930</v>
      </c>
      <c r="P71" s="121" t="s">
        <v>1535</v>
      </c>
      <c r="Q71" s="152" t="s">
        <v>60</v>
      </c>
      <c r="R71" s="504">
        <v>0.6</v>
      </c>
      <c r="S71" s="121" t="s">
        <v>1499</v>
      </c>
      <c r="T71" s="120">
        <v>0.6</v>
      </c>
      <c r="U71" s="118"/>
      <c r="V71" s="118"/>
      <c r="W71" s="117"/>
      <c r="X71" s="147" t="s">
        <v>2502</v>
      </c>
      <c r="Y71" s="147" t="s">
        <v>2317</v>
      </c>
      <c r="Z71" s="527"/>
      <c r="AA71" s="527"/>
      <c r="AB71" s="525"/>
      <c r="AC71" s="147" t="s">
        <v>2501</v>
      </c>
      <c r="AD71" s="147" t="s">
        <v>2317</v>
      </c>
      <c r="AE71" s="525"/>
      <c r="AF71" s="118"/>
      <c r="AG71" s="117"/>
      <c r="AH71" s="147" t="s">
        <v>2500</v>
      </c>
      <c r="AI71" s="147" t="s">
        <v>2315</v>
      </c>
      <c r="AJ71" s="118"/>
      <c r="AK71" s="118"/>
      <c r="AL71" s="117"/>
      <c r="AM71" s="525"/>
      <c r="AN71" s="522"/>
      <c r="AO71" s="119"/>
      <c r="AP71" s="118"/>
      <c r="AQ71" s="117"/>
      <c r="AR71" s="526"/>
      <c r="AS71" s="607"/>
      <c r="AT71" s="118"/>
      <c r="AU71" s="118"/>
      <c r="AV71" s="117"/>
      <c r="AW71" s="525"/>
      <c r="AX71" s="522"/>
      <c r="AY71" s="119"/>
      <c r="AZ71" s="118"/>
      <c r="BA71" s="117"/>
      <c r="BB71" s="526"/>
      <c r="BC71" s="526"/>
      <c r="BD71" s="118"/>
      <c r="BE71" s="118"/>
      <c r="BF71" s="117"/>
      <c r="BG71" s="525"/>
      <c r="BH71" s="525"/>
      <c r="BI71" s="620"/>
      <c r="BJ71" s="118"/>
      <c r="BK71" s="117"/>
      <c r="BL71" s="526"/>
      <c r="BM71" s="521"/>
      <c r="BN71" s="118"/>
      <c r="BO71" s="118"/>
      <c r="BP71" s="117"/>
      <c r="BQ71" s="524"/>
      <c r="BR71" s="524"/>
      <c r="BS71" s="119"/>
      <c r="BT71" s="118"/>
      <c r="BU71" s="117"/>
      <c r="BV71" s="524"/>
      <c r="BW71" s="522"/>
      <c r="BX71" s="118"/>
      <c r="BY71" s="118"/>
      <c r="BZ71" s="117"/>
      <c r="CA71" s="524"/>
      <c r="CB71" s="503"/>
      <c r="CC71" s="616"/>
      <c r="CE71" s="614"/>
      <c r="CF71" s="614"/>
      <c r="CG71" s="619"/>
      <c r="CH71" s="508"/>
      <c r="CI71" s="508"/>
      <c r="CJ71" s="508"/>
      <c r="CK71" s="588" t="s">
        <v>2499</v>
      </c>
    </row>
    <row r="72" spans="2:90" s="114" customFormat="1" ht="250.5" customHeight="1" x14ac:dyDescent="0.25">
      <c r="B72" s="121" t="s">
        <v>221</v>
      </c>
      <c r="C72" s="506" t="s">
        <v>188</v>
      </c>
      <c r="D72" s="147" t="s">
        <v>1558</v>
      </c>
      <c r="E72" s="505" t="s">
        <v>1931</v>
      </c>
      <c r="F72" s="127" t="s">
        <v>1906</v>
      </c>
      <c r="G72" s="147" t="s">
        <v>1932</v>
      </c>
      <c r="H72" s="147" t="s">
        <v>1933</v>
      </c>
      <c r="I72" s="147" t="s">
        <v>1934</v>
      </c>
      <c r="J72" s="122" t="s">
        <v>1495</v>
      </c>
      <c r="K72" s="147" t="s">
        <v>1935</v>
      </c>
      <c r="L72" s="147" t="s">
        <v>1936</v>
      </c>
      <c r="M72" s="147" t="s">
        <v>1937</v>
      </c>
      <c r="N72" s="121" t="s">
        <v>1499</v>
      </c>
      <c r="O72" s="147" t="s">
        <v>1938</v>
      </c>
      <c r="P72" s="121" t="s">
        <v>1159</v>
      </c>
      <c r="Q72" s="152" t="s">
        <v>60</v>
      </c>
      <c r="R72" s="504">
        <v>0.35</v>
      </c>
      <c r="S72" s="121" t="s">
        <v>1499</v>
      </c>
      <c r="T72" s="120">
        <v>0.55000000000000004</v>
      </c>
      <c r="U72" s="118"/>
      <c r="V72" s="118"/>
      <c r="W72" s="117"/>
      <c r="X72" s="147" t="s">
        <v>2498</v>
      </c>
      <c r="Y72" s="147" t="s">
        <v>2317</v>
      </c>
      <c r="Z72" s="527"/>
      <c r="AA72" s="527"/>
      <c r="AB72" s="525"/>
      <c r="AC72" s="147" t="s">
        <v>2497</v>
      </c>
      <c r="AD72" s="147" t="s">
        <v>2317</v>
      </c>
      <c r="AE72" s="525"/>
      <c r="AF72" s="525"/>
      <c r="AG72" s="117"/>
      <c r="AH72" s="147" t="s">
        <v>2496</v>
      </c>
      <c r="AI72" s="147" t="s">
        <v>2315</v>
      </c>
      <c r="AJ72" s="118"/>
      <c r="AK72" s="118"/>
      <c r="AL72" s="117"/>
      <c r="AM72" s="525"/>
      <c r="AN72" s="522"/>
      <c r="AO72" s="119"/>
      <c r="AP72" s="118"/>
      <c r="AQ72" s="117"/>
      <c r="AR72" s="526"/>
      <c r="AS72" s="607"/>
      <c r="AT72" s="118"/>
      <c r="AU72" s="118"/>
      <c r="AV72" s="117"/>
      <c r="AW72" s="525"/>
      <c r="AX72" s="522"/>
      <c r="AY72" s="119"/>
      <c r="AZ72" s="118"/>
      <c r="BA72" s="117"/>
      <c r="BB72" s="526"/>
      <c r="BC72" s="526"/>
      <c r="BD72" s="118"/>
      <c r="BE72" s="118"/>
      <c r="BF72" s="117"/>
      <c r="BG72" s="525"/>
      <c r="BH72" s="525"/>
      <c r="BI72" s="618"/>
      <c r="BJ72" s="617"/>
      <c r="BK72" s="117"/>
      <c r="BL72" s="526"/>
      <c r="BM72" s="521"/>
      <c r="BN72" s="118"/>
      <c r="BO72" s="118"/>
      <c r="BP72" s="117"/>
      <c r="BQ72" s="524"/>
      <c r="BR72" s="524"/>
      <c r="BS72" s="119"/>
      <c r="BT72" s="118"/>
      <c r="BU72" s="117"/>
      <c r="BV72" s="524"/>
      <c r="BW72" s="522"/>
      <c r="BX72" s="118"/>
      <c r="BY72" s="118"/>
      <c r="BZ72" s="117"/>
      <c r="CA72" s="524"/>
      <c r="CB72" s="503"/>
      <c r="CC72" s="616"/>
      <c r="CE72" s="588"/>
      <c r="CF72" s="588"/>
      <c r="CG72" s="508"/>
      <c r="CH72" s="508"/>
      <c r="CI72" s="508"/>
      <c r="CJ72" s="508"/>
      <c r="CK72" s="588" t="s">
        <v>2314</v>
      </c>
    </row>
    <row r="73" spans="2:90" s="114" customFormat="1" ht="250.5" customHeight="1" x14ac:dyDescent="0.25">
      <c r="B73" s="121" t="s">
        <v>221</v>
      </c>
      <c r="C73" s="506" t="s">
        <v>26</v>
      </c>
      <c r="D73" s="147" t="s">
        <v>65</v>
      </c>
      <c r="E73" s="505" t="s">
        <v>1741</v>
      </c>
      <c r="F73" s="127" t="s">
        <v>2495</v>
      </c>
      <c r="G73" s="147" t="s">
        <v>1742</v>
      </c>
      <c r="H73" s="147" t="s">
        <v>1743</v>
      </c>
      <c r="I73" s="147" t="s">
        <v>1744</v>
      </c>
      <c r="J73" s="122" t="s">
        <v>1521</v>
      </c>
      <c r="K73" s="147" t="s">
        <v>1745</v>
      </c>
      <c r="L73" s="147" t="s">
        <v>1746</v>
      </c>
      <c r="M73" s="147" t="s">
        <v>1747</v>
      </c>
      <c r="N73" s="121" t="s">
        <v>1499</v>
      </c>
      <c r="O73" s="147" t="s">
        <v>1748</v>
      </c>
      <c r="P73" s="121" t="s">
        <v>1175</v>
      </c>
      <c r="Q73" s="152" t="s">
        <v>30</v>
      </c>
      <c r="R73" s="504">
        <v>0.89</v>
      </c>
      <c r="S73" s="121" t="s">
        <v>1499</v>
      </c>
      <c r="T73" s="120">
        <v>0.95</v>
      </c>
      <c r="U73" s="118"/>
      <c r="V73" s="118"/>
      <c r="W73" s="117"/>
      <c r="X73" s="147" t="s">
        <v>2494</v>
      </c>
      <c r="Y73" s="147" t="s">
        <v>2492</v>
      </c>
      <c r="Z73" s="118"/>
      <c r="AA73" s="118"/>
      <c r="AB73" s="117"/>
      <c r="AC73" s="147" t="s">
        <v>2493</v>
      </c>
      <c r="AD73" s="147" t="s">
        <v>2492</v>
      </c>
      <c r="AE73" s="118">
        <v>29121</v>
      </c>
      <c r="AF73" s="118">
        <v>31027</v>
      </c>
      <c r="AG73" s="117">
        <f>AE73/AF73</f>
        <v>0.93856963290037709</v>
      </c>
      <c r="AH73" s="147" t="s">
        <v>2491</v>
      </c>
      <c r="AI73" s="147" t="s">
        <v>2490</v>
      </c>
      <c r="AJ73" s="118"/>
      <c r="AK73" s="118"/>
      <c r="AL73" s="117"/>
      <c r="AM73" s="117"/>
      <c r="AN73" s="503"/>
      <c r="AO73" s="119"/>
      <c r="AP73" s="118"/>
      <c r="AQ73" s="117"/>
      <c r="AR73" s="499"/>
      <c r="AS73" s="498"/>
      <c r="AT73" s="118"/>
      <c r="AU73" s="118"/>
      <c r="AV73" s="117"/>
      <c r="AW73" s="117"/>
      <c r="AX73" s="503"/>
      <c r="AY73" s="119"/>
      <c r="AZ73" s="118"/>
      <c r="BA73" s="117"/>
      <c r="BB73" s="499"/>
      <c r="BC73" s="498"/>
      <c r="BD73" s="118"/>
      <c r="BE73" s="118"/>
      <c r="BF73" s="117"/>
      <c r="BG73" s="117"/>
      <c r="BH73" s="503"/>
      <c r="BI73" s="119"/>
      <c r="BJ73" s="118"/>
      <c r="BK73" s="117"/>
      <c r="BL73" s="499"/>
      <c r="BM73" s="498"/>
      <c r="BN73" s="118"/>
      <c r="BO73" s="118"/>
      <c r="BP73" s="117"/>
      <c r="BQ73" s="117"/>
      <c r="BR73" s="503"/>
      <c r="BS73" s="119"/>
      <c r="BT73" s="118"/>
      <c r="BU73" s="117"/>
      <c r="BV73" s="117"/>
      <c r="BW73" s="503"/>
      <c r="BX73" s="118"/>
      <c r="BY73" s="118"/>
      <c r="BZ73" s="117"/>
      <c r="CA73" s="117"/>
      <c r="CB73" s="503"/>
      <c r="CC73" s="606"/>
      <c r="CE73" s="588">
        <f>+AE73</f>
        <v>29121</v>
      </c>
      <c r="CF73" s="588">
        <f>+AF73</f>
        <v>31027</v>
      </c>
      <c r="CG73" s="508">
        <f>+CE73/CF73</f>
        <v>0.93856963290037709</v>
      </c>
      <c r="CH73" s="508">
        <f>+CG73</f>
        <v>0.93856963290037709</v>
      </c>
      <c r="CI73" s="508">
        <f>+T73</f>
        <v>0.95</v>
      </c>
      <c r="CJ73" s="508">
        <f>+CH73/CI73</f>
        <v>0.98796803463197591</v>
      </c>
      <c r="CK73" s="588"/>
    </row>
    <row r="74" spans="2:90" s="114" customFormat="1" ht="251.25" customHeight="1" x14ac:dyDescent="0.25">
      <c r="B74" s="121" t="s">
        <v>221</v>
      </c>
      <c r="C74" s="506" t="s">
        <v>117</v>
      </c>
      <c r="D74" s="147" t="s">
        <v>1558</v>
      </c>
      <c r="E74" s="505" t="s">
        <v>1790</v>
      </c>
      <c r="F74" s="127" t="s">
        <v>1567</v>
      </c>
      <c r="G74" s="147" t="s">
        <v>1791</v>
      </c>
      <c r="H74" s="147" t="s">
        <v>1792</v>
      </c>
      <c r="I74" s="147" t="s">
        <v>1793</v>
      </c>
      <c r="J74" s="122" t="s">
        <v>1495</v>
      </c>
      <c r="K74" s="147" t="s">
        <v>1794</v>
      </c>
      <c r="L74" s="147" t="s">
        <v>1795</v>
      </c>
      <c r="M74" s="147" t="s">
        <v>1796</v>
      </c>
      <c r="N74" s="121" t="s">
        <v>1499</v>
      </c>
      <c r="O74" s="147" t="s">
        <v>1797</v>
      </c>
      <c r="P74" s="121" t="s">
        <v>1175</v>
      </c>
      <c r="Q74" s="152" t="s">
        <v>60</v>
      </c>
      <c r="R74" s="504">
        <v>0.85</v>
      </c>
      <c r="S74" s="121" t="s">
        <v>1499</v>
      </c>
      <c r="T74" s="120">
        <v>0.91</v>
      </c>
      <c r="U74" s="118"/>
      <c r="V74" s="118"/>
      <c r="W74" s="117"/>
      <c r="X74" s="147" t="s">
        <v>2489</v>
      </c>
      <c r="Y74" s="147" t="s">
        <v>2298</v>
      </c>
      <c r="Z74" s="118"/>
      <c r="AA74" s="118"/>
      <c r="AB74" s="117"/>
      <c r="AC74" s="147" t="s">
        <v>2488</v>
      </c>
      <c r="AD74" s="147" t="s">
        <v>2298</v>
      </c>
      <c r="AE74" s="118">
        <v>78</v>
      </c>
      <c r="AF74" s="118">
        <v>457</v>
      </c>
      <c r="AG74" s="117">
        <f>+AE74/AF74</f>
        <v>0.17067833698030635</v>
      </c>
      <c r="AH74" s="147" t="s">
        <v>2487</v>
      </c>
      <c r="AI74" s="147" t="s">
        <v>2448</v>
      </c>
      <c r="AJ74" s="118"/>
      <c r="AK74" s="118"/>
      <c r="AL74" s="117"/>
      <c r="AM74" s="117"/>
      <c r="AN74" s="503"/>
      <c r="AO74" s="119"/>
      <c r="AP74" s="118"/>
      <c r="AQ74" s="117"/>
      <c r="AR74" s="499"/>
      <c r="AS74" s="498"/>
      <c r="AT74" s="118"/>
      <c r="AU74" s="118"/>
      <c r="AV74" s="117"/>
      <c r="AW74" s="117"/>
      <c r="AX74" s="503"/>
      <c r="AY74" s="119"/>
      <c r="AZ74" s="118"/>
      <c r="BA74" s="117"/>
      <c r="BB74" s="499"/>
      <c r="BC74" s="498"/>
      <c r="BD74" s="118"/>
      <c r="BE74" s="118"/>
      <c r="BF74" s="117"/>
      <c r="BG74" s="117"/>
      <c r="BH74" s="503"/>
      <c r="BI74" s="119"/>
      <c r="BJ74" s="118"/>
      <c r="BK74" s="117"/>
      <c r="BL74" s="499"/>
      <c r="BM74" s="498"/>
      <c r="BN74" s="118"/>
      <c r="BO74" s="118"/>
      <c r="BP74" s="117"/>
      <c r="BQ74" s="117"/>
      <c r="BR74" s="503"/>
      <c r="BS74" s="119"/>
      <c r="BT74" s="118"/>
      <c r="BU74" s="117"/>
      <c r="BV74" s="117"/>
      <c r="BW74" s="503"/>
      <c r="BX74" s="118"/>
      <c r="BY74" s="118"/>
      <c r="BZ74" s="117"/>
      <c r="CA74" s="117"/>
      <c r="CB74" s="503"/>
      <c r="CC74" s="606"/>
      <c r="CE74" s="588">
        <f>+AE74</f>
        <v>78</v>
      </c>
      <c r="CF74" s="588">
        <f>+AF74</f>
        <v>457</v>
      </c>
      <c r="CG74" s="508">
        <f>+CE74/CF74</f>
        <v>0.17067833698030635</v>
      </c>
      <c r="CH74" s="508">
        <f>+CG74</f>
        <v>0.17067833698030635</v>
      </c>
      <c r="CI74" s="508">
        <f>+T74</f>
        <v>0.91</v>
      </c>
      <c r="CJ74" s="508">
        <f>+CH74/CI74</f>
        <v>0.1875586120662707</v>
      </c>
      <c r="CK74" s="588"/>
    </row>
    <row r="75" spans="2:90" s="114" customFormat="1" ht="251.25" customHeight="1" x14ac:dyDescent="0.25">
      <c r="B75" s="121" t="s">
        <v>221</v>
      </c>
      <c r="C75" s="506" t="s">
        <v>117</v>
      </c>
      <c r="D75" s="147" t="s">
        <v>1558</v>
      </c>
      <c r="E75" s="505" t="s">
        <v>1798</v>
      </c>
      <c r="F75" s="127" t="s">
        <v>2454</v>
      </c>
      <c r="G75" s="147" t="s">
        <v>1799</v>
      </c>
      <c r="H75" s="147" t="s">
        <v>1800</v>
      </c>
      <c r="I75" s="147" t="s">
        <v>1801</v>
      </c>
      <c r="J75" s="122" t="s">
        <v>1521</v>
      </c>
      <c r="K75" s="147" t="s">
        <v>2486</v>
      </c>
      <c r="L75" s="147" t="s">
        <v>1802</v>
      </c>
      <c r="M75" s="147" t="s">
        <v>2485</v>
      </c>
      <c r="N75" s="121" t="s">
        <v>1499</v>
      </c>
      <c r="O75" s="147" t="s">
        <v>1803</v>
      </c>
      <c r="P75" s="121" t="s">
        <v>1155</v>
      </c>
      <c r="Q75" s="152" t="s">
        <v>30</v>
      </c>
      <c r="R75" s="504">
        <v>1.04</v>
      </c>
      <c r="S75" s="121" t="s">
        <v>1499</v>
      </c>
      <c r="T75" s="120">
        <v>1</v>
      </c>
      <c r="U75" s="118">
        <v>0</v>
      </c>
      <c r="V75" s="118">
        <v>0</v>
      </c>
      <c r="W75" s="117">
        <v>1</v>
      </c>
      <c r="X75" s="147" t="s">
        <v>2484</v>
      </c>
      <c r="Y75" s="147" t="s">
        <v>2448</v>
      </c>
      <c r="Z75" s="118">
        <v>20009</v>
      </c>
      <c r="AA75" s="118">
        <v>20000</v>
      </c>
      <c r="AB75" s="117">
        <f>+Z75/AA75</f>
        <v>1.0004500000000001</v>
      </c>
      <c r="AC75" s="147" t="s">
        <v>2483</v>
      </c>
      <c r="AD75" s="147" t="s">
        <v>2448</v>
      </c>
      <c r="AE75" s="119">
        <v>19575</v>
      </c>
      <c r="AF75" s="118">
        <v>20000</v>
      </c>
      <c r="AG75" s="117">
        <f>+AE75/AF75</f>
        <v>0.97875000000000001</v>
      </c>
      <c r="AH75" s="147" t="s">
        <v>2482</v>
      </c>
      <c r="AI75" s="147" t="s">
        <v>2448</v>
      </c>
      <c r="AJ75" s="118"/>
      <c r="AK75" s="118"/>
      <c r="AL75" s="117"/>
      <c r="AM75" s="117"/>
      <c r="AN75" s="503"/>
      <c r="AO75" s="119"/>
      <c r="AP75" s="118"/>
      <c r="AQ75" s="117"/>
      <c r="AR75" s="499"/>
      <c r="AS75" s="498"/>
      <c r="AT75" s="118"/>
      <c r="AU75" s="118"/>
      <c r="AV75" s="117"/>
      <c r="AW75" s="117"/>
      <c r="AX75" s="503"/>
      <c r="AY75" s="119"/>
      <c r="AZ75" s="118"/>
      <c r="BA75" s="117"/>
      <c r="BB75" s="499"/>
      <c r="BC75" s="498"/>
      <c r="BD75" s="118"/>
      <c r="BE75" s="118"/>
      <c r="BF75" s="117"/>
      <c r="BG75" s="117"/>
      <c r="BH75" s="503"/>
      <c r="BI75" s="119"/>
      <c r="BJ75" s="118"/>
      <c r="BK75" s="117"/>
      <c r="BL75" s="499"/>
      <c r="BM75" s="498"/>
      <c r="BN75" s="118"/>
      <c r="BO75" s="118"/>
      <c r="BP75" s="117"/>
      <c r="BQ75" s="117"/>
      <c r="BR75" s="503"/>
      <c r="BS75" s="119"/>
      <c r="BT75" s="118"/>
      <c r="BU75" s="117"/>
      <c r="BV75" s="117"/>
      <c r="BW75" s="503"/>
      <c r="BX75" s="118"/>
      <c r="BY75" s="118"/>
      <c r="BZ75" s="117"/>
      <c r="CA75" s="117"/>
      <c r="CB75" s="503"/>
      <c r="CC75" s="606"/>
      <c r="CE75" s="588">
        <f>(+U75+Z75+AE75+AJ75+AO75+AT75+AY75+BD75+BI75+BN75+BS75+BX75)/2</f>
        <v>19792</v>
      </c>
      <c r="CF75" s="588">
        <f>(+V75+AA75+AF75+AK75+AP75+AU75+AZ75+BE75+BJ75+BO75+BT75+BY75)/2</f>
        <v>20000</v>
      </c>
      <c r="CG75" s="508">
        <f>+CE75/CF75</f>
        <v>0.98960000000000004</v>
      </c>
      <c r="CH75" s="508">
        <f>+CG75</f>
        <v>0.98960000000000004</v>
      </c>
      <c r="CI75" s="508">
        <f>+T75</f>
        <v>1</v>
      </c>
      <c r="CJ75" s="508">
        <f>+CH75/CI75</f>
        <v>0.98960000000000004</v>
      </c>
      <c r="CK75" s="588"/>
    </row>
    <row r="76" spans="2:90" s="114" customFormat="1" ht="250.5" customHeight="1" x14ac:dyDescent="0.25">
      <c r="B76" s="121" t="s">
        <v>221</v>
      </c>
      <c r="C76" s="506" t="s">
        <v>117</v>
      </c>
      <c r="D76" s="147" t="s">
        <v>1558</v>
      </c>
      <c r="E76" s="505" t="s">
        <v>1804</v>
      </c>
      <c r="F76" s="127" t="s">
        <v>2454</v>
      </c>
      <c r="G76" s="147" t="s">
        <v>1805</v>
      </c>
      <c r="H76" s="147" t="s">
        <v>1806</v>
      </c>
      <c r="I76" s="147" t="s">
        <v>1807</v>
      </c>
      <c r="J76" s="122" t="s">
        <v>1495</v>
      </c>
      <c r="K76" s="147" t="s">
        <v>2481</v>
      </c>
      <c r="L76" s="147" t="s">
        <v>1808</v>
      </c>
      <c r="M76" s="147" t="s">
        <v>2480</v>
      </c>
      <c r="N76" s="121" t="s">
        <v>1499</v>
      </c>
      <c r="O76" s="147" t="s">
        <v>1809</v>
      </c>
      <c r="P76" s="121" t="s">
        <v>1175</v>
      </c>
      <c r="Q76" s="152" t="s">
        <v>60</v>
      </c>
      <c r="R76" s="504">
        <v>0.73</v>
      </c>
      <c r="S76" s="121" t="s">
        <v>1499</v>
      </c>
      <c r="T76" s="120">
        <v>0.92</v>
      </c>
      <c r="U76" s="118"/>
      <c r="V76" s="118"/>
      <c r="W76" s="117"/>
      <c r="X76" s="147" t="s">
        <v>2479</v>
      </c>
      <c r="Y76" s="147" t="s">
        <v>2298</v>
      </c>
      <c r="Z76" s="118"/>
      <c r="AA76" s="118"/>
      <c r="AB76" s="117"/>
      <c r="AC76" s="147" t="s">
        <v>2478</v>
      </c>
      <c r="AD76" s="147" t="s">
        <v>2298</v>
      </c>
      <c r="AE76" s="119">
        <v>7521</v>
      </c>
      <c r="AF76" s="118">
        <v>19874</v>
      </c>
      <c r="AG76" s="117">
        <f>+AE76/AF76</f>
        <v>0.37843413505082019</v>
      </c>
      <c r="AH76" s="147" t="s">
        <v>2477</v>
      </c>
      <c r="AI76" s="147" t="s">
        <v>2448</v>
      </c>
      <c r="AJ76" s="118"/>
      <c r="AK76" s="118"/>
      <c r="AL76" s="117"/>
      <c r="AM76" s="117"/>
      <c r="AN76" s="503"/>
      <c r="AO76" s="119"/>
      <c r="AP76" s="118"/>
      <c r="AQ76" s="117"/>
      <c r="AR76" s="499"/>
      <c r="AS76" s="498"/>
      <c r="AT76" s="118"/>
      <c r="AU76" s="118"/>
      <c r="AV76" s="117"/>
      <c r="AW76" s="117"/>
      <c r="AX76" s="503"/>
      <c r="AY76" s="119"/>
      <c r="AZ76" s="118"/>
      <c r="BA76" s="117"/>
      <c r="BB76" s="499"/>
      <c r="BC76" s="498"/>
      <c r="BD76" s="118"/>
      <c r="BE76" s="118"/>
      <c r="BF76" s="117"/>
      <c r="BG76" s="117"/>
      <c r="BH76" s="503"/>
      <c r="BI76" s="119"/>
      <c r="BJ76" s="118"/>
      <c r="BK76" s="117"/>
      <c r="BL76" s="499"/>
      <c r="BM76" s="498"/>
      <c r="BN76" s="118"/>
      <c r="BO76" s="118"/>
      <c r="BP76" s="117"/>
      <c r="BQ76" s="117"/>
      <c r="BR76" s="503"/>
      <c r="BS76" s="119"/>
      <c r="BT76" s="118"/>
      <c r="BU76" s="117"/>
      <c r="BV76" s="117"/>
      <c r="BW76" s="503"/>
      <c r="BX76" s="118"/>
      <c r="BY76" s="118"/>
      <c r="BZ76" s="117"/>
      <c r="CA76" s="117"/>
      <c r="CB76" s="503"/>
      <c r="CC76" s="606"/>
      <c r="CE76" s="588">
        <f>+AE76</f>
        <v>7521</v>
      </c>
      <c r="CF76" s="588">
        <f>+AF76</f>
        <v>19874</v>
      </c>
      <c r="CG76" s="508">
        <f>+CE76/CF76</f>
        <v>0.37843413505082019</v>
      </c>
      <c r="CH76" s="508">
        <f>+CG76</f>
        <v>0.37843413505082019</v>
      </c>
      <c r="CI76" s="508">
        <f>+T76</f>
        <v>0.92</v>
      </c>
      <c r="CJ76" s="508">
        <f>+CH76/CI76</f>
        <v>0.41134145114219584</v>
      </c>
      <c r="CK76" s="588"/>
    </row>
    <row r="77" spans="2:90" s="114" customFormat="1" ht="250.5" customHeight="1" x14ac:dyDescent="0.25">
      <c r="B77" s="121" t="s">
        <v>221</v>
      </c>
      <c r="C77" s="506" t="s">
        <v>117</v>
      </c>
      <c r="D77" s="147" t="s">
        <v>1558</v>
      </c>
      <c r="E77" s="505" t="s">
        <v>1810</v>
      </c>
      <c r="F77" s="127" t="s">
        <v>1584</v>
      </c>
      <c r="G77" s="147" t="s">
        <v>1811</v>
      </c>
      <c r="H77" s="147" t="s">
        <v>1812</v>
      </c>
      <c r="I77" s="147" t="s">
        <v>1813</v>
      </c>
      <c r="J77" s="122" t="s">
        <v>1521</v>
      </c>
      <c r="K77" s="147" t="s">
        <v>1814</v>
      </c>
      <c r="L77" s="147" t="s">
        <v>1815</v>
      </c>
      <c r="M77" s="147" t="s">
        <v>1816</v>
      </c>
      <c r="N77" s="121" t="s">
        <v>1499</v>
      </c>
      <c r="O77" s="147" t="s">
        <v>1817</v>
      </c>
      <c r="P77" s="121" t="s">
        <v>1155</v>
      </c>
      <c r="Q77" s="152" t="s">
        <v>30</v>
      </c>
      <c r="R77" s="504">
        <v>1.1499999999999999</v>
      </c>
      <c r="S77" s="121" t="s">
        <v>1499</v>
      </c>
      <c r="T77" s="120">
        <v>1</v>
      </c>
      <c r="U77" s="118">
        <v>493</v>
      </c>
      <c r="V77" s="118">
        <v>540</v>
      </c>
      <c r="W77" s="117">
        <f>+U77/V77</f>
        <v>0.91296296296296298</v>
      </c>
      <c r="X77" s="147" t="s">
        <v>2476</v>
      </c>
      <c r="Y77" s="147" t="s">
        <v>2448</v>
      </c>
      <c r="Z77" s="118">
        <v>470</v>
      </c>
      <c r="AA77" s="118">
        <v>540</v>
      </c>
      <c r="AB77" s="615">
        <f>+Z77/AA77</f>
        <v>0.87037037037037035</v>
      </c>
      <c r="AC77" s="147" t="s">
        <v>2475</v>
      </c>
      <c r="AD77" s="147" t="s">
        <v>2448</v>
      </c>
      <c r="AE77" s="119">
        <v>458</v>
      </c>
      <c r="AF77" s="129">
        <v>540</v>
      </c>
      <c r="AG77" s="117">
        <f>+AE77/AF77</f>
        <v>0.8481481481481481</v>
      </c>
      <c r="AH77" s="147" t="s">
        <v>2474</v>
      </c>
      <c r="AI77" s="147" t="s">
        <v>2448</v>
      </c>
      <c r="AJ77" s="118"/>
      <c r="AK77" s="118"/>
      <c r="AL77" s="117"/>
      <c r="AM77" s="117"/>
      <c r="AN77" s="503"/>
      <c r="AO77" s="119"/>
      <c r="AP77" s="118"/>
      <c r="AQ77" s="117"/>
      <c r="AR77" s="499"/>
      <c r="AS77" s="498"/>
      <c r="AT77" s="118"/>
      <c r="AU77" s="118"/>
      <c r="AV77" s="117"/>
      <c r="AW77" s="117"/>
      <c r="AX77" s="503"/>
      <c r="AY77" s="119"/>
      <c r="AZ77" s="118"/>
      <c r="BA77" s="117"/>
      <c r="BB77" s="499"/>
      <c r="BC77" s="498"/>
      <c r="BD77" s="118"/>
      <c r="BE77" s="118"/>
      <c r="BF77" s="117"/>
      <c r="BG77" s="117"/>
      <c r="BH77" s="503"/>
      <c r="BI77" s="119"/>
      <c r="BJ77" s="118"/>
      <c r="BK77" s="117"/>
      <c r="BL77" s="499"/>
      <c r="BM77" s="498"/>
      <c r="BN77" s="118"/>
      <c r="BO77" s="118"/>
      <c r="BP77" s="117"/>
      <c r="BQ77" s="117"/>
      <c r="BR77" s="503"/>
      <c r="BS77" s="119"/>
      <c r="BT77" s="118"/>
      <c r="BU77" s="117"/>
      <c r="BV77" s="117"/>
      <c r="BW77" s="503"/>
      <c r="BX77" s="118"/>
      <c r="BY77" s="118"/>
      <c r="BZ77" s="117"/>
      <c r="CA77" s="117"/>
      <c r="CB77" s="503"/>
      <c r="CC77" s="606"/>
      <c r="CE77" s="588">
        <f>(+U77+Z77+AE77+AJ77+AO77+AT77+AY77+BD77+BI77+BN77+BS77+BX77)/3</f>
        <v>473.66666666666669</v>
      </c>
      <c r="CF77" s="588">
        <f>(+V77+AA77+AF77+AK77+AP77+AU77+AZ77+BE77+BJ77+BO77+BT77+BY77)/3</f>
        <v>540</v>
      </c>
      <c r="CG77" s="508">
        <f>+CE77/CF77</f>
        <v>0.87716049382716055</v>
      </c>
      <c r="CH77" s="508">
        <f>+CG77</f>
        <v>0.87716049382716055</v>
      </c>
      <c r="CI77" s="508">
        <f>+T77</f>
        <v>1</v>
      </c>
      <c r="CJ77" s="508">
        <f>+CH77/CI77</f>
        <v>0.87716049382716055</v>
      </c>
      <c r="CK77" s="588"/>
    </row>
    <row r="78" spans="2:90" s="114" customFormat="1" ht="251.25" customHeight="1" x14ac:dyDescent="0.25">
      <c r="B78" s="121" t="s">
        <v>221</v>
      </c>
      <c r="C78" s="506" t="s">
        <v>117</v>
      </c>
      <c r="D78" s="147" t="s">
        <v>1558</v>
      </c>
      <c r="E78" s="505" t="s">
        <v>1818</v>
      </c>
      <c r="F78" s="127" t="s">
        <v>1567</v>
      </c>
      <c r="G78" s="147" t="s">
        <v>1819</v>
      </c>
      <c r="H78" s="147" t="s">
        <v>1820</v>
      </c>
      <c r="I78" s="147" t="s">
        <v>1821</v>
      </c>
      <c r="J78" s="122" t="s">
        <v>1495</v>
      </c>
      <c r="K78" s="147" t="s">
        <v>1822</v>
      </c>
      <c r="L78" s="147" t="s">
        <v>1808</v>
      </c>
      <c r="M78" s="147" t="s">
        <v>1823</v>
      </c>
      <c r="N78" s="121" t="s">
        <v>1499</v>
      </c>
      <c r="O78" s="147" t="s">
        <v>1824</v>
      </c>
      <c r="P78" s="121" t="s">
        <v>1175</v>
      </c>
      <c r="Q78" s="152" t="s">
        <v>60</v>
      </c>
      <c r="R78" s="504">
        <v>0.78</v>
      </c>
      <c r="S78" s="121" t="s">
        <v>1499</v>
      </c>
      <c r="T78" s="120">
        <v>0.9</v>
      </c>
      <c r="U78" s="118"/>
      <c r="V78" s="118"/>
      <c r="W78" s="117"/>
      <c r="X78" s="147" t="s">
        <v>2473</v>
      </c>
      <c r="Y78" s="147" t="s">
        <v>2298</v>
      </c>
      <c r="Z78" s="118"/>
      <c r="AA78" s="118"/>
      <c r="AB78" s="117"/>
      <c r="AC78" s="147" t="s">
        <v>2472</v>
      </c>
      <c r="AD78" s="147" t="s">
        <v>2298</v>
      </c>
      <c r="AE78" s="118">
        <v>372</v>
      </c>
      <c r="AF78" s="118">
        <v>514</v>
      </c>
      <c r="AG78" s="117">
        <f>+AE78/AF78</f>
        <v>0.72373540856031127</v>
      </c>
      <c r="AH78" s="147" t="s">
        <v>2471</v>
      </c>
      <c r="AI78" s="147" t="s">
        <v>2448</v>
      </c>
      <c r="AJ78" s="118"/>
      <c r="AK78" s="118"/>
      <c r="AL78" s="117"/>
      <c r="AM78" s="117"/>
      <c r="AN78" s="503"/>
      <c r="AO78" s="119"/>
      <c r="AP78" s="118"/>
      <c r="AQ78" s="117"/>
      <c r="AR78" s="499"/>
      <c r="AS78" s="498"/>
      <c r="AT78" s="118"/>
      <c r="AU78" s="118"/>
      <c r="AV78" s="117"/>
      <c r="AW78" s="117"/>
      <c r="AX78" s="503"/>
      <c r="AY78" s="119"/>
      <c r="AZ78" s="118"/>
      <c r="BA78" s="117"/>
      <c r="BB78" s="499"/>
      <c r="BC78" s="498"/>
      <c r="BD78" s="118"/>
      <c r="BE78" s="118"/>
      <c r="BF78" s="117"/>
      <c r="BG78" s="117"/>
      <c r="BH78" s="503"/>
      <c r="BI78" s="119"/>
      <c r="BJ78" s="118"/>
      <c r="BK78" s="117"/>
      <c r="BL78" s="499"/>
      <c r="BM78" s="498"/>
      <c r="BN78" s="118"/>
      <c r="BO78" s="118"/>
      <c r="BP78" s="117"/>
      <c r="BQ78" s="117"/>
      <c r="BR78" s="503"/>
      <c r="BS78" s="119"/>
      <c r="BT78" s="118"/>
      <c r="BU78" s="117"/>
      <c r="BV78" s="117"/>
      <c r="BW78" s="503"/>
      <c r="BX78" s="118"/>
      <c r="BY78" s="118"/>
      <c r="BZ78" s="117"/>
      <c r="CA78" s="117"/>
      <c r="CB78" s="503"/>
      <c r="CC78" s="606"/>
      <c r="CE78" s="588">
        <f>+AE78</f>
        <v>372</v>
      </c>
      <c r="CF78" s="588">
        <f>+AF78</f>
        <v>514</v>
      </c>
      <c r="CG78" s="508">
        <f>+CE78/CF78</f>
        <v>0.72373540856031127</v>
      </c>
      <c r="CH78" s="508">
        <f>+CG78</f>
        <v>0.72373540856031127</v>
      </c>
      <c r="CI78" s="508">
        <f>+T78</f>
        <v>0.9</v>
      </c>
      <c r="CJ78" s="508">
        <f>+CH78/CI78</f>
        <v>0.80415045395590135</v>
      </c>
      <c r="CK78" s="588"/>
    </row>
    <row r="79" spans="2:90" s="114" customFormat="1" ht="251.25" customHeight="1" x14ac:dyDescent="0.25">
      <c r="B79" s="121" t="s">
        <v>221</v>
      </c>
      <c r="C79" s="506" t="s">
        <v>117</v>
      </c>
      <c r="D79" s="147" t="s">
        <v>1558</v>
      </c>
      <c r="E79" s="505" t="s">
        <v>1825</v>
      </c>
      <c r="F79" s="127" t="s">
        <v>2454</v>
      </c>
      <c r="G79" s="147" t="s">
        <v>1826</v>
      </c>
      <c r="H79" s="147" t="s">
        <v>1827</v>
      </c>
      <c r="I79" s="147" t="s">
        <v>1828</v>
      </c>
      <c r="J79" s="122" t="s">
        <v>1495</v>
      </c>
      <c r="K79" s="147" t="s">
        <v>2470</v>
      </c>
      <c r="L79" s="147" t="s">
        <v>1829</v>
      </c>
      <c r="M79" s="147" t="s">
        <v>2469</v>
      </c>
      <c r="N79" s="121" t="s">
        <v>1499</v>
      </c>
      <c r="O79" s="147" t="s">
        <v>1830</v>
      </c>
      <c r="P79" s="121" t="s">
        <v>1831</v>
      </c>
      <c r="Q79" s="152" t="s">
        <v>60</v>
      </c>
      <c r="R79" s="504">
        <v>0.25</v>
      </c>
      <c r="S79" s="121" t="s">
        <v>1499</v>
      </c>
      <c r="T79" s="120">
        <v>0.4</v>
      </c>
      <c r="U79" s="118"/>
      <c r="V79" s="118"/>
      <c r="W79" s="117"/>
      <c r="X79" s="147" t="s">
        <v>2468</v>
      </c>
      <c r="Y79" s="147" t="s">
        <v>2298</v>
      </c>
      <c r="Z79" s="118">
        <v>13</v>
      </c>
      <c r="AA79" s="118">
        <v>102</v>
      </c>
      <c r="AB79" s="117">
        <f>+Z79/AA79</f>
        <v>0.12745098039215685</v>
      </c>
      <c r="AC79" s="147" t="s">
        <v>2467</v>
      </c>
      <c r="AD79" s="147" t="s">
        <v>2448</v>
      </c>
      <c r="AE79" s="118"/>
      <c r="AF79" s="118"/>
      <c r="AG79" s="117"/>
      <c r="AH79" s="147" t="s">
        <v>2466</v>
      </c>
      <c r="AI79" s="147" t="s">
        <v>2448</v>
      </c>
      <c r="AJ79" s="118"/>
      <c r="AK79" s="118"/>
      <c r="AL79" s="117"/>
      <c r="AM79" s="117"/>
      <c r="AN79" s="503"/>
      <c r="AO79" s="119"/>
      <c r="AP79" s="118"/>
      <c r="AQ79" s="117"/>
      <c r="AR79" s="499"/>
      <c r="AS79" s="498"/>
      <c r="AT79" s="118"/>
      <c r="AU79" s="118"/>
      <c r="AV79" s="117"/>
      <c r="AW79" s="117"/>
      <c r="AX79" s="503"/>
      <c r="AY79" s="119"/>
      <c r="AZ79" s="118"/>
      <c r="BA79" s="117"/>
      <c r="BB79" s="499"/>
      <c r="BC79" s="498"/>
      <c r="BD79" s="118"/>
      <c r="BE79" s="118"/>
      <c r="BF79" s="117"/>
      <c r="BG79" s="117"/>
      <c r="BH79" s="503"/>
      <c r="BI79" s="119"/>
      <c r="BJ79" s="118"/>
      <c r="BK79" s="117"/>
      <c r="BL79" s="499"/>
      <c r="BM79" s="498"/>
      <c r="BN79" s="118"/>
      <c r="BO79" s="118"/>
      <c r="BP79" s="117"/>
      <c r="BQ79" s="117"/>
      <c r="BR79" s="503"/>
      <c r="BS79" s="119"/>
      <c r="BT79" s="118"/>
      <c r="BU79" s="117"/>
      <c r="BV79" s="117"/>
      <c r="BW79" s="503"/>
      <c r="BX79" s="118"/>
      <c r="BY79" s="118"/>
      <c r="BZ79" s="117"/>
      <c r="CA79" s="117"/>
      <c r="CB79" s="503"/>
      <c r="CC79" s="606"/>
      <c r="CE79" s="588">
        <f>+Z79</f>
        <v>13</v>
      </c>
      <c r="CF79" s="588">
        <f>+AA79</f>
        <v>102</v>
      </c>
      <c r="CG79" s="508">
        <f>+CE79/CF79</f>
        <v>0.12745098039215685</v>
      </c>
      <c r="CH79" s="508">
        <f>+CG79</f>
        <v>0.12745098039215685</v>
      </c>
      <c r="CI79" s="508">
        <f>+T79</f>
        <v>0.4</v>
      </c>
      <c r="CJ79" s="508">
        <f>+CH79/CI79</f>
        <v>0.31862745098039214</v>
      </c>
      <c r="CK79" s="588"/>
    </row>
    <row r="80" spans="2:90" s="114" customFormat="1" ht="251.25" customHeight="1" x14ac:dyDescent="0.25">
      <c r="B80" s="121" t="s">
        <v>221</v>
      </c>
      <c r="C80" s="506" t="s">
        <v>117</v>
      </c>
      <c r="D80" s="147" t="s">
        <v>1558</v>
      </c>
      <c r="E80" s="505" t="s">
        <v>1832</v>
      </c>
      <c r="F80" s="127" t="s">
        <v>2454</v>
      </c>
      <c r="G80" s="147" t="s">
        <v>1833</v>
      </c>
      <c r="H80" s="147" t="s">
        <v>1834</v>
      </c>
      <c r="I80" s="147" t="s">
        <v>1835</v>
      </c>
      <c r="J80" s="122" t="s">
        <v>1521</v>
      </c>
      <c r="K80" s="147" t="s">
        <v>1836</v>
      </c>
      <c r="L80" s="147" t="s">
        <v>1837</v>
      </c>
      <c r="M80" s="147" t="s">
        <v>1838</v>
      </c>
      <c r="N80" s="121" t="s">
        <v>1499</v>
      </c>
      <c r="O80" s="147" t="s">
        <v>1839</v>
      </c>
      <c r="P80" s="121" t="s">
        <v>1155</v>
      </c>
      <c r="Q80" s="152" t="s">
        <v>60</v>
      </c>
      <c r="R80" s="504">
        <v>0.22</v>
      </c>
      <c r="S80" s="121" t="s">
        <v>1499</v>
      </c>
      <c r="T80" s="120">
        <v>0.2</v>
      </c>
      <c r="U80" s="118">
        <v>0</v>
      </c>
      <c r="V80" s="118">
        <v>0</v>
      </c>
      <c r="W80" s="117">
        <v>1</v>
      </c>
      <c r="X80" s="147" t="s">
        <v>2465</v>
      </c>
      <c r="Y80" s="147" t="s">
        <v>2448</v>
      </c>
      <c r="Z80" s="118">
        <v>0</v>
      </c>
      <c r="AA80" s="118">
        <v>0</v>
      </c>
      <c r="AB80" s="117">
        <v>0</v>
      </c>
      <c r="AC80" s="147" t="s">
        <v>2464</v>
      </c>
      <c r="AD80" s="147" t="s">
        <v>2448</v>
      </c>
      <c r="AE80" s="118">
        <v>0</v>
      </c>
      <c r="AF80" s="118">
        <v>0</v>
      </c>
      <c r="AG80" s="117">
        <v>0</v>
      </c>
      <c r="AH80" s="147" t="s">
        <v>2463</v>
      </c>
      <c r="AI80" s="147" t="s">
        <v>2448</v>
      </c>
      <c r="AJ80" s="118"/>
      <c r="AK80" s="118"/>
      <c r="AL80" s="117"/>
      <c r="AM80" s="117"/>
      <c r="AN80" s="498"/>
      <c r="AO80" s="118"/>
      <c r="AP80" s="118"/>
      <c r="AQ80" s="117"/>
      <c r="AR80" s="499"/>
      <c r="AS80" s="498"/>
      <c r="AT80" s="118"/>
      <c r="AU80" s="118"/>
      <c r="AV80" s="117"/>
      <c r="AW80" s="499"/>
      <c r="AX80" s="498"/>
      <c r="AY80" s="118"/>
      <c r="AZ80" s="118"/>
      <c r="BA80" s="117"/>
      <c r="BB80" s="499"/>
      <c r="BC80" s="498"/>
      <c r="BD80" s="118"/>
      <c r="BE80" s="118"/>
      <c r="BF80" s="117"/>
      <c r="BG80" s="117"/>
      <c r="BH80" s="498"/>
      <c r="BI80" s="118"/>
      <c r="BJ80" s="118"/>
      <c r="BK80" s="117"/>
      <c r="BL80" s="499"/>
      <c r="BM80" s="498"/>
      <c r="BN80" s="118"/>
      <c r="BO80" s="118"/>
      <c r="BP80" s="117"/>
      <c r="BQ80" s="117"/>
      <c r="BR80" s="498"/>
      <c r="BS80" s="118"/>
      <c r="BT80" s="118"/>
      <c r="BU80" s="117"/>
      <c r="BV80" s="117"/>
      <c r="BW80" s="498"/>
      <c r="BX80" s="118"/>
      <c r="BY80" s="118"/>
      <c r="BZ80" s="117"/>
      <c r="CA80" s="499"/>
      <c r="CB80" s="503"/>
      <c r="CC80" s="606"/>
      <c r="CE80" s="588">
        <f>AE80</f>
        <v>0</v>
      </c>
      <c r="CF80" s="588">
        <f>AF80</f>
        <v>0</v>
      </c>
      <c r="CG80" s="508">
        <v>0</v>
      </c>
      <c r="CH80" s="508">
        <f>+CG80</f>
        <v>0</v>
      </c>
      <c r="CI80" s="508">
        <f>+T80</f>
        <v>0.2</v>
      </c>
      <c r="CJ80" s="508">
        <f>+CH80/CI80</f>
        <v>0</v>
      </c>
      <c r="CK80" s="588"/>
    </row>
    <row r="81" spans="2:90" s="114" customFormat="1" ht="249.75" customHeight="1" x14ac:dyDescent="0.25">
      <c r="B81" s="121" t="s">
        <v>221</v>
      </c>
      <c r="C81" s="506" t="s">
        <v>117</v>
      </c>
      <c r="D81" s="147" t="s">
        <v>1558</v>
      </c>
      <c r="E81" s="505" t="s">
        <v>1840</v>
      </c>
      <c r="F81" s="127" t="s">
        <v>2454</v>
      </c>
      <c r="G81" s="147" t="s">
        <v>1841</v>
      </c>
      <c r="H81" s="147" t="s">
        <v>1842</v>
      </c>
      <c r="I81" s="147" t="s">
        <v>1843</v>
      </c>
      <c r="J81" s="122" t="s">
        <v>1521</v>
      </c>
      <c r="K81" s="147" t="s">
        <v>1844</v>
      </c>
      <c r="L81" s="147" t="s">
        <v>1845</v>
      </c>
      <c r="M81" s="147" t="s">
        <v>1846</v>
      </c>
      <c r="N81" s="121" t="s">
        <v>1499</v>
      </c>
      <c r="O81" s="147" t="s">
        <v>1847</v>
      </c>
      <c r="P81" s="121" t="s">
        <v>1159</v>
      </c>
      <c r="Q81" s="152" t="s">
        <v>30</v>
      </c>
      <c r="R81" s="504">
        <v>1</v>
      </c>
      <c r="S81" s="121" t="s">
        <v>1499</v>
      </c>
      <c r="T81" s="120">
        <v>1</v>
      </c>
      <c r="U81" s="118"/>
      <c r="V81" s="118"/>
      <c r="W81" s="117"/>
      <c r="X81" s="147" t="s">
        <v>2462</v>
      </c>
      <c r="Y81" s="147" t="s">
        <v>2459</v>
      </c>
      <c r="Z81" s="118"/>
      <c r="AA81" s="118"/>
      <c r="AB81" s="117"/>
      <c r="AC81" s="147" t="s">
        <v>2461</v>
      </c>
      <c r="AD81" s="147" t="s">
        <v>2459</v>
      </c>
      <c r="AE81" s="614"/>
      <c r="AF81" s="119"/>
      <c r="AG81" s="117"/>
      <c r="AH81" s="147" t="s">
        <v>2460</v>
      </c>
      <c r="AI81" s="147" t="s">
        <v>2459</v>
      </c>
      <c r="AJ81" s="118"/>
      <c r="AK81" s="118"/>
      <c r="AL81" s="117"/>
      <c r="AM81" s="117"/>
      <c r="AN81" s="503"/>
      <c r="AO81" s="119"/>
      <c r="AP81" s="118"/>
      <c r="AQ81" s="117"/>
      <c r="AR81" s="499"/>
      <c r="AS81" s="498"/>
      <c r="AT81" s="118"/>
      <c r="AU81" s="118"/>
      <c r="AV81" s="117"/>
      <c r="AW81" s="117"/>
      <c r="AX81" s="503"/>
      <c r="AY81" s="119"/>
      <c r="AZ81" s="118"/>
      <c r="BA81" s="117"/>
      <c r="BB81" s="499"/>
      <c r="BC81" s="498"/>
      <c r="BD81" s="118"/>
      <c r="BE81" s="118"/>
      <c r="BF81" s="117"/>
      <c r="BG81" s="117"/>
      <c r="BH81" s="503"/>
      <c r="BI81" s="119"/>
      <c r="BJ81" s="118"/>
      <c r="BK81" s="117"/>
      <c r="BL81" s="499"/>
      <c r="BM81" s="498"/>
      <c r="BN81" s="118"/>
      <c r="BO81" s="118"/>
      <c r="BP81" s="117"/>
      <c r="BQ81" s="117"/>
      <c r="BR81" s="503"/>
      <c r="BS81" s="119"/>
      <c r="BT81" s="118"/>
      <c r="BU81" s="117"/>
      <c r="BV81" s="117"/>
      <c r="BW81" s="503"/>
      <c r="BX81" s="118"/>
      <c r="BY81" s="118"/>
      <c r="BZ81" s="117"/>
      <c r="CA81" s="117"/>
      <c r="CB81" s="503"/>
      <c r="CC81" s="606"/>
      <c r="CE81" s="588"/>
      <c r="CF81" s="588"/>
      <c r="CG81" s="508"/>
      <c r="CH81" s="508"/>
      <c r="CI81" s="508"/>
      <c r="CJ81" s="508"/>
      <c r="CK81" s="588" t="s">
        <v>2458</v>
      </c>
    </row>
    <row r="82" spans="2:90" s="114" customFormat="1" ht="249.75" customHeight="1" x14ac:dyDescent="0.25">
      <c r="B82" s="121" t="s">
        <v>221</v>
      </c>
      <c r="C82" s="506" t="s">
        <v>117</v>
      </c>
      <c r="D82" s="147" t="s">
        <v>1558</v>
      </c>
      <c r="E82" s="505" t="s">
        <v>1848</v>
      </c>
      <c r="F82" s="127" t="s">
        <v>2454</v>
      </c>
      <c r="G82" s="147" t="s">
        <v>1849</v>
      </c>
      <c r="H82" s="147" t="s">
        <v>1850</v>
      </c>
      <c r="I82" s="147" t="s">
        <v>1851</v>
      </c>
      <c r="J82" s="122" t="s">
        <v>1521</v>
      </c>
      <c r="K82" s="147" t="s">
        <v>1852</v>
      </c>
      <c r="L82" s="147" t="s">
        <v>1853</v>
      </c>
      <c r="M82" s="147" t="s">
        <v>1854</v>
      </c>
      <c r="N82" s="121" t="s">
        <v>1499</v>
      </c>
      <c r="O82" s="147" t="s">
        <v>1855</v>
      </c>
      <c r="P82" s="121" t="s">
        <v>1155</v>
      </c>
      <c r="Q82" s="152" t="s">
        <v>60</v>
      </c>
      <c r="R82" s="504">
        <v>7.0000000000000007E-2</v>
      </c>
      <c r="S82" s="121" t="s">
        <v>1499</v>
      </c>
      <c r="T82" s="120">
        <v>0.25</v>
      </c>
      <c r="U82" s="118">
        <v>0</v>
      </c>
      <c r="V82" s="118">
        <v>0</v>
      </c>
      <c r="W82" s="117">
        <v>1</v>
      </c>
      <c r="X82" s="147" t="s">
        <v>2457</v>
      </c>
      <c r="Y82" s="147" t="s">
        <v>2448</v>
      </c>
      <c r="Z82" s="118">
        <v>14</v>
      </c>
      <c r="AA82" s="118">
        <v>1336</v>
      </c>
      <c r="AB82" s="117">
        <f>+Z82/AA82</f>
        <v>1.0479041916167664E-2</v>
      </c>
      <c r="AC82" s="147" t="s">
        <v>2456</v>
      </c>
      <c r="AD82" s="147" t="s">
        <v>2448</v>
      </c>
      <c r="AE82" s="614">
        <v>57</v>
      </c>
      <c r="AF82" s="119">
        <v>1336</v>
      </c>
      <c r="AG82" s="117">
        <f>+AE82/AF82</f>
        <v>4.2664670658682638E-2</v>
      </c>
      <c r="AH82" s="147" t="s">
        <v>2455</v>
      </c>
      <c r="AI82" s="147" t="s">
        <v>2448</v>
      </c>
      <c r="AJ82" s="118"/>
      <c r="AK82" s="118"/>
      <c r="AL82" s="117"/>
      <c r="AM82" s="117"/>
      <c r="AN82" s="503"/>
      <c r="AO82" s="119"/>
      <c r="AP82" s="118"/>
      <c r="AQ82" s="117"/>
      <c r="AR82" s="499"/>
      <c r="AS82" s="498"/>
      <c r="AT82" s="118"/>
      <c r="AU82" s="118"/>
      <c r="AV82" s="117"/>
      <c r="AW82" s="117"/>
      <c r="AX82" s="503"/>
      <c r="AY82" s="119"/>
      <c r="AZ82" s="118"/>
      <c r="BA82" s="117"/>
      <c r="BB82" s="499"/>
      <c r="BC82" s="498"/>
      <c r="BD82" s="118"/>
      <c r="BE82" s="118"/>
      <c r="BF82" s="117"/>
      <c r="BG82" s="117"/>
      <c r="BH82" s="503"/>
      <c r="BI82" s="119"/>
      <c r="BJ82" s="118"/>
      <c r="BK82" s="117"/>
      <c r="BL82" s="499"/>
      <c r="BM82" s="498"/>
      <c r="BN82" s="118"/>
      <c r="BO82" s="118"/>
      <c r="BP82" s="117"/>
      <c r="BQ82" s="117"/>
      <c r="BR82" s="503"/>
      <c r="BS82" s="119"/>
      <c r="BT82" s="118"/>
      <c r="BU82" s="117"/>
      <c r="BV82" s="117"/>
      <c r="BW82" s="503"/>
      <c r="BX82" s="118"/>
      <c r="BY82" s="118"/>
      <c r="BZ82" s="117"/>
      <c r="CA82" s="117"/>
      <c r="CB82" s="503"/>
      <c r="CC82" s="606"/>
      <c r="CE82" s="588">
        <f>AE82</f>
        <v>57</v>
      </c>
      <c r="CF82" s="588">
        <f>AF82</f>
        <v>1336</v>
      </c>
      <c r="CG82" s="508">
        <f>+CE82/CF82</f>
        <v>4.2664670658682638E-2</v>
      </c>
      <c r="CH82" s="508">
        <f>+CG82</f>
        <v>4.2664670658682638E-2</v>
      </c>
      <c r="CI82" s="508">
        <f>+T82</f>
        <v>0.25</v>
      </c>
      <c r="CJ82" s="508">
        <f>+CH82/CI82</f>
        <v>0.17065868263473055</v>
      </c>
      <c r="CK82" s="588"/>
    </row>
    <row r="83" spans="2:90" s="114" customFormat="1" ht="250.5" customHeight="1" x14ac:dyDescent="0.25">
      <c r="B83" s="121" t="s">
        <v>221</v>
      </c>
      <c r="C83" s="506" t="s">
        <v>117</v>
      </c>
      <c r="D83" s="147" t="s">
        <v>1558</v>
      </c>
      <c r="E83" s="505" t="s">
        <v>1856</v>
      </c>
      <c r="F83" s="127" t="s">
        <v>2454</v>
      </c>
      <c r="G83" s="147" t="s">
        <v>1857</v>
      </c>
      <c r="H83" s="147" t="s">
        <v>1858</v>
      </c>
      <c r="I83" s="147" t="s">
        <v>1859</v>
      </c>
      <c r="J83" s="122" t="s">
        <v>1521</v>
      </c>
      <c r="K83" s="147" t="s">
        <v>2453</v>
      </c>
      <c r="L83" s="147" t="s">
        <v>1860</v>
      </c>
      <c r="M83" s="147" t="s">
        <v>2452</v>
      </c>
      <c r="N83" s="121" t="s">
        <v>1499</v>
      </c>
      <c r="O83" s="147" t="s">
        <v>1861</v>
      </c>
      <c r="P83" s="121" t="s">
        <v>1155</v>
      </c>
      <c r="Q83" s="152" t="s">
        <v>30</v>
      </c>
      <c r="R83" s="504">
        <v>0.82</v>
      </c>
      <c r="S83" s="121" t="s">
        <v>1499</v>
      </c>
      <c r="T83" s="120">
        <v>0.85</v>
      </c>
      <c r="U83" s="118">
        <v>18629</v>
      </c>
      <c r="V83" s="118">
        <v>83030</v>
      </c>
      <c r="W83" s="117">
        <f>+U83/V83</f>
        <v>0.22436468746236299</v>
      </c>
      <c r="X83" s="147" t="s">
        <v>2451</v>
      </c>
      <c r="Y83" s="147" t="s">
        <v>2448</v>
      </c>
      <c r="Z83" s="118">
        <v>26972</v>
      </c>
      <c r="AA83" s="118">
        <v>45240</v>
      </c>
      <c r="AB83" s="117">
        <f>+Z83/AA83</f>
        <v>0.59619805481874444</v>
      </c>
      <c r="AC83" s="147" t="s">
        <v>2450</v>
      </c>
      <c r="AD83" s="147" t="s">
        <v>2448</v>
      </c>
      <c r="AE83" s="119">
        <v>35785</v>
      </c>
      <c r="AF83" s="118">
        <v>48346</v>
      </c>
      <c r="AG83" s="117">
        <f>+AE83/AF83</f>
        <v>0.74018533074090931</v>
      </c>
      <c r="AH83" s="147" t="s">
        <v>2449</v>
      </c>
      <c r="AI83" s="147" t="s">
        <v>2448</v>
      </c>
      <c r="AJ83" s="118"/>
      <c r="AK83" s="118"/>
      <c r="AL83" s="117"/>
      <c r="AM83" s="117"/>
      <c r="AN83" s="503"/>
      <c r="AO83" s="119"/>
      <c r="AP83" s="118"/>
      <c r="AQ83" s="117"/>
      <c r="AR83" s="499"/>
      <c r="AS83" s="498"/>
      <c r="AT83" s="118"/>
      <c r="AU83" s="118"/>
      <c r="AV83" s="117"/>
      <c r="AW83" s="117"/>
      <c r="AX83" s="503"/>
      <c r="AY83" s="119"/>
      <c r="AZ83" s="118"/>
      <c r="BA83" s="117"/>
      <c r="BB83" s="499"/>
      <c r="BC83" s="498"/>
      <c r="BD83" s="118"/>
      <c r="BE83" s="118"/>
      <c r="BF83" s="117"/>
      <c r="BG83" s="117"/>
      <c r="BH83" s="503"/>
      <c r="BI83" s="119"/>
      <c r="BJ83" s="118"/>
      <c r="BK83" s="117"/>
      <c r="BL83" s="499"/>
      <c r="BM83" s="498"/>
      <c r="BN83" s="118"/>
      <c r="BO83" s="118"/>
      <c r="BP83" s="117"/>
      <c r="BQ83" s="117"/>
      <c r="BR83" s="503"/>
      <c r="BS83" s="119"/>
      <c r="BT83" s="118"/>
      <c r="BU83" s="117"/>
      <c r="BV83" s="117"/>
      <c r="BW83" s="503"/>
      <c r="BX83" s="118"/>
      <c r="BY83" s="118"/>
      <c r="BZ83" s="117"/>
      <c r="CA83" s="117"/>
      <c r="CB83" s="503"/>
      <c r="CC83" s="606"/>
      <c r="CE83" s="588">
        <f>(+U83+Z83+AE83+AJ83+AO83+AT83+AY83+BD83+BI83+BN83+BS83+BX83)/3</f>
        <v>27128.666666666668</v>
      </c>
      <c r="CF83" s="588">
        <f>(+V83+AA83+AF83+AK83+AP83+AU83+AZ83+BE83+BJ83+BO83+BT83+BY83)/3</f>
        <v>58872</v>
      </c>
      <c r="CG83" s="508">
        <f>+CE83/CF83</f>
        <v>0.46080762784798662</v>
      </c>
      <c r="CH83" s="508">
        <f>+CG83</f>
        <v>0.46080762784798662</v>
      </c>
      <c r="CI83" s="508">
        <f>+T83</f>
        <v>0.85</v>
      </c>
      <c r="CJ83" s="508">
        <f>+CH83/CI83</f>
        <v>0.54212662099763131</v>
      </c>
      <c r="CK83" s="588"/>
    </row>
    <row r="84" spans="2:90" s="114" customFormat="1" ht="251.25" customHeight="1" x14ac:dyDescent="0.25">
      <c r="B84" s="121" t="s">
        <v>221</v>
      </c>
      <c r="C84" s="506" t="s">
        <v>213</v>
      </c>
      <c r="D84" s="147" t="s">
        <v>1559</v>
      </c>
      <c r="E84" s="505" t="s">
        <v>1971</v>
      </c>
      <c r="F84" s="127" t="s">
        <v>2433</v>
      </c>
      <c r="G84" s="147" t="s">
        <v>1972</v>
      </c>
      <c r="H84" s="147" t="s">
        <v>1973</v>
      </c>
      <c r="I84" s="147" t="s">
        <v>1974</v>
      </c>
      <c r="J84" s="122" t="s">
        <v>1521</v>
      </c>
      <c r="K84" s="147" t="s">
        <v>1975</v>
      </c>
      <c r="L84" s="147" t="s">
        <v>1976</v>
      </c>
      <c r="M84" s="147" t="s">
        <v>1977</v>
      </c>
      <c r="N84" s="121" t="s">
        <v>1499</v>
      </c>
      <c r="O84" s="147" t="s">
        <v>1978</v>
      </c>
      <c r="P84" s="121" t="s">
        <v>1175</v>
      </c>
      <c r="Q84" s="152" t="s">
        <v>30</v>
      </c>
      <c r="R84" s="504">
        <v>1</v>
      </c>
      <c r="S84" s="121" t="s">
        <v>1499</v>
      </c>
      <c r="T84" s="120">
        <v>1</v>
      </c>
      <c r="U84" s="118"/>
      <c r="V84" s="118"/>
      <c r="W84" s="117"/>
      <c r="X84" s="147" t="s">
        <v>2447</v>
      </c>
      <c r="Y84" s="147" t="s">
        <v>2445</v>
      </c>
      <c r="Z84" s="131"/>
      <c r="AA84" s="131"/>
      <c r="AB84" s="130"/>
      <c r="AC84" s="147" t="s">
        <v>2446</v>
      </c>
      <c r="AD84" s="147" t="s">
        <v>2445</v>
      </c>
      <c r="AE84" s="119">
        <v>1297</v>
      </c>
      <c r="AF84" s="610">
        <v>1500</v>
      </c>
      <c r="AG84" s="499">
        <f>+AE84/AF84</f>
        <v>0.86466666666666669</v>
      </c>
      <c r="AH84" s="147" t="s">
        <v>2444</v>
      </c>
      <c r="AI84" s="147" t="s">
        <v>2427</v>
      </c>
      <c r="AJ84" s="118"/>
      <c r="AK84" s="118"/>
      <c r="AL84" s="117"/>
      <c r="AM84" s="117"/>
      <c r="AN84" s="503"/>
      <c r="AO84" s="119"/>
      <c r="AP84" s="118"/>
      <c r="AQ84" s="117"/>
      <c r="AR84" s="499"/>
      <c r="AS84" s="498"/>
      <c r="AT84" s="118"/>
      <c r="AU84" s="118"/>
      <c r="AV84" s="117"/>
      <c r="AW84" s="117"/>
      <c r="AX84" s="503"/>
      <c r="AY84" s="119"/>
      <c r="AZ84" s="118"/>
      <c r="BA84" s="117"/>
      <c r="BB84" s="499"/>
      <c r="BC84" s="498"/>
      <c r="BD84" s="118"/>
      <c r="BE84" s="118"/>
      <c r="BF84" s="117"/>
      <c r="BG84" s="117"/>
      <c r="BH84" s="503"/>
      <c r="BI84" s="119"/>
      <c r="BJ84" s="118"/>
      <c r="BK84" s="117"/>
      <c r="BL84" s="499"/>
      <c r="BM84" s="498"/>
      <c r="BN84" s="118"/>
      <c r="BO84" s="118"/>
      <c r="BP84" s="117"/>
      <c r="BQ84" s="117"/>
      <c r="BR84" s="503"/>
      <c r="BS84" s="119"/>
      <c r="BT84" s="118"/>
      <c r="BU84" s="117"/>
      <c r="BV84" s="117"/>
      <c r="BW84" s="503"/>
      <c r="BX84" s="118"/>
      <c r="BY84" s="118"/>
      <c r="BZ84" s="117"/>
      <c r="CA84" s="117"/>
      <c r="CB84" s="503"/>
      <c r="CC84" s="606"/>
      <c r="CE84" s="588">
        <f>+U84+Z84+AE84+AJ84+AO84+AT84+AY84+BD84+BI84+BN84+BS84+BX84</f>
        <v>1297</v>
      </c>
      <c r="CF84" s="588">
        <f>+V84+AA84+AF84+AK84+AP84+AU84+AZ84+BE84+BJ84+BO84+BT84+BY84</f>
        <v>1500</v>
      </c>
      <c r="CG84" s="508">
        <f>+CE84/CF84</f>
        <v>0.86466666666666669</v>
      </c>
      <c r="CH84" s="508">
        <f>+CG84</f>
        <v>0.86466666666666669</v>
      </c>
      <c r="CI84" s="508">
        <f>+T84</f>
        <v>1</v>
      </c>
      <c r="CJ84" s="508">
        <f>+CH84/CI84</f>
        <v>0.86466666666666669</v>
      </c>
      <c r="CK84" s="588"/>
    </row>
    <row r="85" spans="2:90" s="114" customFormat="1" ht="249" customHeight="1" x14ac:dyDescent="0.25">
      <c r="B85" s="121" t="s">
        <v>221</v>
      </c>
      <c r="C85" s="506" t="s">
        <v>213</v>
      </c>
      <c r="D85" s="147" t="s">
        <v>1559</v>
      </c>
      <c r="E85" s="505" t="s">
        <v>1979</v>
      </c>
      <c r="F85" s="127" t="s">
        <v>2433</v>
      </c>
      <c r="G85" s="147" t="s">
        <v>1980</v>
      </c>
      <c r="H85" s="147" t="s">
        <v>1981</v>
      </c>
      <c r="I85" s="147" t="s">
        <v>1982</v>
      </c>
      <c r="J85" s="122" t="s">
        <v>1521</v>
      </c>
      <c r="K85" s="147" t="s">
        <v>1983</v>
      </c>
      <c r="L85" s="147" t="s">
        <v>1984</v>
      </c>
      <c r="M85" s="147" t="s">
        <v>1985</v>
      </c>
      <c r="N85" s="121" t="s">
        <v>1499</v>
      </c>
      <c r="O85" s="147" t="s">
        <v>1986</v>
      </c>
      <c r="P85" s="121" t="s">
        <v>1535</v>
      </c>
      <c r="Q85" s="152" t="s">
        <v>30</v>
      </c>
      <c r="R85" s="504">
        <v>0.55000000000000004</v>
      </c>
      <c r="S85" s="121" t="s">
        <v>1499</v>
      </c>
      <c r="T85" s="120">
        <v>1</v>
      </c>
      <c r="U85" s="118"/>
      <c r="V85" s="118"/>
      <c r="W85" s="117"/>
      <c r="X85" s="147" t="s">
        <v>2443</v>
      </c>
      <c r="Y85" s="147" t="s">
        <v>2441</v>
      </c>
      <c r="Z85" s="131"/>
      <c r="AA85" s="131"/>
      <c r="AB85" s="130"/>
      <c r="AC85" s="147" t="s">
        <v>2442</v>
      </c>
      <c r="AD85" s="147" t="s">
        <v>2441</v>
      </c>
      <c r="AE85" s="118"/>
      <c r="AF85" s="128"/>
      <c r="AG85" s="117"/>
      <c r="AH85" s="147" t="s">
        <v>2440</v>
      </c>
      <c r="AI85" s="147" t="s">
        <v>2439</v>
      </c>
      <c r="AJ85" s="118"/>
      <c r="AK85" s="118"/>
      <c r="AL85" s="117"/>
      <c r="AM85" s="499"/>
      <c r="AN85" s="503"/>
      <c r="AO85" s="119"/>
      <c r="AP85" s="118"/>
      <c r="AQ85" s="117"/>
      <c r="AR85" s="499"/>
      <c r="AS85" s="503"/>
      <c r="AT85" s="118"/>
      <c r="AU85" s="118"/>
      <c r="AV85" s="117"/>
      <c r="AW85" s="117"/>
      <c r="AX85" s="503"/>
      <c r="AY85" s="119"/>
      <c r="AZ85" s="118"/>
      <c r="BA85" s="117"/>
      <c r="BB85" s="499"/>
      <c r="BC85" s="503"/>
      <c r="BD85" s="118"/>
      <c r="BE85" s="118"/>
      <c r="BF85" s="117"/>
      <c r="BG85" s="117"/>
      <c r="BH85" s="503"/>
      <c r="BI85" s="119"/>
      <c r="BJ85" s="118"/>
      <c r="BK85" s="117"/>
      <c r="BL85" s="117"/>
      <c r="BM85" s="503"/>
      <c r="BN85" s="118"/>
      <c r="BO85" s="118"/>
      <c r="BP85" s="117"/>
      <c r="BQ85" s="117"/>
      <c r="BR85" s="503"/>
      <c r="BS85" s="118"/>
      <c r="BT85" s="118"/>
      <c r="BU85" s="117"/>
      <c r="BV85" s="117"/>
      <c r="BW85" s="503"/>
      <c r="BX85" s="118"/>
      <c r="BY85" s="118"/>
      <c r="BZ85" s="117"/>
      <c r="CA85" s="117"/>
      <c r="CB85" s="503"/>
      <c r="CC85" s="613"/>
      <c r="CE85" s="588"/>
      <c r="CF85" s="588"/>
      <c r="CG85" s="508"/>
      <c r="CH85" s="508"/>
      <c r="CI85" s="508"/>
      <c r="CJ85" s="508"/>
      <c r="CK85" s="588" t="s">
        <v>2438</v>
      </c>
    </row>
    <row r="86" spans="2:90" s="114" customFormat="1" ht="249.75" customHeight="1" x14ac:dyDescent="0.25">
      <c r="B86" s="121" t="s">
        <v>221</v>
      </c>
      <c r="C86" s="506" t="s">
        <v>213</v>
      </c>
      <c r="D86" s="147" t="s">
        <v>1559</v>
      </c>
      <c r="E86" s="505" t="s">
        <v>1987</v>
      </c>
      <c r="F86" s="127" t="s">
        <v>2433</v>
      </c>
      <c r="G86" s="147" t="s">
        <v>1988</v>
      </c>
      <c r="H86" s="147" t="s">
        <v>1989</v>
      </c>
      <c r="I86" s="147" t="s">
        <v>1990</v>
      </c>
      <c r="J86" s="122" t="s">
        <v>1521</v>
      </c>
      <c r="K86" s="147" t="s">
        <v>1991</v>
      </c>
      <c r="L86" s="147" t="s">
        <v>1992</v>
      </c>
      <c r="M86" s="147" t="s">
        <v>1993</v>
      </c>
      <c r="N86" s="121" t="s">
        <v>1994</v>
      </c>
      <c r="O86" s="147" t="s">
        <v>1995</v>
      </c>
      <c r="P86" s="121" t="s">
        <v>1175</v>
      </c>
      <c r="Q86" s="152" t="s">
        <v>30</v>
      </c>
      <c r="R86" s="504">
        <v>0.82</v>
      </c>
      <c r="S86" s="121" t="s">
        <v>1499</v>
      </c>
      <c r="T86" s="120">
        <v>0.8</v>
      </c>
      <c r="U86" s="118"/>
      <c r="V86" s="118"/>
      <c r="W86" s="117"/>
      <c r="X86" s="147" t="s">
        <v>2437</v>
      </c>
      <c r="Y86" s="147" t="s">
        <v>2435</v>
      </c>
      <c r="Z86" s="131"/>
      <c r="AA86" s="131"/>
      <c r="AB86" s="612"/>
      <c r="AC86" s="147" t="s">
        <v>2436</v>
      </c>
      <c r="AD86" s="147" t="s">
        <v>2435</v>
      </c>
      <c r="AE86" s="119">
        <v>407</v>
      </c>
      <c r="AF86" s="611">
        <v>600</v>
      </c>
      <c r="AG86" s="117">
        <f>+AE86/AF86</f>
        <v>0.67833333333333334</v>
      </c>
      <c r="AH86" s="147" t="s">
        <v>2434</v>
      </c>
      <c r="AI86" s="147" t="s">
        <v>2427</v>
      </c>
      <c r="AJ86" s="118"/>
      <c r="AK86" s="118"/>
      <c r="AL86" s="117"/>
      <c r="AM86" s="117"/>
      <c r="AN86" s="503"/>
      <c r="AO86" s="119"/>
      <c r="AP86" s="118"/>
      <c r="AQ86" s="117"/>
      <c r="AR86" s="499"/>
      <c r="AS86" s="498"/>
      <c r="AT86" s="118"/>
      <c r="AU86" s="118"/>
      <c r="AV86" s="117"/>
      <c r="AW86" s="117"/>
      <c r="AX86" s="503"/>
      <c r="AY86" s="119"/>
      <c r="AZ86" s="118"/>
      <c r="BA86" s="117"/>
      <c r="BB86" s="499"/>
      <c r="BC86" s="498"/>
      <c r="BD86" s="118"/>
      <c r="BE86" s="118"/>
      <c r="BF86" s="117"/>
      <c r="BG86" s="117"/>
      <c r="BH86" s="503"/>
      <c r="BI86" s="119"/>
      <c r="BJ86" s="118"/>
      <c r="BK86" s="117"/>
      <c r="BL86" s="499"/>
      <c r="BM86" s="498"/>
      <c r="BN86" s="118"/>
      <c r="BO86" s="118"/>
      <c r="BP86" s="117"/>
      <c r="BQ86" s="117"/>
      <c r="BR86" s="503"/>
      <c r="BS86" s="119"/>
      <c r="BT86" s="118"/>
      <c r="BU86" s="117"/>
      <c r="BV86" s="117"/>
      <c r="BW86" s="503"/>
      <c r="BX86" s="118"/>
      <c r="BY86" s="118"/>
      <c r="BZ86" s="117"/>
      <c r="CA86" s="117"/>
      <c r="CB86" s="503"/>
      <c r="CC86" s="606"/>
      <c r="CE86" s="588">
        <f>+U86+Z86+AE86+AJ86+AO86+AT86+AY86+BD86+BI86+BN86+BS86+BX86</f>
        <v>407</v>
      </c>
      <c r="CF86" s="588">
        <f>+V86+AA86+AF86+AK86+AP86+AU86+AZ86+BE86+BJ86+BO86+BT86+BY86</f>
        <v>600</v>
      </c>
      <c r="CG86" s="508">
        <f>+CE86/CF86</f>
        <v>0.67833333333333334</v>
      </c>
      <c r="CH86" s="508">
        <f>+CG86</f>
        <v>0.67833333333333334</v>
      </c>
      <c r="CI86" s="508">
        <f>+T86</f>
        <v>0.8</v>
      </c>
      <c r="CJ86" s="508">
        <f>+CH86/CI86</f>
        <v>0.84791666666666665</v>
      </c>
      <c r="CK86" s="588"/>
    </row>
    <row r="87" spans="2:90" s="114" customFormat="1" ht="250.5" customHeight="1" x14ac:dyDescent="0.25">
      <c r="B87" s="121" t="s">
        <v>221</v>
      </c>
      <c r="C87" s="506" t="s">
        <v>213</v>
      </c>
      <c r="D87" s="147" t="s">
        <v>1558</v>
      </c>
      <c r="E87" s="505" t="s">
        <v>1996</v>
      </c>
      <c r="F87" s="127" t="s">
        <v>2433</v>
      </c>
      <c r="G87" s="147" t="s">
        <v>1997</v>
      </c>
      <c r="H87" s="147" t="s">
        <v>1998</v>
      </c>
      <c r="I87" s="147" t="s">
        <v>1999</v>
      </c>
      <c r="J87" s="122" t="s">
        <v>1521</v>
      </c>
      <c r="K87" s="147" t="s">
        <v>2000</v>
      </c>
      <c r="L87" s="147" t="s">
        <v>2001</v>
      </c>
      <c r="M87" s="147" t="s">
        <v>2432</v>
      </c>
      <c r="N87" s="121" t="s">
        <v>1994</v>
      </c>
      <c r="O87" s="147" t="s">
        <v>2002</v>
      </c>
      <c r="P87" s="121" t="s">
        <v>1155</v>
      </c>
      <c r="Q87" s="152" t="s">
        <v>30</v>
      </c>
      <c r="R87" s="504">
        <v>0.81</v>
      </c>
      <c r="S87" s="121" t="s">
        <v>1499</v>
      </c>
      <c r="T87" s="120">
        <v>1</v>
      </c>
      <c r="U87" s="118">
        <v>629</v>
      </c>
      <c r="V87" s="118">
        <v>1000</v>
      </c>
      <c r="W87" s="117">
        <f>U87/V87</f>
        <v>0.629</v>
      </c>
      <c r="X87" s="147" t="s">
        <v>2431</v>
      </c>
      <c r="Y87" s="147" t="s">
        <v>2429</v>
      </c>
      <c r="Z87" s="118">
        <v>580</v>
      </c>
      <c r="AA87" s="118">
        <v>1000</v>
      </c>
      <c r="AB87" s="117">
        <f>Z87/AA87</f>
        <v>0.57999999999999996</v>
      </c>
      <c r="AC87" s="147" t="s">
        <v>2430</v>
      </c>
      <c r="AD87" s="147" t="s">
        <v>2429</v>
      </c>
      <c r="AE87" s="119">
        <v>703</v>
      </c>
      <c r="AF87" s="610">
        <v>1000</v>
      </c>
      <c r="AG87" s="117">
        <f>+AE87/AF87</f>
        <v>0.70299999999999996</v>
      </c>
      <c r="AH87" s="147" t="s">
        <v>2428</v>
      </c>
      <c r="AI87" s="147" t="s">
        <v>2427</v>
      </c>
      <c r="AJ87" s="118"/>
      <c r="AK87" s="118"/>
      <c r="AL87" s="117"/>
      <c r="AM87" s="117"/>
      <c r="AN87" s="503"/>
      <c r="AO87" s="119"/>
      <c r="AP87" s="118"/>
      <c r="AQ87" s="117"/>
      <c r="AR87" s="499"/>
      <c r="AS87" s="498"/>
      <c r="AT87" s="118"/>
      <c r="AU87" s="118"/>
      <c r="AV87" s="117"/>
      <c r="AW87" s="117"/>
      <c r="AX87" s="503"/>
      <c r="AY87" s="119"/>
      <c r="AZ87" s="118"/>
      <c r="BA87" s="117"/>
      <c r="BB87" s="499"/>
      <c r="BC87" s="498"/>
      <c r="BD87" s="118"/>
      <c r="BE87" s="118"/>
      <c r="BF87" s="117"/>
      <c r="BG87" s="117"/>
      <c r="BH87" s="503"/>
      <c r="BI87" s="119"/>
      <c r="BJ87" s="118"/>
      <c r="BK87" s="117"/>
      <c r="BL87" s="499"/>
      <c r="BM87" s="498"/>
      <c r="BN87" s="118"/>
      <c r="BO87" s="118"/>
      <c r="BP87" s="117"/>
      <c r="BQ87" s="117"/>
      <c r="BR87" s="503"/>
      <c r="BS87" s="119"/>
      <c r="BT87" s="118"/>
      <c r="BU87" s="117"/>
      <c r="BV87" s="117"/>
      <c r="BW87" s="503"/>
      <c r="BX87" s="118"/>
      <c r="BY87" s="118"/>
      <c r="BZ87" s="117"/>
      <c r="CA87" s="117"/>
      <c r="CB87" s="503"/>
      <c r="CC87" s="606"/>
      <c r="CE87" s="588">
        <f>+U87+Z87+AE87+AJ87+AO87+AT87+AY87+BD87+BI87+BN87+BS87+BX87</f>
        <v>1912</v>
      </c>
      <c r="CF87" s="588">
        <f>+V87+AA87+AF87+AK87+AP87+AU87+AZ87+BE87+BJ87+BO87+BT87+BY87</f>
        <v>3000</v>
      </c>
      <c r="CG87" s="508">
        <f>+CE87/CF87</f>
        <v>0.63733333333333331</v>
      </c>
      <c r="CH87" s="508">
        <f>+CG87</f>
        <v>0.63733333333333331</v>
      </c>
      <c r="CI87" s="508">
        <f>+T87</f>
        <v>1</v>
      </c>
      <c r="CJ87" s="508">
        <f>+CH87/CI87</f>
        <v>0.63733333333333331</v>
      </c>
      <c r="CK87" s="588"/>
    </row>
    <row r="88" spans="2:90" s="114" customFormat="1" ht="250.5" customHeight="1" x14ac:dyDescent="0.25">
      <c r="B88" s="121" t="s">
        <v>221</v>
      </c>
      <c r="C88" s="506" t="s">
        <v>95</v>
      </c>
      <c r="D88" s="147" t="s">
        <v>35</v>
      </c>
      <c r="E88" s="505" t="s">
        <v>1768</v>
      </c>
      <c r="F88" s="127" t="s">
        <v>1567</v>
      </c>
      <c r="G88" s="147" t="s">
        <v>2426</v>
      </c>
      <c r="H88" s="147" t="s">
        <v>1769</v>
      </c>
      <c r="I88" s="147" t="s">
        <v>1770</v>
      </c>
      <c r="J88" s="122" t="s">
        <v>1521</v>
      </c>
      <c r="K88" s="147" t="s">
        <v>1771</v>
      </c>
      <c r="L88" s="147" t="s">
        <v>1772</v>
      </c>
      <c r="M88" s="147" t="s">
        <v>2425</v>
      </c>
      <c r="N88" s="121" t="s">
        <v>1665</v>
      </c>
      <c r="O88" s="147" t="s">
        <v>1773</v>
      </c>
      <c r="P88" s="121" t="s">
        <v>1175</v>
      </c>
      <c r="Q88" s="152" t="s">
        <v>60</v>
      </c>
      <c r="R88" s="504">
        <v>1</v>
      </c>
      <c r="S88" s="121" t="s">
        <v>1499</v>
      </c>
      <c r="T88" s="120">
        <v>1</v>
      </c>
      <c r="U88" s="118"/>
      <c r="V88" s="118"/>
      <c r="W88" s="117"/>
      <c r="X88" s="147" t="s">
        <v>2424</v>
      </c>
      <c r="Y88" s="147" t="s">
        <v>2405</v>
      </c>
      <c r="Z88" s="118"/>
      <c r="AA88" s="118"/>
      <c r="AB88" s="117"/>
      <c r="AC88" s="147" t="s">
        <v>2423</v>
      </c>
      <c r="AD88" s="147" t="s">
        <v>2405</v>
      </c>
      <c r="AE88" s="119">
        <v>772</v>
      </c>
      <c r="AF88" s="118">
        <v>772</v>
      </c>
      <c r="AG88" s="117">
        <f>+AE88/AF88</f>
        <v>1</v>
      </c>
      <c r="AH88" s="147" t="s">
        <v>2422</v>
      </c>
      <c r="AI88" s="147" t="s">
        <v>2410</v>
      </c>
      <c r="AJ88" s="118"/>
      <c r="AK88" s="118"/>
      <c r="AL88" s="117"/>
      <c r="AM88" s="117"/>
      <c r="AN88" s="503"/>
      <c r="AO88" s="119"/>
      <c r="AP88" s="118"/>
      <c r="AQ88" s="117"/>
      <c r="AR88" s="499"/>
      <c r="AS88" s="498"/>
      <c r="AT88" s="118"/>
      <c r="AU88" s="118"/>
      <c r="AV88" s="117"/>
      <c r="AW88" s="117"/>
      <c r="AX88" s="503"/>
      <c r="AY88" s="119"/>
      <c r="AZ88" s="118"/>
      <c r="BA88" s="117"/>
      <c r="BB88" s="499"/>
      <c r="BC88" s="498"/>
      <c r="BD88" s="118"/>
      <c r="BE88" s="118"/>
      <c r="BF88" s="117"/>
      <c r="BG88" s="117"/>
      <c r="BH88" s="503"/>
      <c r="BI88" s="119"/>
      <c r="BJ88" s="118"/>
      <c r="BK88" s="117"/>
      <c r="BL88" s="499"/>
      <c r="BM88" s="498"/>
      <c r="BN88" s="118"/>
      <c r="BO88" s="118"/>
      <c r="BP88" s="117"/>
      <c r="BQ88" s="117"/>
      <c r="BR88" s="503"/>
      <c r="BS88" s="119"/>
      <c r="BT88" s="118"/>
      <c r="BU88" s="117"/>
      <c r="BV88" s="117"/>
      <c r="BW88" s="503"/>
      <c r="BX88" s="118"/>
      <c r="BY88" s="118"/>
      <c r="BZ88" s="117"/>
      <c r="CA88" s="117"/>
      <c r="CB88" s="503"/>
      <c r="CC88" s="606"/>
      <c r="CE88" s="588">
        <f>AE88+AT88+BI88+BX88</f>
        <v>772</v>
      </c>
      <c r="CF88" s="588">
        <f>AF88+AU88+BJ88+BY88</f>
        <v>772</v>
      </c>
      <c r="CG88" s="508">
        <f>+CE88/CF88</f>
        <v>1</v>
      </c>
      <c r="CH88" s="508">
        <f>+CG88</f>
        <v>1</v>
      </c>
      <c r="CI88" s="508">
        <f>+T88</f>
        <v>1</v>
      </c>
      <c r="CJ88" s="508">
        <f>+CH88/CI88</f>
        <v>1</v>
      </c>
      <c r="CK88" s="588"/>
    </row>
    <row r="89" spans="2:90" s="114" customFormat="1" ht="250.5" customHeight="1" x14ac:dyDescent="0.25">
      <c r="B89" s="121" t="s">
        <v>221</v>
      </c>
      <c r="C89" s="506" t="s">
        <v>95</v>
      </c>
      <c r="D89" s="147" t="s">
        <v>35</v>
      </c>
      <c r="E89" s="505" t="s">
        <v>1774</v>
      </c>
      <c r="F89" s="127" t="s">
        <v>1567</v>
      </c>
      <c r="G89" s="147" t="s">
        <v>2421</v>
      </c>
      <c r="H89" s="147" t="s">
        <v>1775</v>
      </c>
      <c r="I89" s="147" t="s">
        <v>1776</v>
      </c>
      <c r="J89" s="122" t="s">
        <v>1521</v>
      </c>
      <c r="K89" s="147" t="s">
        <v>1777</v>
      </c>
      <c r="L89" s="147" t="s">
        <v>1778</v>
      </c>
      <c r="M89" s="147" t="s">
        <v>2420</v>
      </c>
      <c r="N89" s="121" t="s">
        <v>1665</v>
      </c>
      <c r="O89" s="147" t="s">
        <v>1779</v>
      </c>
      <c r="P89" s="121" t="s">
        <v>1175</v>
      </c>
      <c r="Q89" s="152" t="s">
        <v>60</v>
      </c>
      <c r="R89" s="504">
        <v>0.11</v>
      </c>
      <c r="S89" s="121" t="s">
        <v>1499</v>
      </c>
      <c r="T89" s="120">
        <v>1</v>
      </c>
      <c r="U89" s="118"/>
      <c r="V89" s="118"/>
      <c r="W89" s="117"/>
      <c r="X89" s="147" t="s">
        <v>2419</v>
      </c>
      <c r="Y89" s="147" t="s">
        <v>2405</v>
      </c>
      <c r="Z89" s="118"/>
      <c r="AA89" s="118"/>
      <c r="AB89" s="117"/>
      <c r="AC89" s="147" t="s">
        <v>2418</v>
      </c>
      <c r="AD89" s="147" t="s">
        <v>2405</v>
      </c>
      <c r="AE89" s="119">
        <v>5801</v>
      </c>
      <c r="AF89" s="118">
        <v>5801</v>
      </c>
      <c r="AG89" s="117">
        <f>+AE89/AF89</f>
        <v>1</v>
      </c>
      <c r="AH89" s="147" t="s">
        <v>2417</v>
      </c>
      <c r="AI89" s="147" t="s">
        <v>2410</v>
      </c>
      <c r="AJ89" s="118"/>
      <c r="AK89" s="118"/>
      <c r="AL89" s="117"/>
      <c r="AM89" s="117"/>
      <c r="AN89" s="503"/>
      <c r="AO89" s="119"/>
      <c r="AP89" s="118"/>
      <c r="AQ89" s="117"/>
      <c r="AR89" s="499"/>
      <c r="AS89" s="498"/>
      <c r="AT89" s="118"/>
      <c r="AU89" s="118"/>
      <c r="AV89" s="117"/>
      <c r="AW89" s="117"/>
      <c r="AX89" s="503"/>
      <c r="AY89" s="119"/>
      <c r="AZ89" s="118"/>
      <c r="BA89" s="117"/>
      <c r="BB89" s="499"/>
      <c r="BC89" s="498"/>
      <c r="BD89" s="118"/>
      <c r="BE89" s="118"/>
      <c r="BF89" s="117"/>
      <c r="BG89" s="117"/>
      <c r="BH89" s="503"/>
      <c r="BI89" s="119"/>
      <c r="BJ89" s="118"/>
      <c r="BK89" s="117"/>
      <c r="BL89" s="499"/>
      <c r="BM89" s="498"/>
      <c r="BN89" s="118"/>
      <c r="BO89" s="118"/>
      <c r="BP89" s="117"/>
      <c r="BQ89" s="117"/>
      <c r="BR89" s="503"/>
      <c r="BS89" s="119"/>
      <c r="BT89" s="118"/>
      <c r="BU89" s="117"/>
      <c r="BV89" s="117"/>
      <c r="BW89" s="503"/>
      <c r="BX89" s="118"/>
      <c r="BY89" s="118"/>
      <c r="BZ89" s="117"/>
      <c r="CA89" s="117"/>
      <c r="CB89" s="503"/>
      <c r="CC89" s="606"/>
      <c r="CE89" s="588">
        <f>AE89+AT89+BI89+BX89</f>
        <v>5801</v>
      </c>
      <c r="CF89" s="588">
        <f>AF89+AU89+BJ89+BY89</f>
        <v>5801</v>
      </c>
      <c r="CG89" s="508">
        <f>+CE89/CF89</f>
        <v>1</v>
      </c>
      <c r="CH89" s="508">
        <f>+CG89</f>
        <v>1</v>
      </c>
      <c r="CI89" s="508">
        <f>+T89</f>
        <v>1</v>
      </c>
      <c r="CJ89" s="508">
        <f>+CH89/CI89</f>
        <v>1</v>
      </c>
      <c r="CK89" s="588"/>
    </row>
    <row r="90" spans="2:90" s="114" customFormat="1" ht="250.5" customHeight="1" x14ac:dyDescent="0.25">
      <c r="B90" s="121" t="s">
        <v>221</v>
      </c>
      <c r="C90" s="506" t="s">
        <v>95</v>
      </c>
      <c r="D90" s="147" t="s">
        <v>35</v>
      </c>
      <c r="E90" s="505" t="s">
        <v>1780</v>
      </c>
      <c r="F90" s="127" t="s">
        <v>1567</v>
      </c>
      <c r="G90" s="147" t="s">
        <v>2416</v>
      </c>
      <c r="H90" s="147" t="s">
        <v>1781</v>
      </c>
      <c r="I90" s="147" t="s">
        <v>1782</v>
      </c>
      <c r="J90" s="122" t="s">
        <v>1521</v>
      </c>
      <c r="K90" s="147" t="s">
        <v>1783</v>
      </c>
      <c r="L90" s="147" t="s">
        <v>1772</v>
      </c>
      <c r="M90" s="147" t="s">
        <v>2415</v>
      </c>
      <c r="N90" s="121" t="s">
        <v>1665</v>
      </c>
      <c r="O90" s="147" t="s">
        <v>2414</v>
      </c>
      <c r="P90" s="121" t="s">
        <v>1175</v>
      </c>
      <c r="Q90" s="152" t="s">
        <v>60</v>
      </c>
      <c r="R90" s="504">
        <v>0.56999999999999995</v>
      </c>
      <c r="S90" s="121" t="s">
        <v>1499</v>
      </c>
      <c r="T90" s="120">
        <v>0.56999999999999995</v>
      </c>
      <c r="U90" s="118"/>
      <c r="V90" s="118"/>
      <c r="W90" s="117"/>
      <c r="X90" s="147" t="s">
        <v>2413</v>
      </c>
      <c r="Y90" s="147" t="s">
        <v>2405</v>
      </c>
      <c r="Z90" s="118"/>
      <c r="AA90" s="118"/>
      <c r="AB90" s="117"/>
      <c r="AC90" s="147" t="s">
        <v>2412</v>
      </c>
      <c r="AD90" s="147" t="s">
        <v>2405</v>
      </c>
      <c r="AE90" s="119">
        <v>4955</v>
      </c>
      <c r="AF90" s="118">
        <v>8763</v>
      </c>
      <c r="AG90" s="117">
        <f>+AE90/AF90</f>
        <v>0.5654456236448705</v>
      </c>
      <c r="AH90" s="147" t="s">
        <v>2411</v>
      </c>
      <c r="AI90" s="147" t="s">
        <v>2410</v>
      </c>
      <c r="AJ90" s="118"/>
      <c r="AK90" s="118"/>
      <c r="AL90" s="117"/>
      <c r="AM90" s="117"/>
      <c r="AN90" s="503"/>
      <c r="AO90" s="119"/>
      <c r="AP90" s="118"/>
      <c r="AQ90" s="117"/>
      <c r="AR90" s="499"/>
      <c r="AS90" s="498"/>
      <c r="AT90" s="118"/>
      <c r="AU90" s="118"/>
      <c r="AV90" s="117"/>
      <c r="AW90" s="117"/>
      <c r="AX90" s="503"/>
      <c r="AY90" s="119"/>
      <c r="AZ90" s="118"/>
      <c r="BA90" s="117"/>
      <c r="BB90" s="499"/>
      <c r="BC90" s="498"/>
      <c r="BD90" s="118"/>
      <c r="BE90" s="118"/>
      <c r="BF90" s="117"/>
      <c r="BG90" s="117"/>
      <c r="BH90" s="503"/>
      <c r="BI90" s="119"/>
      <c r="BJ90" s="118"/>
      <c r="BK90" s="117"/>
      <c r="BL90" s="499"/>
      <c r="BM90" s="498"/>
      <c r="BN90" s="118"/>
      <c r="BO90" s="118"/>
      <c r="BP90" s="117"/>
      <c r="BQ90" s="117"/>
      <c r="BR90" s="503"/>
      <c r="BS90" s="119"/>
      <c r="BT90" s="118"/>
      <c r="BU90" s="117"/>
      <c r="BV90" s="117"/>
      <c r="BW90" s="503"/>
      <c r="BX90" s="118"/>
      <c r="BY90" s="118"/>
      <c r="BZ90" s="117"/>
      <c r="CA90" s="117"/>
      <c r="CB90" s="503"/>
      <c r="CC90" s="606"/>
      <c r="CE90" s="588">
        <f>AE90+AT90+BI90+BX90</f>
        <v>4955</v>
      </c>
      <c r="CF90" s="588">
        <f>AF90+AU90+BJ90+BY90</f>
        <v>8763</v>
      </c>
      <c r="CG90" s="508">
        <f>+CE90/CF90</f>
        <v>0.5654456236448705</v>
      </c>
      <c r="CH90" s="508">
        <f>+CG90</f>
        <v>0.5654456236448705</v>
      </c>
      <c r="CI90" s="508">
        <f>+T90</f>
        <v>0.56999999999999995</v>
      </c>
      <c r="CJ90" s="508">
        <f>+CH90/CI90</f>
        <v>0.9920098660436325</v>
      </c>
      <c r="CK90" s="588"/>
    </row>
    <row r="91" spans="2:90" s="114" customFormat="1" ht="250.5" customHeight="1" x14ac:dyDescent="0.25">
      <c r="B91" s="121" t="s">
        <v>221</v>
      </c>
      <c r="C91" s="506" t="s">
        <v>95</v>
      </c>
      <c r="D91" s="147" t="s">
        <v>35</v>
      </c>
      <c r="E91" s="505" t="s">
        <v>1784</v>
      </c>
      <c r="F91" s="127" t="s">
        <v>1567</v>
      </c>
      <c r="G91" s="147" t="s">
        <v>2409</v>
      </c>
      <c r="H91" s="147" t="s">
        <v>1785</v>
      </c>
      <c r="I91" s="147" t="s">
        <v>1786</v>
      </c>
      <c r="J91" s="122" t="s">
        <v>1495</v>
      </c>
      <c r="K91" s="147" t="s">
        <v>1787</v>
      </c>
      <c r="L91" s="147" t="s">
        <v>1788</v>
      </c>
      <c r="M91" s="147" t="s">
        <v>1789</v>
      </c>
      <c r="N91" s="121" t="s">
        <v>1499</v>
      </c>
      <c r="O91" s="147" t="s">
        <v>2408</v>
      </c>
      <c r="P91" s="121" t="s">
        <v>1535</v>
      </c>
      <c r="Q91" s="152" t="s">
        <v>30</v>
      </c>
      <c r="R91" s="504">
        <v>0.4</v>
      </c>
      <c r="S91" s="121" t="s">
        <v>1499</v>
      </c>
      <c r="T91" s="120">
        <v>0.4</v>
      </c>
      <c r="U91" s="118"/>
      <c r="V91" s="118"/>
      <c r="W91" s="117"/>
      <c r="X91" s="147" t="s">
        <v>2407</v>
      </c>
      <c r="Y91" s="147" t="s">
        <v>2405</v>
      </c>
      <c r="Z91" s="118"/>
      <c r="AA91" s="118"/>
      <c r="AB91" s="117"/>
      <c r="AC91" s="147" t="s">
        <v>2406</v>
      </c>
      <c r="AD91" s="147" t="s">
        <v>2405</v>
      </c>
      <c r="AE91" s="119"/>
      <c r="AF91" s="118"/>
      <c r="AG91" s="117"/>
      <c r="AH91" s="147" t="s">
        <v>2404</v>
      </c>
      <c r="AI91" s="147" t="s">
        <v>2403</v>
      </c>
      <c r="AJ91" s="118"/>
      <c r="AK91" s="118"/>
      <c r="AL91" s="117"/>
      <c r="AM91" s="117"/>
      <c r="AN91" s="503"/>
      <c r="AO91" s="119"/>
      <c r="AP91" s="118"/>
      <c r="AQ91" s="117"/>
      <c r="AR91" s="499"/>
      <c r="AS91" s="498"/>
      <c r="AT91" s="118"/>
      <c r="AU91" s="118"/>
      <c r="AV91" s="117"/>
      <c r="AW91" s="117"/>
      <c r="AX91" s="503"/>
      <c r="AY91" s="119"/>
      <c r="AZ91" s="118"/>
      <c r="BA91" s="117"/>
      <c r="BB91" s="499"/>
      <c r="BC91" s="498"/>
      <c r="BD91" s="118"/>
      <c r="BE91" s="118"/>
      <c r="BF91" s="117"/>
      <c r="BG91" s="117"/>
      <c r="BH91" s="503"/>
      <c r="BI91" s="119"/>
      <c r="BJ91" s="118"/>
      <c r="BK91" s="117"/>
      <c r="BL91" s="499"/>
      <c r="BM91" s="498"/>
      <c r="BN91" s="118"/>
      <c r="BO91" s="118"/>
      <c r="BP91" s="117"/>
      <c r="BQ91" s="117"/>
      <c r="BR91" s="503"/>
      <c r="BS91" s="119"/>
      <c r="BT91" s="118"/>
      <c r="BU91" s="117"/>
      <c r="BV91" s="117"/>
      <c r="BW91" s="503"/>
      <c r="BX91" s="118"/>
      <c r="BY91" s="118"/>
      <c r="BZ91" s="117"/>
      <c r="CA91" s="117"/>
      <c r="CB91" s="503"/>
      <c r="CC91" s="606"/>
      <c r="CE91" s="609">
        <f>(AT91+BX91)/2</f>
        <v>0</v>
      </c>
      <c r="CF91" s="609">
        <f>(AU91+BY91)/2</f>
        <v>0</v>
      </c>
      <c r="CG91" s="608" t="e">
        <f>+CE91/CF91</f>
        <v>#DIV/0!</v>
      </c>
      <c r="CH91" s="608" t="e">
        <f>+CG91</f>
        <v>#DIV/0!</v>
      </c>
      <c r="CI91" s="608">
        <f>+T91</f>
        <v>0.4</v>
      </c>
      <c r="CJ91" s="608" t="e">
        <f>+CH91/CI91</f>
        <v>#DIV/0!</v>
      </c>
      <c r="CK91" s="588" t="s">
        <v>2332</v>
      </c>
    </row>
    <row r="92" spans="2:90" s="114" customFormat="1" ht="250.5" customHeight="1" x14ac:dyDescent="0.25">
      <c r="B92" s="121" t="s">
        <v>221</v>
      </c>
      <c r="C92" s="506" t="s">
        <v>148</v>
      </c>
      <c r="D92" s="147" t="s">
        <v>1559</v>
      </c>
      <c r="E92" s="505" t="s">
        <v>1878</v>
      </c>
      <c r="F92" s="127" t="s">
        <v>2330</v>
      </c>
      <c r="G92" s="147" t="s">
        <v>1879</v>
      </c>
      <c r="H92" s="147" t="s">
        <v>1880</v>
      </c>
      <c r="I92" s="147" t="s">
        <v>1881</v>
      </c>
      <c r="J92" s="122" t="s">
        <v>1521</v>
      </c>
      <c r="K92" s="147" t="s">
        <v>1882</v>
      </c>
      <c r="L92" s="147" t="s">
        <v>1883</v>
      </c>
      <c r="M92" s="147" t="s">
        <v>1884</v>
      </c>
      <c r="N92" s="121" t="s">
        <v>1499</v>
      </c>
      <c r="O92" s="147" t="s">
        <v>1885</v>
      </c>
      <c r="P92" s="121" t="s">
        <v>1175</v>
      </c>
      <c r="Q92" s="152" t="s">
        <v>30</v>
      </c>
      <c r="R92" s="504">
        <v>0.49</v>
      </c>
      <c r="S92" s="121" t="s">
        <v>1499</v>
      </c>
      <c r="T92" s="120">
        <v>0.8</v>
      </c>
      <c r="U92" s="140"/>
      <c r="V92" s="140"/>
      <c r="W92" s="137"/>
      <c r="X92" s="147" t="s">
        <v>2402</v>
      </c>
      <c r="Y92" s="147" t="s">
        <v>2400</v>
      </c>
      <c r="Z92" s="140"/>
      <c r="AA92" s="140"/>
      <c r="AB92" s="137"/>
      <c r="AC92" s="147" t="s">
        <v>2401</v>
      </c>
      <c r="AD92" s="147" t="s">
        <v>2400</v>
      </c>
      <c r="AE92" s="119">
        <v>123</v>
      </c>
      <c r="AF92" s="118">
        <v>173</v>
      </c>
      <c r="AG92" s="117">
        <f>+AE92/AF92</f>
        <v>0.71098265895953761</v>
      </c>
      <c r="AH92" s="147" t="s">
        <v>2399</v>
      </c>
      <c r="AI92" s="147" t="s">
        <v>2398</v>
      </c>
      <c r="AJ92" s="118"/>
      <c r="AK92" s="118"/>
      <c r="AL92" s="117"/>
      <c r="AM92" s="524"/>
      <c r="AN92" s="503"/>
      <c r="AO92" s="119"/>
      <c r="AP92" s="118"/>
      <c r="AQ92" s="524"/>
      <c r="AR92" s="521"/>
      <c r="AS92" s="498"/>
      <c r="AT92" s="118"/>
      <c r="AU92" s="118"/>
      <c r="AV92" s="117"/>
      <c r="AW92" s="524"/>
      <c r="AX92" s="503"/>
      <c r="AY92" s="119"/>
      <c r="AZ92" s="118"/>
      <c r="BA92" s="117"/>
      <c r="BB92" s="521"/>
      <c r="BC92" s="498"/>
      <c r="BD92" s="118"/>
      <c r="BE92" s="118"/>
      <c r="BF92" s="117"/>
      <c r="BG92" s="525"/>
      <c r="BH92" s="503"/>
      <c r="BI92" s="119"/>
      <c r="BJ92" s="118"/>
      <c r="BK92" s="117"/>
      <c r="BL92" s="521"/>
      <c r="BM92" s="607"/>
      <c r="BN92" s="118"/>
      <c r="BO92" s="118"/>
      <c r="BP92" s="525"/>
      <c r="BQ92" s="525"/>
      <c r="BR92" s="522"/>
      <c r="BS92" s="119"/>
      <c r="BT92" s="118"/>
      <c r="BU92" s="117"/>
      <c r="BV92" s="525"/>
      <c r="BW92" s="503"/>
      <c r="BX92" s="118"/>
      <c r="BY92" s="118"/>
      <c r="BZ92" s="117"/>
      <c r="CA92" s="117"/>
      <c r="CB92" s="503"/>
      <c r="CC92" s="606"/>
      <c r="CE92" s="605">
        <f>AE92+AT92+BI92+BX92</f>
        <v>123</v>
      </c>
      <c r="CF92" s="605">
        <f>AF92+AU92+BJ92+BY92</f>
        <v>173</v>
      </c>
      <c r="CG92" s="508">
        <f>+CE92/CF92</f>
        <v>0.71098265895953761</v>
      </c>
      <c r="CH92" s="508">
        <f>+CG92</f>
        <v>0.71098265895953761</v>
      </c>
      <c r="CI92" s="508">
        <f>+T92</f>
        <v>0.8</v>
      </c>
      <c r="CJ92" s="508">
        <f>+CH92/CI92</f>
        <v>0.88872832369942201</v>
      </c>
      <c r="CK92" s="588"/>
      <c r="CL92" s="142"/>
    </row>
    <row r="93" spans="2:90" s="114" customFormat="1" ht="372" x14ac:dyDescent="0.25">
      <c r="B93" s="121" t="s">
        <v>221</v>
      </c>
      <c r="C93" s="506" t="s">
        <v>196</v>
      </c>
      <c r="D93" s="147" t="s">
        <v>1559</v>
      </c>
      <c r="E93" s="505" t="s">
        <v>1948</v>
      </c>
      <c r="F93" s="127" t="s">
        <v>1892</v>
      </c>
      <c r="G93" s="147" t="s">
        <v>1949</v>
      </c>
      <c r="H93" s="147" t="s">
        <v>1950</v>
      </c>
      <c r="I93" s="147" t="s">
        <v>1951</v>
      </c>
      <c r="J93" s="122" t="s">
        <v>1521</v>
      </c>
      <c r="K93" s="147" t="s">
        <v>1952</v>
      </c>
      <c r="L93" s="147" t="s">
        <v>1953</v>
      </c>
      <c r="M93" s="147" t="s">
        <v>1954</v>
      </c>
      <c r="N93" s="121" t="s">
        <v>1499</v>
      </c>
      <c r="O93" s="147" t="s">
        <v>1955</v>
      </c>
      <c r="P93" s="121" t="s">
        <v>1175</v>
      </c>
      <c r="Q93" s="152" t="s">
        <v>30</v>
      </c>
      <c r="R93" s="504">
        <v>1</v>
      </c>
      <c r="S93" s="121" t="s">
        <v>1499</v>
      </c>
      <c r="T93" s="120">
        <v>1</v>
      </c>
      <c r="U93" s="118"/>
      <c r="V93" s="118"/>
      <c r="W93" s="117"/>
      <c r="X93" s="147" t="s">
        <v>2397</v>
      </c>
      <c r="Y93" s="147" t="s">
        <v>2395</v>
      </c>
      <c r="Z93" s="118"/>
      <c r="AA93" s="118"/>
      <c r="AB93" s="117"/>
      <c r="AC93" s="147" t="s">
        <v>2396</v>
      </c>
      <c r="AD93" s="147" t="s">
        <v>2395</v>
      </c>
      <c r="AE93" s="119">
        <v>9</v>
      </c>
      <c r="AF93" s="118">
        <v>9</v>
      </c>
      <c r="AG93" s="117">
        <f>+AE93/AF93</f>
        <v>1</v>
      </c>
      <c r="AH93" s="147" t="s">
        <v>2394</v>
      </c>
      <c r="AI93" s="147" t="s">
        <v>2393</v>
      </c>
      <c r="AJ93" s="118"/>
      <c r="AK93" s="118"/>
      <c r="AL93" s="117"/>
      <c r="AM93" s="524"/>
      <c r="AN93" s="604"/>
      <c r="AO93" s="119"/>
      <c r="AP93" s="118"/>
      <c r="AQ93" s="117"/>
      <c r="AR93" s="525"/>
      <c r="AS93" s="604"/>
      <c r="AT93" s="136"/>
      <c r="AU93" s="136"/>
      <c r="AV93" s="120"/>
      <c r="AW93" s="603"/>
      <c r="AX93" s="602"/>
      <c r="AY93" s="119"/>
      <c r="AZ93" s="118"/>
      <c r="BA93" s="117"/>
      <c r="BB93" s="601"/>
      <c r="BC93" s="600"/>
      <c r="BD93" s="118"/>
      <c r="BE93" s="118"/>
      <c r="BF93" s="117"/>
      <c r="BG93" s="599"/>
      <c r="BH93" s="525"/>
      <c r="BI93" s="119"/>
      <c r="BJ93" s="118"/>
      <c r="BK93" s="117"/>
      <c r="BL93" s="598"/>
      <c r="BM93" s="525"/>
      <c r="BN93" s="118"/>
      <c r="BO93" s="118"/>
      <c r="BP93" s="117"/>
      <c r="BQ93" s="598"/>
      <c r="BR93" s="525"/>
      <c r="BS93" s="119"/>
      <c r="BT93" s="118"/>
      <c r="BU93" s="117"/>
      <c r="BV93" s="598"/>
      <c r="BW93" s="525"/>
      <c r="BX93" s="118"/>
      <c r="BY93" s="118"/>
      <c r="BZ93" s="117"/>
      <c r="CA93" s="525"/>
      <c r="CB93" s="525"/>
      <c r="CC93" s="525"/>
      <c r="CE93" s="588">
        <f>BX93+BI93+AT93+AE93</f>
        <v>9</v>
      </c>
      <c r="CF93" s="588">
        <f>BY93+BJ93+AU93+AF93</f>
        <v>9</v>
      </c>
      <c r="CG93" s="508">
        <f>+CE93/CF93</f>
        <v>1</v>
      </c>
      <c r="CH93" s="508">
        <f>+CG93</f>
        <v>1</v>
      </c>
      <c r="CI93" s="508">
        <f>T93</f>
        <v>1</v>
      </c>
      <c r="CJ93" s="508">
        <f>+CH93/CI93</f>
        <v>1</v>
      </c>
      <c r="CK93" s="588"/>
    </row>
    <row r="94" spans="2:90" s="142" customFormat="1" ht="250.5" customHeight="1" x14ac:dyDescent="0.25">
      <c r="B94" s="121" t="s">
        <v>221</v>
      </c>
      <c r="C94" s="506" t="s">
        <v>204</v>
      </c>
      <c r="D94" s="147" t="s">
        <v>1558</v>
      </c>
      <c r="E94" s="505" t="s">
        <v>1956</v>
      </c>
      <c r="F94" s="127" t="s">
        <v>2330</v>
      </c>
      <c r="G94" s="147" t="s">
        <v>2392</v>
      </c>
      <c r="H94" s="147" t="s">
        <v>2391</v>
      </c>
      <c r="I94" s="147" t="s">
        <v>2390</v>
      </c>
      <c r="J94" s="122" t="s">
        <v>1521</v>
      </c>
      <c r="K94" s="147" t="s">
        <v>2389</v>
      </c>
      <c r="L94" s="147" t="s">
        <v>2388</v>
      </c>
      <c r="M94" s="147" t="s">
        <v>2387</v>
      </c>
      <c r="N94" s="121" t="s">
        <v>1499</v>
      </c>
      <c r="O94" s="147" t="s">
        <v>2386</v>
      </c>
      <c r="P94" s="121" t="s">
        <v>1155</v>
      </c>
      <c r="Q94" s="152" t="s">
        <v>30</v>
      </c>
      <c r="R94" s="504">
        <v>1</v>
      </c>
      <c r="S94" s="121" t="s">
        <v>1499</v>
      </c>
      <c r="T94" s="120">
        <v>0.95</v>
      </c>
      <c r="U94" s="542"/>
      <c r="V94" s="597"/>
      <c r="W94" s="140"/>
      <c r="X94" s="147" t="s">
        <v>2385</v>
      </c>
      <c r="Y94" s="147" t="s">
        <v>2335</v>
      </c>
      <c r="Z94" s="542"/>
      <c r="AA94" s="597"/>
      <c r="AB94" s="137"/>
      <c r="AC94" s="147" t="s">
        <v>2384</v>
      </c>
      <c r="AD94" s="147" t="s">
        <v>2335</v>
      </c>
      <c r="AE94" s="140">
        <v>90247</v>
      </c>
      <c r="AF94" s="140">
        <v>93209</v>
      </c>
      <c r="AG94" s="137">
        <f>+AE94/AF94</f>
        <v>0.96822195281571521</v>
      </c>
      <c r="AH94" s="147" t="s">
        <v>2383</v>
      </c>
      <c r="AI94" s="147" t="s">
        <v>2382</v>
      </c>
      <c r="AJ94" s="544"/>
      <c r="AK94" s="544"/>
      <c r="AL94" s="543"/>
      <c r="AM94" s="542"/>
      <c r="AN94" s="542"/>
      <c r="AO94" s="545"/>
      <c r="AP94" s="544"/>
      <c r="AQ94" s="543"/>
      <c r="AR94" s="542"/>
      <c r="AS94" s="542"/>
      <c r="AT94" s="578"/>
      <c r="AU94" s="585"/>
      <c r="AV94" s="563"/>
      <c r="AW94" s="542"/>
      <c r="AX94" s="534"/>
      <c r="AY94" s="596"/>
      <c r="AZ94" s="595"/>
      <c r="BA94" s="594"/>
      <c r="BB94" s="542"/>
      <c r="BC94" s="534"/>
      <c r="BD94" s="579"/>
      <c r="BE94" s="579"/>
      <c r="BF94" s="560"/>
      <c r="BG94" s="542"/>
      <c r="BH94" s="534"/>
      <c r="BI94" s="581"/>
      <c r="BJ94" s="585"/>
      <c r="BK94" s="504"/>
      <c r="BL94" s="532"/>
      <c r="BM94" s="554"/>
      <c r="BN94" s="593"/>
      <c r="BO94" s="592"/>
      <c r="BP94" s="591"/>
      <c r="BQ94" s="532"/>
      <c r="BR94" s="554"/>
      <c r="BS94" s="579"/>
      <c r="BT94" s="579"/>
      <c r="BU94" s="560"/>
      <c r="BV94" s="542"/>
      <c r="BW94" s="534"/>
      <c r="BX94" s="578"/>
      <c r="BY94" s="578"/>
      <c r="BZ94" s="504"/>
      <c r="CA94" s="590"/>
      <c r="CB94" s="542"/>
      <c r="CC94" s="576"/>
      <c r="CD94" s="133"/>
      <c r="CE94" s="583">
        <f>U94+Z94+AE94+AJ94+AO94+AT94+AY94+BD94+BI94+BN94+BS94+BX94</f>
        <v>90247</v>
      </c>
      <c r="CF94" s="583">
        <f>V94+AA94+AF94+AK94+AP94+AU94+AZ94+BE94+BJ94+BO94+BT94+BY94</f>
        <v>93209</v>
      </c>
      <c r="CG94" s="589">
        <f>+CE94/CF94</f>
        <v>0.96822195281571521</v>
      </c>
      <c r="CH94" s="589">
        <f>+CG94</f>
        <v>0.96822195281571521</v>
      </c>
      <c r="CI94" s="589">
        <f>+T94</f>
        <v>0.95</v>
      </c>
      <c r="CJ94" s="589">
        <f>+CH94/CI94</f>
        <v>1.0191810029639108</v>
      </c>
      <c r="CK94" s="588"/>
      <c r="CL94"/>
    </row>
    <row r="95" spans="2:90" s="142" customFormat="1" ht="250.5" customHeight="1" x14ac:dyDescent="0.25">
      <c r="B95" s="121" t="s">
        <v>221</v>
      </c>
      <c r="C95" s="506" t="s">
        <v>204</v>
      </c>
      <c r="D95" s="147" t="s">
        <v>1558</v>
      </c>
      <c r="E95" s="505" t="s">
        <v>1957</v>
      </c>
      <c r="F95" s="127" t="s">
        <v>2330</v>
      </c>
      <c r="G95" s="147" t="s">
        <v>2381</v>
      </c>
      <c r="H95" s="147" t="s">
        <v>2380</v>
      </c>
      <c r="I95" s="147" t="s">
        <v>2379</v>
      </c>
      <c r="J95" s="122" t="s">
        <v>1521</v>
      </c>
      <c r="K95" s="147" t="s">
        <v>2378</v>
      </c>
      <c r="L95" s="147" t="s">
        <v>2377</v>
      </c>
      <c r="M95" s="147" t="s">
        <v>2376</v>
      </c>
      <c r="N95" s="121" t="s">
        <v>1499</v>
      </c>
      <c r="O95" s="147" t="s">
        <v>2375</v>
      </c>
      <c r="P95" s="121" t="s">
        <v>1155</v>
      </c>
      <c r="Q95" s="152" t="s">
        <v>30</v>
      </c>
      <c r="R95" s="504">
        <v>1</v>
      </c>
      <c r="S95" s="121" t="s">
        <v>1499</v>
      </c>
      <c r="T95" s="120">
        <v>0.97</v>
      </c>
      <c r="U95" s="140">
        <v>37778</v>
      </c>
      <c r="V95" s="140">
        <v>89843</v>
      </c>
      <c r="W95" s="137">
        <f>U95/V95</f>
        <v>0.42048907538706409</v>
      </c>
      <c r="X95" s="147" t="s">
        <v>2374</v>
      </c>
      <c r="Y95" s="147" t="s">
        <v>2372</v>
      </c>
      <c r="Z95" s="140">
        <v>37857</v>
      </c>
      <c r="AA95" s="140">
        <v>89843</v>
      </c>
      <c r="AB95" s="137">
        <f>Z95/AA95</f>
        <v>0.42136838707523122</v>
      </c>
      <c r="AC95" s="147" t="s">
        <v>2373</v>
      </c>
      <c r="AD95" s="147" t="s">
        <v>2372</v>
      </c>
      <c r="AE95" s="140">
        <f>49513+48723+37898</f>
        <v>136134</v>
      </c>
      <c r="AF95" s="140">
        <f>49441+49634+38822</f>
        <v>137897</v>
      </c>
      <c r="AG95" s="137">
        <f>+AE95/AF95</f>
        <v>0.98721509532477136</v>
      </c>
      <c r="AH95" s="147" t="s">
        <v>2371</v>
      </c>
      <c r="AI95" s="147" t="s">
        <v>2370</v>
      </c>
      <c r="AJ95" s="544"/>
      <c r="AK95" s="137"/>
      <c r="AL95" s="137"/>
      <c r="AM95" s="542"/>
      <c r="AN95" s="542"/>
      <c r="AO95" s="545"/>
      <c r="AP95" s="544"/>
      <c r="AQ95" s="543"/>
      <c r="AR95" s="524"/>
      <c r="AS95" s="542"/>
      <c r="AT95" s="585"/>
      <c r="AU95" s="578"/>
      <c r="AV95" s="563"/>
      <c r="AW95" s="542"/>
      <c r="AX95" s="534"/>
      <c r="AY95" s="587"/>
      <c r="AZ95" s="578"/>
      <c r="BA95" s="137"/>
      <c r="BB95" s="542"/>
      <c r="BC95" s="534"/>
      <c r="BD95" s="585"/>
      <c r="BE95" s="578"/>
      <c r="BF95" s="137"/>
      <c r="BG95" s="542"/>
      <c r="BH95" s="534"/>
      <c r="BI95" s="587"/>
      <c r="BJ95" s="578"/>
      <c r="BK95" s="137"/>
      <c r="BL95" s="532"/>
      <c r="BM95" s="554"/>
      <c r="BN95" s="585"/>
      <c r="BO95" s="578"/>
      <c r="BP95" s="586"/>
      <c r="BQ95" s="551"/>
      <c r="BR95" s="554"/>
      <c r="BS95" s="585"/>
      <c r="BT95" s="578"/>
      <c r="BU95" s="137"/>
      <c r="BV95" s="542"/>
      <c r="BW95" s="534"/>
      <c r="BX95" s="578"/>
      <c r="BY95" s="585"/>
      <c r="BZ95" s="504"/>
      <c r="CA95" s="584"/>
      <c r="CB95" s="542"/>
      <c r="CC95" s="576"/>
      <c r="CD95" s="133"/>
      <c r="CE95" s="583">
        <f>(U95+Z95+AE95+AJ95+AO95+AT95+AY95+BD95+BI95+BN95+BS95+BX95)/12</f>
        <v>17647.416666666668</v>
      </c>
      <c r="CF95" s="583">
        <f>(V95+AA95+AF95+AK95+AP95+AU95+AZ95+BE95+BJ95+BO95+BT95+BY95)/12</f>
        <v>26465.25</v>
      </c>
      <c r="CG95" s="566">
        <f>+CE95/CF95</f>
        <v>0.66681465947484597</v>
      </c>
      <c r="CH95" s="566">
        <f>+CG95</f>
        <v>0.66681465947484597</v>
      </c>
      <c r="CI95" s="566">
        <f>+T95</f>
        <v>0.97</v>
      </c>
      <c r="CJ95" s="566">
        <f>+CH95/CI95</f>
        <v>0.68743779327303711</v>
      </c>
      <c r="CK95" s="565"/>
      <c r="CL95"/>
    </row>
    <row r="96" spans="2:90" s="114" customFormat="1" ht="250.5" customHeight="1" x14ac:dyDescent="0.25">
      <c r="B96" s="121" t="s">
        <v>221</v>
      </c>
      <c r="C96" s="506" t="s">
        <v>204</v>
      </c>
      <c r="D96" s="147" t="s">
        <v>1558</v>
      </c>
      <c r="E96" s="505" t="s">
        <v>1958</v>
      </c>
      <c r="F96" s="127" t="s">
        <v>2330</v>
      </c>
      <c r="G96" s="147" t="s">
        <v>2369</v>
      </c>
      <c r="H96" s="147" t="s">
        <v>2368</v>
      </c>
      <c r="I96" s="147" t="s">
        <v>2367</v>
      </c>
      <c r="J96" s="122" t="s">
        <v>1521</v>
      </c>
      <c r="K96" s="147" t="s">
        <v>2366</v>
      </c>
      <c r="L96" s="147" t="s">
        <v>2365</v>
      </c>
      <c r="M96" s="147" t="s">
        <v>2364</v>
      </c>
      <c r="N96" s="121" t="s">
        <v>1499</v>
      </c>
      <c r="O96" s="147" t="s">
        <v>2363</v>
      </c>
      <c r="P96" s="121" t="s">
        <v>1155</v>
      </c>
      <c r="Q96" s="152" t="s">
        <v>30</v>
      </c>
      <c r="R96" s="504">
        <v>1</v>
      </c>
      <c r="S96" s="121" t="s">
        <v>1499</v>
      </c>
      <c r="T96" s="120">
        <v>0.9</v>
      </c>
      <c r="U96" s="564"/>
      <c r="V96" s="564"/>
      <c r="W96" s="575"/>
      <c r="X96" s="147" t="s">
        <v>2362</v>
      </c>
      <c r="Y96" s="147" t="s">
        <v>2335</v>
      </c>
      <c r="Z96" s="564"/>
      <c r="AA96" s="564"/>
      <c r="AB96" s="575"/>
      <c r="AC96" s="147" t="s">
        <v>2361</v>
      </c>
      <c r="AD96" s="147" t="s">
        <v>2335</v>
      </c>
      <c r="AE96" s="564">
        <v>53445</v>
      </c>
      <c r="AF96" s="140">
        <v>109890</v>
      </c>
      <c r="AG96" s="137">
        <f>(AE96/AF96)*100%</f>
        <v>0.48634998634998633</v>
      </c>
      <c r="AH96" s="147" t="s">
        <v>2360</v>
      </c>
      <c r="AI96" s="147" t="s">
        <v>2359</v>
      </c>
      <c r="AJ96" s="545"/>
      <c r="AK96" s="544"/>
      <c r="AL96" s="543"/>
      <c r="AM96" s="524"/>
      <c r="AN96" s="542"/>
      <c r="AO96" s="545"/>
      <c r="AP96" s="544"/>
      <c r="AQ96" s="543"/>
      <c r="AR96" s="524"/>
      <c r="AS96" s="542"/>
      <c r="AT96" s="581"/>
      <c r="AU96" s="578"/>
      <c r="AV96" s="563"/>
      <c r="AW96" s="542"/>
      <c r="AX96" s="542"/>
      <c r="AY96" s="581"/>
      <c r="AZ96" s="579"/>
      <c r="BA96" s="560"/>
      <c r="BB96" s="542"/>
      <c r="BC96" s="582"/>
      <c r="BD96" s="580"/>
      <c r="BE96" s="579"/>
      <c r="BF96" s="560"/>
      <c r="BG96" s="542"/>
      <c r="BH96" s="582"/>
      <c r="BI96" s="581"/>
      <c r="BJ96" s="578"/>
      <c r="BK96" s="504"/>
      <c r="BL96" s="532"/>
      <c r="BM96" s="532"/>
      <c r="BN96" s="578"/>
      <c r="BO96" s="578"/>
      <c r="BP96" s="504"/>
      <c r="BQ96" s="551"/>
      <c r="BR96" s="534"/>
      <c r="BS96" s="580"/>
      <c r="BT96" s="579"/>
      <c r="BU96" s="560"/>
      <c r="BV96" s="532"/>
      <c r="BW96" s="534"/>
      <c r="BX96" s="578"/>
      <c r="BY96" s="578"/>
      <c r="BZ96" s="504"/>
      <c r="CA96" s="577"/>
      <c r="CB96" s="542"/>
      <c r="CC96" s="576"/>
      <c r="CD96" s="133"/>
      <c r="CE96" s="567">
        <f>U96+Z96+AE96+AJ96+AO96+AT96+AY96+BD96+BI96+BN96+BS96+BX96</f>
        <v>53445</v>
      </c>
      <c r="CF96" s="567">
        <f>V96+AA96+AF96+AK96+AP96+AU96+AZ96+BE96+BJ96+BO96+BT96+BY96</f>
        <v>109890</v>
      </c>
      <c r="CG96" s="566">
        <f>+CE96/CF96</f>
        <v>0.48634998634998633</v>
      </c>
      <c r="CH96" s="566">
        <f>+CG96</f>
        <v>0.48634998634998633</v>
      </c>
      <c r="CI96" s="566">
        <f>+T96</f>
        <v>0.9</v>
      </c>
      <c r="CJ96" s="566">
        <f>+CH96/CI96</f>
        <v>0.54038887372220701</v>
      </c>
      <c r="CK96" s="565"/>
      <c r="CL96"/>
    </row>
    <row r="97" spans="1:90" customFormat="1" ht="252.75" customHeight="1" x14ac:dyDescent="0.25">
      <c r="A97" s="133"/>
      <c r="B97" s="121" t="s">
        <v>221</v>
      </c>
      <c r="C97" s="506" t="s">
        <v>204</v>
      </c>
      <c r="D97" s="147" t="s">
        <v>1558</v>
      </c>
      <c r="E97" s="505" t="s">
        <v>1959</v>
      </c>
      <c r="F97" s="127" t="s">
        <v>2330</v>
      </c>
      <c r="G97" s="147" t="s">
        <v>2358</v>
      </c>
      <c r="H97" s="147" t="s">
        <v>2357</v>
      </c>
      <c r="I97" s="147" t="s">
        <v>2356</v>
      </c>
      <c r="J97" s="122" t="s">
        <v>1521</v>
      </c>
      <c r="K97" s="147" t="s">
        <v>2355</v>
      </c>
      <c r="L97" s="147" t="s">
        <v>2354</v>
      </c>
      <c r="M97" s="147" t="s">
        <v>2353</v>
      </c>
      <c r="N97" s="121" t="s">
        <v>1499</v>
      </c>
      <c r="O97" s="147" t="s">
        <v>2352</v>
      </c>
      <c r="P97" s="121" t="s">
        <v>1175</v>
      </c>
      <c r="Q97" s="152" t="s">
        <v>30</v>
      </c>
      <c r="R97" s="504">
        <v>0.94</v>
      </c>
      <c r="S97" s="121" t="s">
        <v>1499</v>
      </c>
      <c r="T97" s="120">
        <v>0.95</v>
      </c>
      <c r="U97" s="574"/>
      <c r="V97" s="573"/>
      <c r="W97" s="575"/>
      <c r="X97" s="147" t="s">
        <v>2351</v>
      </c>
      <c r="Y97" s="147" t="s">
        <v>2335</v>
      </c>
      <c r="Z97" s="574"/>
      <c r="AA97" s="573"/>
      <c r="AB97" s="137"/>
      <c r="AC97" s="147" t="s">
        <v>2350</v>
      </c>
      <c r="AD97" s="147" t="s">
        <v>2335</v>
      </c>
      <c r="AE97" s="572">
        <v>469</v>
      </c>
      <c r="AF97" s="572">
        <v>555</v>
      </c>
      <c r="AG97" s="571">
        <f>(AE97/AF97)*100%</f>
        <v>0.84504504504504507</v>
      </c>
      <c r="AH97" s="147" t="s">
        <v>2349</v>
      </c>
      <c r="AI97" s="147" t="s">
        <v>2348</v>
      </c>
      <c r="AJ97" s="545"/>
      <c r="AK97" s="544"/>
      <c r="AL97" s="543"/>
      <c r="AM97" s="521"/>
      <c r="AN97" s="542"/>
      <c r="AO97" s="545"/>
      <c r="AP97" s="544"/>
      <c r="AQ97" s="543"/>
      <c r="AR97" s="521"/>
      <c r="AS97" s="542"/>
      <c r="AT97" s="135"/>
      <c r="AU97" s="135"/>
      <c r="AV97" s="563"/>
      <c r="AW97" s="532"/>
      <c r="AX97" s="542"/>
      <c r="AY97" s="135"/>
      <c r="AZ97" s="537"/>
      <c r="BA97" s="536"/>
      <c r="BB97" s="551"/>
      <c r="BC97" s="542"/>
      <c r="BD97" s="537"/>
      <c r="BE97" s="537"/>
      <c r="BF97" s="536"/>
      <c r="BG97" s="551"/>
      <c r="BH97" s="534"/>
      <c r="BI97" s="550"/>
      <c r="BJ97" s="135"/>
      <c r="BK97" s="134"/>
      <c r="BL97" s="551"/>
      <c r="BM97" s="534"/>
      <c r="BN97" s="550"/>
      <c r="BO97" s="135"/>
      <c r="BP97" s="134"/>
      <c r="BQ97" s="551"/>
      <c r="BR97" s="534"/>
      <c r="BS97" s="537"/>
      <c r="BT97" s="570"/>
      <c r="BU97" s="570"/>
      <c r="BV97" s="551"/>
      <c r="BW97" s="534"/>
      <c r="BX97" s="553"/>
      <c r="BY97" s="553"/>
      <c r="BZ97" s="569"/>
      <c r="CA97" s="568"/>
      <c r="CB97" s="532"/>
      <c r="CC97" s="542"/>
      <c r="CD97" s="133"/>
      <c r="CE97" s="567">
        <f>AE97+AT97+BI97+BX97</f>
        <v>469</v>
      </c>
      <c r="CF97" s="567">
        <f>AF97+AU97+BJ97+BY97</f>
        <v>555</v>
      </c>
      <c r="CG97" s="566">
        <f>+CE97/CF97</f>
        <v>0.84504504504504507</v>
      </c>
      <c r="CH97" s="566">
        <f>+CG97</f>
        <v>0.84504504504504507</v>
      </c>
      <c r="CI97" s="566">
        <f>+T97</f>
        <v>0.95</v>
      </c>
      <c r="CJ97" s="566">
        <f>+CH97/CI97</f>
        <v>0.88952110004741591</v>
      </c>
      <c r="CK97" s="565"/>
    </row>
    <row r="98" spans="1:90" customFormat="1" ht="250.5" customHeight="1" x14ac:dyDescent="0.25">
      <c r="A98" s="133"/>
      <c r="B98" s="121" t="s">
        <v>221</v>
      </c>
      <c r="C98" s="506" t="s">
        <v>204</v>
      </c>
      <c r="D98" s="147" t="s">
        <v>1558</v>
      </c>
      <c r="E98" s="505" t="s">
        <v>1961</v>
      </c>
      <c r="F98" s="127" t="s">
        <v>2330</v>
      </c>
      <c r="G98" s="147" t="s">
        <v>2347</v>
      </c>
      <c r="H98" s="147" t="s">
        <v>2346</v>
      </c>
      <c r="I98" s="147" t="s">
        <v>2345</v>
      </c>
      <c r="J98" s="122" t="s">
        <v>1521</v>
      </c>
      <c r="K98" s="147" t="s">
        <v>2344</v>
      </c>
      <c r="L98" s="147" t="s">
        <v>2343</v>
      </c>
      <c r="M98" s="147" t="s">
        <v>2342</v>
      </c>
      <c r="N98" s="121" t="s">
        <v>1499</v>
      </c>
      <c r="O98" s="147" t="s">
        <v>2341</v>
      </c>
      <c r="P98" s="121" t="s">
        <v>1535</v>
      </c>
      <c r="Q98" s="152" t="s">
        <v>30</v>
      </c>
      <c r="R98" s="504">
        <v>1</v>
      </c>
      <c r="S98" s="121" t="s">
        <v>1499</v>
      </c>
      <c r="T98" s="120">
        <v>1</v>
      </c>
      <c r="U98" s="564"/>
      <c r="V98" s="564"/>
      <c r="W98" s="137"/>
      <c r="X98" s="147" t="s">
        <v>2340</v>
      </c>
      <c r="Y98" s="147" t="s">
        <v>2335</v>
      </c>
      <c r="Z98" s="564"/>
      <c r="AA98" s="564"/>
      <c r="AB98" s="137"/>
      <c r="AC98" s="147" t="s">
        <v>2339</v>
      </c>
      <c r="AD98" s="147" t="s">
        <v>2335</v>
      </c>
      <c r="AE98" s="140"/>
      <c r="AF98" s="140"/>
      <c r="AG98" s="563"/>
      <c r="AH98" s="147" t="s">
        <v>2338</v>
      </c>
      <c r="AI98" s="147" t="s">
        <v>2333</v>
      </c>
      <c r="AJ98" s="545"/>
      <c r="AK98" s="562"/>
      <c r="AL98" s="561"/>
      <c r="AM98" s="521"/>
      <c r="AN98" s="542"/>
      <c r="AO98" s="545"/>
      <c r="AP98" s="544"/>
      <c r="AQ98" s="543"/>
      <c r="AR98" s="524"/>
      <c r="AS98" s="542"/>
      <c r="AT98" s="135"/>
      <c r="AU98" s="135"/>
      <c r="AV98" s="137"/>
      <c r="AW98" s="532"/>
      <c r="AX98" s="542"/>
      <c r="AY98" s="135"/>
      <c r="AZ98" s="537"/>
      <c r="BA98" s="560"/>
      <c r="BB98" s="551"/>
      <c r="BC98" s="542"/>
      <c r="BD98" s="537"/>
      <c r="BE98" s="537"/>
      <c r="BF98" s="560"/>
      <c r="BG98" s="551"/>
      <c r="BH98" s="542"/>
      <c r="BI98" s="135"/>
      <c r="BJ98" s="135"/>
      <c r="BK98" s="504"/>
      <c r="BL98" s="551"/>
      <c r="BM98" s="542"/>
      <c r="BN98" s="135"/>
      <c r="BO98" s="135"/>
      <c r="BP98" s="504"/>
      <c r="BQ98" s="538"/>
      <c r="BR98" s="534"/>
      <c r="BS98" s="537"/>
      <c r="BT98" s="537"/>
      <c r="BU98" s="560"/>
      <c r="BV98" s="551"/>
      <c r="BW98" s="534"/>
      <c r="BX98" s="135"/>
      <c r="BY98" s="135"/>
      <c r="BZ98" s="134"/>
      <c r="CA98" s="549"/>
      <c r="CB98" s="531"/>
      <c r="CC98" s="531"/>
      <c r="CD98" s="133"/>
      <c r="CE98" s="559">
        <f>U98+Z98+AE98+AJ98+AO98+AT98+AY98+BD98+BI98+BN98+BS98+BX98</f>
        <v>0</v>
      </c>
      <c r="CF98" s="559">
        <f>V98+AA98+AF98+AK98+AP98+AU98+AZ98+BE98+BJ98+BO98+BT98+BY98</f>
        <v>0</v>
      </c>
      <c r="CG98" s="546" t="e">
        <f>+CE98/CF98</f>
        <v>#DIV/0!</v>
      </c>
      <c r="CH98" s="546" t="e">
        <f>+CG98</f>
        <v>#DIV/0!</v>
      </c>
      <c r="CI98" s="546">
        <f>+T98</f>
        <v>1</v>
      </c>
      <c r="CJ98" s="546" t="e">
        <f>+CH98/CI98</f>
        <v>#DIV/0!</v>
      </c>
      <c r="CK98" s="528" t="s">
        <v>2332</v>
      </c>
    </row>
    <row r="99" spans="1:90" customFormat="1" ht="250.5" customHeight="1" x14ac:dyDescent="0.25">
      <c r="A99" s="133"/>
      <c r="B99" s="121" t="s">
        <v>221</v>
      </c>
      <c r="C99" s="506" t="s">
        <v>204</v>
      </c>
      <c r="D99" s="147" t="s">
        <v>1558</v>
      </c>
      <c r="E99" s="505" t="s">
        <v>1962</v>
      </c>
      <c r="F99" s="127" t="s">
        <v>1960</v>
      </c>
      <c r="G99" s="147" t="s">
        <v>1963</v>
      </c>
      <c r="H99" s="147" t="s">
        <v>1964</v>
      </c>
      <c r="I99" s="147" t="s">
        <v>1965</v>
      </c>
      <c r="J99" s="122" t="s">
        <v>1521</v>
      </c>
      <c r="K99" s="147" t="s">
        <v>1966</v>
      </c>
      <c r="L99" s="147" t="s">
        <v>1967</v>
      </c>
      <c r="M99" s="147" t="s">
        <v>1968</v>
      </c>
      <c r="N99" s="121" t="s">
        <v>1499</v>
      </c>
      <c r="O99" s="147" t="s">
        <v>1969</v>
      </c>
      <c r="P99" s="121" t="s">
        <v>1535</v>
      </c>
      <c r="Q99" s="152" t="s">
        <v>1970</v>
      </c>
      <c r="R99" s="504">
        <v>0.95</v>
      </c>
      <c r="S99" s="121" t="s">
        <v>1499</v>
      </c>
      <c r="T99" s="120">
        <v>1</v>
      </c>
      <c r="U99" s="557"/>
      <c r="V99" s="557"/>
      <c r="W99" s="556"/>
      <c r="X99" s="147" t="s">
        <v>2337</v>
      </c>
      <c r="Y99" s="147" t="s">
        <v>2335</v>
      </c>
      <c r="Z99" s="557"/>
      <c r="AA99" s="557"/>
      <c r="AB99" s="556"/>
      <c r="AC99" s="147" t="s">
        <v>2336</v>
      </c>
      <c r="AD99" s="147" t="s">
        <v>2335</v>
      </c>
      <c r="AE99" s="557"/>
      <c r="AF99" s="557"/>
      <c r="AG99" s="556"/>
      <c r="AH99" s="147" t="s">
        <v>2334</v>
      </c>
      <c r="AI99" s="147" t="s">
        <v>2333</v>
      </c>
      <c r="AJ99" s="558"/>
      <c r="AK99" s="557"/>
      <c r="AL99" s="556"/>
      <c r="AM99" s="555"/>
      <c r="AN99" s="534"/>
      <c r="AO99" s="558" t="s">
        <v>1141</v>
      </c>
      <c r="AP99" s="557"/>
      <c r="AQ99" s="556"/>
      <c r="AR99" s="555"/>
      <c r="AS99" s="534"/>
      <c r="AT99" s="553"/>
      <c r="AU99" s="553"/>
      <c r="AV99" s="120"/>
      <c r="AW99" s="554"/>
      <c r="AX99" s="534"/>
      <c r="AY99" s="553"/>
      <c r="AZ99" s="552"/>
      <c r="BA99" s="536"/>
      <c r="BB99" s="551"/>
      <c r="BC99" s="542"/>
      <c r="BD99" s="537"/>
      <c r="BE99" s="537"/>
      <c r="BF99" s="536"/>
      <c r="BG99" s="551"/>
      <c r="BH99" s="542"/>
      <c r="BI99" s="541"/>
      <c r="BJ99" s="540"/>
      <c r="BK99" s="539"/>
      <c r="BL99" s="551"/>
      <c r="BM99" s="542"/>
      <c r="BN99" s="541"/>
      <c r="BO99" s="540"/>
      <c r="BP99" s="539"/>
      <c r="BQ99" s="538"/>
      <c r="BR99" s="534"/>
      <c r="BS99" s="537"/>
      <c r="BT99" s="537"/>
      <c r="BU99" s="536"/>
      <c r="BV99" s="551"/>
      <c r="BW99" s="534"/>
      <c r="BX99" s="550"/>
      <c r="BY99" s="135"/>
      <c r="BZ99" s="134"/>
      <c r="CA99" s="549"/>
      <c r="CB99" s="531"/>
      <c r="CC99" s="531"/>
      <c r="CD99" s="133"/>
      <c r="CE99" s="548" t="e">
        <f>U99+Z99+AE99+AJ99+AO99+AT99+AY99+BD99+BI99+BN99+BS99+BX99</f>
        <v>#VALUE!</v>
      </c>
      <c r="CF99" s="548">
        <f>V99+AA99+AF99+AK99+AP99+AU99+AZ99+BE99+BJ99+BO99+BT99+BY99</f>
        <v>0</v>
      </c>
      <c r="CG99" s="547" t="e">
        <f>+CE99/CF99</f>
        <v>#VALUE!</v>
      </c>
      <c r="CH99" s="547" t="e">
        <f>+CG99</f>
        <v>#VALUE!</v>
      </c>
      <c r="CI99" s="547">
        <f>+T99</f>
        <v>1</v>
      </c>
      <c r="CJ99" s="546" t="e">
        <f>+CH99/CI99</f>
        <v>#VALUE!</v>
      </c>
      <c r="CK99" s="528" t="s">
        <v>2332</v>
      </c>
      <c r="CL99" s="507"/>
    </row>
    <row r="100" spans="1:90" customFormat="1" ht="252" customHeight="1" x14ac:dyDescent="0.25">
      <c r="A100" s="133"/>
      <c r="B100" s="121" t="s">
        <v>221</v>
      </c>
      <c r="C100" s="506" t="s">
        <v>204</v>
      </c>
      <c r="D100" s="147" t="s">
        <v>1558</v>
      </c>
      <c r="E100" s="505" t="s">
        <v>2331</v>
      </c>
      <c r="F100" s="127" t="s">
        <v>2330</v>
      </c>
      <c r="G100" s="147" t="s">
        <v>2329</v>
      </c>
      <c r="H100" s="147" t="s">
        <v>2328</v>
      </c>
      <c r="I100" s="147" t="s">
        <v>2327</v>
      </c>
      <c r="J100" s="122" t="s">
        <v>1521</v>
      </c>
      <c r="K100" s="147" t="s">
        <v>2326</v>
      </c>
      <c r="L100" s="147" t="s">
        <v>2325</v>
      </c>
      <c r="M100" s="147" t="s">
        <v>2324</v>
      </c>
      <c r="N100" s="121" t="s">
        <v>1499</v>
      </c>
      <c r="O100" s="147" t="s">
        <v>2323</v>
      </c>
      <c r="P100" s="121" t="s">
        <v>1155</v>
      </c>
      <c r="Q100" s="152" t="s">
        <v>60</v>
      </c>
      <c r="R100" s="504" t="s">
        <v>1161</v>
      </c>
      <c r="S100" s="121" t="s">
        <v>1499</v>
      </c>
      <c r="T100" s="120">
        <v>0.95</v>
      </c>
      <c r="U100" s="544"/>
      <c r="V100" s="544"/>
      <c r="W100" s="543"/>
      <c r="X100" s="147" t="s">
        <v>2322</v>
      </c>
      <c r="Y100" s="147"/>
      <c r="Z100" s="544"/>
      <c r="AA100" s="544"/>
      <c r="AB100" s="543"/>
      <c r="AC100" s="147" t="s">
        <v>2322</v>
      </c>
      <c r="AD100" s="147"/>
      <c r="AE100" s="136">
        <v>68</v>
      </c>
      <c r="AF100" s="136">
        <v>68</v>
      </c>
      <c r="AG100" s="120">
        <f>+AE100/AF100</f>
        <v>1</v>
      </c>
      <c r="AH100" s="147" t="s">
        <v>2321</v>
      </c>
      <c r="AI100" s="147" t="s">
        <v>2320</v>
      </c>
      <c r="AJ100" s="545"/>
      <c r="AK100" s="544"/>
      <c r="AL100" s="543"/>
      <c r="AM100" s="524"/>
      <c r="AN100" s="542"/>
      <c r="AO100" s="545"/>
      <c r="AP100" s="544"/>
      <c r="AQ100" s="543"/>
      <c r="AR100" s="524"/>
      <c r="AS100" s="542"/>
      <c r="AT100" s="135"/>
      <c r="AU100" s="135"/>
      <c r="AV100" s="137"/>
      <c r="AW100" s="532"/>
      <c r="AX100" s="542"/>
      <c r="AY100" s="135"/>
      <c r="AZ100" s="537"/>
      <c r="BA100" s="536"/>
      <c r="BB100" s="535"/>
      <c r="BC100" s="542"/>
      <c r="BD100" s="537"/>
      <c r="BE100" s="537"/>
      <c r="BF100" s="536"/>
      <c r="BG100" s="535"/>
      <c r="BH100" s="542"/>
      <c r="BI100" s="541"/>
      <c r="BJ100" s="540"/>
      <c r="BK100" s="539"/>
      <c r="BL100" s="535"/>
      <c r="BM100" s="542"/>
      <c r="BN100" s="541"/>
      <c r="BO100" s="540"/>
      <c r="BP100" s="539"/>
      <c r="BQ100" s="538"/>
      <c r="BR100" s="534"/>
      <c r="BS100" s="537"/>
      <c r="BT100" s="537"/>
      <c r="BU100" s="536"/>
      <c r="BV100" s="535"/>
      <c r="BW100" s="534"/>
      <c r="BX100" s="135"/>
      <c r="BY100" s="135"/>
      <c r="BZ100" s="504"/>
      <c r="CA100" s="533"/>
      <c r="CB100" s="532"/>
      <c r="CC100" s="531"/>
      <c r="CD100" s="133"/>
      <c r="CE100" s="530">
        <f>U100+Z100+AE100+AJ100+AO100+AT100+AY100+BD100+BI100+BN100+BS100+BX100</f>
        <v>68</v>
      </c>
      <c r="CF100" s="530">
        <f>V100+AA100+AF100+AK100+AP100+AU100+AZ100+BE100+BJ100+BO100+BT100+BY100</f>
        <v>68</v>
      </c>
      <c r="CG100" s="529">
        <f>+CE100/CF100</f>
        <v>1</v>
      </c>
      <c r="CH100" s="529">
        <f>+CG100</f>
        <v>1</v>
      </c>
      <c r="CI100" s="529">
        <f>+T100</f>
        <v>0.95</v>
      </c>
      <c r="CJ100" s="529">
        <f>+CH100/CI100</f>
        <v>1.0526315789473684</v>
      </c>
      <c r="CK100" s="528"/>
    </row>
    <row r="101" spans="1:90" customFormat="1" ht="251.25" customHeight="1" x14ac:dyDescent="0.25">
      <c r="A101" s="133"/>
      <c r="B101" s="121" t="s">
        <v>1939</v>
      </c>
      <c r="C101" s="506" t="s">
        <v>1914</v>
      </c>
      <c r="D101" s="147" t="s">
        <v>1558</v>
      </c>
      <c r="E101" s="505" t="s">
        <v>1940</v>
      </c>
      <c r="F101" s="127" t="s">
        <v>1906</v>
      </c>
      <c r="G101" s="147" t="s">
        <v>1941</v>
      </c>
      <c r="H101" s="147" t="s">
        <v>1942</v>
      </c>
      <c r="I101" s="147" t="s">
        <v>1943</v>
      </c>
      <c r="J101" s="122" t="s">
        <v>1505</v>
      </c>
      <c r="K101" s="147" t="s">
        <v>1944</v>
      </c>
      <c r="L101" s="147" t="s">
        <v>1945</v>
      </c>
      <c r="M101" s="147" t="s">
        <v>1946</v>
      </c>
      <c r="N101" s="121" t="s">
        <v>1499</v>
      </c>
      <c r="O101" s="147" t="s">
        <v>1947</v>
      </c>
      <c r="P101" s="121" t="s">
        <v>1159</v>
      </c>
      <c r="Q101" s="152" t="s">
        <v>60</v>
      </c>
      <c r="R101" s="504">
        <v>0.36</v>
      </c>
      <c r="S101" s="121" t="s">
        <v>1499</v>
      </c>
      <c r="T101" s="120">
        <v>0.55000000000000004</v>
      </c>
      <c r="U101" s="118"/>
      <c r="V101" s="118"/>
      <c r="W101" s="117"/>
      <c r="X101" s="147" t="s">
        <v>2319</v>
      </c>
      <c r="Y101" s="147" t="s">
        <v>2317</v>
      </c>
      <c r="Z101" s="527"/>
      <c r="AA101" s="527"/>
      <c r="AB101" s="525"/>
      <c r="AC101" s="147" t="s">
        <v>2318</v>
      </c>
      <c r="AD101" s="147" t="s">
        <v>2317</v>
      </c>
      <c r="AE101" s="525"/>
      <c r="AF101" s="118"/>
      <c r="AG101" s="117"/>
      <c r="AH101" s="147" t="s">
        <v>2316</v>
      </c>
      <c r="AI101" s="147" t="s">
        <v>2315</v>
      </c>
      <c r="AJ101" s="119"/>
      <c r="AK101" s="118"/>
      <c r="AL101" s="117"/>
      <c r="AM101" s="525"/>
      <c r="AN101" s="522"/>
      <c r="AO101" s="119"/>
      <c r="AP101" s="118"/>
      <c r="AQ101" s="117"/>
      <c r="AR101" s="526"/>
      <c r="AS101" s="522"/>
      <c r="AT101" s="501"/>
      <c r="AU101" s="501"/>
      <c r="AV101" s="117"/>
      <c r="AW101" s="526"/>
      <c r="AX101" s="522"/>
      <c r="AY101" s="501"/>
      <c r="AZ101" s="501"/>
      <c r="BA101" s="500"/>
      <c r="BB101" s="512"/>
      <c r="BC101" s="525"/>
      <c r="BD101" s="501"/>
      <c r="BE101" s="501"/>
      <c r="BF101" s="500"/>
      <c r="BG101" s="512"/>
      <c r="BH101" s="525"/>
      <c r="BI101" s="501"/>
      <c r="BJ101" s="501"/>
      <c r="BK101" s="500"/>
      <c r="BL101" s="512"/>
      <c r="BM101" s="524"/>
      <c r="BN101" s="501"/>
      <c r="BO101" s="501"/>
      <c r="BP101" s="500"/>
      <c r="BQ101" s="523"/>
      <c r="BR101" s="524"/>
      <c r="BS101" s="501"/>
      <c r="BT101" s="501"/>
      <c r="BU101" s="500"/>
      <c r="BV101" s="523"/>
      <c r="BW101" s="522"/>
      <c r="BX101" s="501"/>
      <c r="BY101" s="501"/>
      <c r="BZ101" s="500"/>
      <c r="CA101" s="521"/>
      <c r="CB101" s="498"/>
      <c r="CC101" s="520"/>
      <c r="CD101" s="114"/>
      <c r="CE101" s="495"/>
      <c r="CF101" s="495"/>
      <c r="CG101" s="496"/>
      <c r="CH101" s="496"/>
      <c r="CI101" s="496"/>
      <c r="CJ101" s="496"/>
      <c r="CK101" s="495" t="s">
        <v>2314</v>
      </c>
      <c r="CL101" s="114"/>
    </row>
    <row r="102" spans="1:90" s="507" customFormat="1" ht="251.25" customHeight="1" x14ac:dyDescent="0.2">
      <c r="A102" s="519"/>
      <c r="B102" s="121" t="s">
        <v>2003</v>
      </c>
      <c r="C102" s="506" t="s">
        <v>1489</v>
      </c>
      <c r="D102" s="147" t="s">
        <v>65</v>
      </c>
      <c r="E102" s="505" t="s">
        <v>2004</v>
      </c>
      <c r="F102" s="127" t="s">
        <v>2313</v>
      </c>
      <c r="G102" s="147" t="s">
        <v>2312</v>
      </c>
      <c r="H102" s="147" t="s">
        <v>2005</v>
      </c>
      <c r="I102" s="147" t="s">
        <v>2006</v>
      </c>
      <c r="J102" s="122" t="s">
        <v>1521</v>
      </c>
      <c r="K102" s="147" t="s">
        <v>2311</v>
      </c>
      <c r="L102" s="147" t="s">
        <v>2007</v>
      </c>
      <c r="M102" s="147" t="s">
        <v>2310</v>
      </c>
      <c r="N102" s="121" t="s">
        <v>1499</v>
      </c>
      <c r="O102" s="147" t="s">
        <v>2007</v>
      </c>
      <c r="P102" s="121" t="s">
        <v>1175</v>
      </c>
      <c r="Q102" s="152" t="s">
        <v>60</v>
      </c>
      <c r="R102" s="504">
        <v>0.96</v>
      </c>
      <c r="S102" s="121" t="s">
        <v>1499</v>
      </c>
      <c r="T102" s="120">
        <v>0.98</v>
      </c>
      <c r="U102" s="118"/>
      <c r="V102" s="118"/>
      <c r="W102" s="117"/>
      <c r="X102" s="147" t="s">
        <v>2309</v>
      </c>
      <c r="Y102" s="147" t="s">
        <v>2307</v>
      </c>
      <c r="Z102" s="118"/>
      <c r="AA102" s="118"/>
      <c r="AB102" s="117"/>
      <c r="AC102" s="147" t="s">
        <v>2308</v>
      </c>
      <c r="AD102" s="147" t="s">
        <v>2307</v>
      </c>
      <c r="AE102" s="117">
        <v>0.32</v>
      </c>
      <c r="AF102" s="117">
        <v>1</v>
      </c>
      <c r="AG102" s="117">
        <f>+AE102/AF102</f>
        <v>0.32</v>
      </c>
      <c r="AH102" s="147" t="s">
        <v>2306</v>
      </c>
      <c r="AI102" s="147" t="s">
        <v>2305</v>
      </c>
      <c r="AJ102" s="119"/>
      <c r="AK102" s="118"/>
      <c r="AL102" s="117"/>
      <c r="AM102" s="518"/>
      <c r="AN102" s="503"/>
      <c r="AO102" s="517"/>
      <c r="AP102" s="118"/>
      <c r="AQ102" s="117"/>
      <c r="AR102" s="510"/>
      <c r="AS102" s="503"/>
      <c r="AT102" s="514"/>
      <c r="AU102" s="514"/>
      <c r="AV102" s="117"/>
      <c r="AW102" s="516"/>
      <c r="AX102" s="503"/>
      <c r="AY102" s="514"/>
      <c r="AZ102" s="501"/>
      <c r="BA102" s="500"/>
      <c r="BB102" s="515"/>
      <c r="BC102" s="503"/>
      <c r="BD102" s="501"/>
      <c r="BE102" s="501"/>
      <c r="BF102" s="500"/>
      <c r="BG102" s="513"/>
      <c r="BH102" s="503"/>
      <c r="BI102" s="514"/>
      <c r="BJ102" s="514"/>
      <c r="BK102" s="500"/>
      <c r="BL102" s="513"/>
      <c r="BM102" s="503"/>
      <c r="BN102" s="501"/>
      <c r="BO102" s="501"/>
      <c r="BP102" s="500"/>
      <c r="BQ102" s="513"/>
      <c r="BR102" s="503"/>
      <c r="BS102" s="501"/>
      <c r="BT102" s="501"/>
      <c r="BU102" s="500"/>
      <c r="BV102" s="512"/>
      <c r="BW102" s="503"/>
      <c r="BX102" s="511"/>
      <c r="BY102" s="500"/>
      <c r="BZ102" s="500"/>
      <c r="CA102" s="510"/>
      <c r="CB102" s="498"/>
      <c r="CC102" s="509"/>
      <c r="CD102" s="114"/>
      <c r="CE102" s="508">
        <f>AE102</f>
        <v>0.32</v>
      </c>
      <c r="CF102" s="508">
        <f>AF102</f>
        <v>1</v>
      </c>
      <c r="CG102" s="508">
        <f>+CE102/CF102</f>
        <v>0.32</v>
      </c>
      <c r="CH102" s="508">
        <f>+CG102</f>
        <v>0.32</v>
      </c>
      <c r="CI102" s="508">
        <f>+T102</f>
        <v>0.98</v>
      </c>
      <c r="CJ102" s="496">
        <f>+CH102/CI102</f>
        <v>0.32653061224489799</v>
      </c>
      <c r="CK102" s="495"/>
      <c r="CL102" s="114"/>
    </row>
    <row r="103" spans="1:90" customFormat="1" ht="250.5" customHeight="1" x14ac:dyDescent="0.25">
      <c r="A103" s="133"/>
      <c r="B103" s="121" t="s">
        <v>230</v>
      </c>
      <c r="C103" s="506" t="s">
        <v>1489</v>
      </c>
      <c r="D103" s="147" t="s">
        <v>91</v>
      </c>
      <c r="E103" s="505" t="s">
        <v>2008</v>
      </c>
      <c r="F103" s="127" t="s">
        <v>2009</v>
      </c>
      <c r="G103" s="147" t="s">
        <v>2010</v>
      </c>
      <c r="H103" s="147" t="s">
        <v>2011</v>
      </c>
      <c r="I103" s="147" t="s">
        <v>2012</v>
      </c>
      <c r="J103" s="122" t="s">
        <v>1495</v>
      </c>
      <c r="K103" s="147" t="s">
        <v>2013</v>
      </c>
      <c r="L103" s="147" t="s">
        <v>2304</v>
      </c>
      <c r="M103" s="147" t="s">
        <v>2014</v>
      </c>
      <c r="N103" s="121" t="s">
        <v>1499</v>
      </c>
      <c r="O103" s="147" t="s">
        <v>2303</v>
      </c>
      <c r="P103" s="121" t="s">
        <v>1175</v>
      </c>
      <c r="Q103" s="152" t="s">
        <v>30</v>
      </c>
      <c r="R103" s="504">
        <v>1</v>
      </c>
      <c r="S103" s="121" t="s">
        <v>1499</v>
      </c>
      <c r="T103" s="120">
        <v>1</v>
      </c>
      <c r="U103" s="124"/>
      <c r="V103" s="124"/>
      <c r="W103" s="117"/>
      <c r="X103" s="147" t="s">
        <v>2302</v>
      </c>
      <c r="Y103" s="147" t="s">
        <v>2300</v>
      </c>
      <c r="Z103" s="118"/>
      <c r="AA103" s="118"/>
      <c r="AB103" s="117"/>
      <c r="AC103" s="147" t="s">
        <v>2301</v>
      </c>
      <c r="AD103" s="147" t="s">
        <v>2300</v>
      </c>
      <c r="AE103" s="118">
        <v>13</v>
      </c>
      <c r="AF103" s="118">
        <v>13</v>
      </c>
      <c r="AG103" s="117">
        <f>+AE103/AF103</f>
        <v>1</v>
      </c>
      <c r="AH103" s="147" t="s">
        <v>2299</v>
      </c>
      <c r="AI103" s="147" t="s">
        <v>2298</v>
      </c>
      <c r="AJ103" s="119"/>
      <c r="AK103" s="118"/>
      <c r="AL103" s="117"/>
      <c r="AM103" s="117"/>
      <c r="AN103" s="503"/>
      <c r="AO103" s="119"/>
      <c r="AP103" s="118"/>
      <c r="AQ103" s="117"/>
      <c r="AR103" s="499"/>
      <c r="AS103" s="503"/>
      <c r="AT103" s="501"/>
      <c r="AU103" s="501"/>
      <c r="AV103" s="117"/>
      <c r="AW103" s="117"/>
      <c r="AX103" s="503"/>
      <c r="AY103" s="501"/>
      <c r="AZ103" s="501"/>
      <c r="BA103" s="500"/>
      <c r="BB103" s="500"/>
      <c r="BC103" s="503"/>
      <c r="BD103" s="501"/>
      <c r="BE103" s="501"/>
      <c r="BF103" s="500"/>
      <c r="BG103" s="500"/>
      <c r="BH103" s="503"/>
      <c r="BI103" s="501"/>
      <c r="BJ103" s="501"/>
      <c r="BK103" s="500"/>
      <c r="BL103" s="500"/>
      <c r="BM103" s="503"/>
      <c r="BN103" s="501"/>
      <c r="BO103" s="501"/>
      <c r="BP103" s="500"/>
      <c r="BQ103" s="500"/>
      <c r="BR103" s="503"/>
      <c r="BS103" s="501"/>
      <c r="BT103" s="501"/>
      <c r="BU103" s="500"/>
      <c r="BV103" s="500"/>
      <c r="BW103" s="503"/>
      <c r="BX103" s="502"/>
      <c r="BY103" s="501"/>
      <c r="BZ103" s="500"/>
      <c r="CA103" s="499"/>
      <c r="CB103" s="498"/>
      <c r="CC103" s="497"/>
      <c r="CD103" s="114"/>
      <c r="CE103" s="495">
        <f>+U103+Z103+AE103+AJ103+AO103+AT103+AY103+BD103+BI103+BN103+BS103+BX103</f>
        <v>13</v>
      </c>
      <c r="CF103" s="495">
        <f>+V103+AA103+AF103+AK103+AP103+AU103+AZ103+BE103+BJ103+BO103+BT103+BY103</f>
        <v>13</v>
      </c>
      <c r="CG103" s="496">
        <f>+CE103/CF103</f>
        <v>1</v>
      </c>
      <c r="CH103" s="496">
        <f>+CG103</f>
        <v>1</v>
      </c>
      <c r="CI103" s="496">
        <f>+T103</f>
        <v>1</v>
      </c>
      <c r="CJ103" s="496">
        <f>+CH103/CI103</f>
        <v>1</v>
      </c>
      <c r="CK103" s="495"/>
      <c r="CL103" s="114"/>
    </row>
    <row r="104" spans="1:90" ht="12" x14ac:dyDescent="0.25">
      <c r="H104" s="113"/>
    </row>
    <row r="105" spans="1:90" ht="12" x14ac:dyDescent="0.25"/>
    <row r="106" spans="1:90" ht="12" x14ac:dyDescent="0.25"/>
    <row r="107" spans="1:90" ht="12" x14ac:dyDescent="0.25"/>
    <row r="108" spans="1:90" ht="12" x14ac:dyDescent="0.25"/>
    <row r="109" spans="1:90" ht="12" x14ac:dyDescent="0.25"/>
    <row r="110" spans="1:90" ht="12" x14ac:dyDescent="0.25"/>
    <row r="111" spans="1:90" ht="12" x14ac:dyDescent="0.25"/>
  </sheetData>
  <sheetProtection formatCells="0" formatColumns="0" formatRows="0" sort="0" autoFilter="0" pivotTables="0"/>
  <autoFilter ref="A12:XFD103" xr:uid="{00000000-0009-0000-0000-000000000000}"/>
  <dataConsolidate link="1"/>
  <mergeCells count="30">
    <mergeCell ref="E8:F8"/>
    <mergeCell ref="G7:G8"/>
    <mergeCell ref="B11:D11"/>
    <mergeCell ref="B10:T10"/>
    <mergeCell ref="AJ11:AN11"/>
    <mergeCell ref="E11:I11"/>
    <mergeCell ref="J11:Q11"/>
    <mergeCell ref="R11:T11"/>
    <mergeCell ref="U11:Y11"/>
    <mergeCell ref="B2:C5"/>
    <mergeCell ref="Z11:AD11"/>
    <mergeCell ref="AE11:AI11"/>
    <mergeCell ref="B7:C8"/>
    <mergeCell ref="E7:F7"/>
    <mergeCell ref="BI11:BM11"/>
    <mergeCell ref="BN11:BR11"/>
    <mergeCell ref="BS11:BW11"/>
    <mergeCell ref="BX11:CB11"/>
    <mergeCell ref="AT11:AX11"/>
    <mergeCell ref="AO11:AS11"/>
    <mergeCell ref="CH10:CK11"/>
    <mergeCell ref="CE10:CG11"/>
    <mergeCell ref="BZ2:CC2"/>
    <mergeCell ref="BZ3:CC3"/>
    <mergeCell ref="BZ4:CC4"/>
    <mergeCell ref="BZ5:CC5"/>
    <mergeCell ref="U10:CB10"/>
    <mergeCell ref="D2:BY5"/>
    <mergeCell ref="AY11:BC11"/>
    <mergeCell ref="BD11:BH11"/>
  </mergeCells>
  <dataValidations count="40">
    <dataValidation type="textLength" allowBlank="1" showInputMessage="1" showErrorMessage="1" errorTitle="Entrada no válida" error="Escriba un texto  Maximo 500 Caracteres" promptTitle="Cualquier contenido Maximo 500 Caracteres" sqref="H56:I57" xr:uid="{00000000-0002-0000-0000-000027000000}">
      <formula1>0</formula1>
      <formula2>500</formula2>
    </dataValidation>
    <dataValidation type="textLength" allowBlank="1" showInputMessage="1" showErrorMessage="1" errorTitle="Entrada no válida" error="Escriba un texto  Maximo 100 Caracteres" promptTitle="Cualquier contenido Maximo 100 Caracteres" sqref="G56:G57" xr:uid="{00000000-0002-0000-0000-000026000000}">
      <formula1>0</formula1>
      <formula2>100</formula2>
    </dataValidation>
    <dataValidation type="list" allowBlank="1" showInputMessage="1" showErrorMessage="1" sqref="S54:S57" xr:uid="{00000000-0002-0000-0000-000025000000}">
      <formula1>TipoMeta</formula1>
    </dataValidation>
    <dataValidation type="list" allowBlank="1" showInputMessage="1" showErrorMessage="1" sqref="D44" xr:uid="{00000000-0002-0000-0000-000024000000}">
      <formula1>ObjEstratégico</formula1>
    </dataValidation>
    <dataValidation type="list" allowBlank="1" showInputMessage="1" showErrorMessage="1" sqref="P32 P35:P36 B62:C62 P62 J62" xr:uid="{00000000-0002-0000-0000-000023000000}">
      <formula1>#REF!</formula1>
    </dataValidation>
    <dataValidation type="list" allowBlank="1" showInputMessage="1" showErrorMessage="1" errorTitle="Error" error="Seleccione un valor de la lista desplegable" sqref="Q32 Q35:Q36" xr:uid="{00000000-0002-0000-0000-000022000000}">
      <formula1>#REF!</formula1>
    </dataValidation>
    <dataValidation allowBlank="1" showInputMessage="1" showErrorMessage="1" promptTitle="Gràfica del indicador" prompt="De acuerdo a la periodicidad del indicador graficar su avance y tendencia, comparando lo ejecutado, contra lo programado y su meta, asi como, aisgnar el color y rango segun su resultado (&gt;= a 90%  verde, &gt; 70% y &lt; 90% amarillo y &lt;= 70% rojo)." sqref="CK12" xr:uid="{00000000-0002-0000-0000-000021000000}"/>
    <dataValidation allowBlank="1" showInputMessage="1" showErrorMessage="1" prompt="Seleccionar la tendencia que presentará el indicador en la vigencia:_x000a_* Constante: en cada periodo siempre es el mismo valor._x000a_* Creciente: en cada periodo incrementa su valor._x000a_* Decreciente: en cada período disminuye su valor." sqref="Q12" xr:uid="{00000000-0002-0000-0000-000020000000}"/>
    <dataValidation allowBlank="1" showInputMessage="1" showErrorMessage="1" prompt="Registre las observaciones o recomendaciones de la revisión del seguimiento reportado por el proceso. Se diligencia por parte del equipo del Sistema de Gestión al recibir el reporte del seguimiento." sqref="Y12 AD12 AI12 AN12 AS12 AX12 BC12 BH12 BM12 BR12 BW12 CB12" xr:uid="{00000000-0002-0000-0000-00001F000000}"/>
    <dataValidation allowBlank="1" showInputMessage="1" showErrorMessage="1" prompt="Es el producto de dividir el resultado del indicador para la vigencia (columna BV) entre la meta anual del indicador para la vigencia (columna BW)." sqref="CJ12" xr:uid="{00000000-0002-0000-0000-00001E000000}"/>
    <dataValidation allowBlank="1" showInputMessage="1" showErrorMessage="1" prompt="Registrar la meta anual formulada para el indicador, es decir, el valor de la columna S." sqref="CI12" xr:uid="{00000000-0002-0000-0000-00001D000000}"/>
    <dataValidation allowBlank="1" showInputMessage="1" showErrorMessage="1" prompt="Corresponde al porcentaje de avance acumulado, es decir, es el mismo valor calculado en la columna anterior (BU)._x000a_" sqref="CH12" xr:uid="{00000000-0002-0000-0000-00001C000000}"/>
    <dataValidation allowBlank="1" showInputMessage="1" showErrorMessage="1" prompt="Es el producto de dividir el resultado del indicador acumulado (columna BS) entre lo programado del indicador acumulado (columna BT)._x000a_" sqref="CG12" xr:uid="{00000000-0002-0000-0000-00001B000000}"/>
    <dataValidation allowBlank="1" showInputMessage="1" showErrorMessage="1" prompt="Corresponde al avance programado acumulado (constante; suma o promedio) o al último reporte de programación (creciente o decreciente) del indicador, según corresponda y de acuerdo a su periodicidad." sqref="CF12" xr:uid="{00000000-0002-0000-0000-00001A000000}"/>
    <dataValidation allowBlank="1" showInputMessage="1" showErrorMessage="1" prompt="Corresponde al avance ejecutado acumulado (constante; suma o promedio) o al último reporte de ejecución (creciente o decreciente) del indicador, según corresponda y de acuerdo a su periodicidad." sqref="CE12" xr:uid="{00000000-0002-0000-0000-000019000000}"/>
    <dataValidation allowBlank="1" showInputMessage="1" showErrorMessage="1" prompt="Enunciar los pasos que se deben realizar para obtener las variables que conforman el indicador y calcular su resultado. Así mismo, indicar como se obtiene el avance acumulado del indicador, si se debe sumar, promediar o tomar el último dato cuantitativo." sqref="M12" xr:uid="{00000000-0002-0000-0000-000018000000}"/>
    <dataValidation allowBlank="1" showInputMessage="1" showErrorMessage="1" prompt="Formúlese según las características y programación del indicador." sqref="CE10 CH10" xr:uid="{00000000-0002-0000-0000-000017000000}"/>
    <dataValidation type="list" allowBlank="1" showInputMessage="1" showErrorMessage="1" sqref="E7:E8" xr:uid="{00000000-0002-0000-0000-000016000000}">
      <formula1>Meses</formula1>
    </dataValidation>
    <dataValidation allowBlank="1" showInputMessage="1" showErrorMessage="1" prompt="Corresponde a los logros obtenidos durante el periodo de medición así como la identificación de las situaciones que conllevaron al incumplimiento de las metas propuestas." sqref="BQ12 BV12 X12 AC12 AH12 AM12 AR12 AW12 BB12 BG12 BL12 CA12" xr:uid="{00000000-0002-0000-0000-000015000000}"/>
    <dataValidation allowBlank="1" showInputMessage="1" showErrorMessage="1" prompt="Corresponde a la operación matemática de la fórmula del indicador y que reflejará el resultado del indicador para el periodo de medición." sqref="AB12 W12 BU12 AQ12 AL12 AG12 AV12 BA12 BF12 BK12 BP12 BZ12" xr:uid="{00000000-0002-0000-0000-000014000000}"/>
    <dataValidation allowBlank="1" showInputMessage="1" showErrorMessage="1" prompt="Corresponde a los resultados planificados para el periodo de medición. Todos los indicadores de gestión deben incluir programación." sqref="AF12 AA12 V12 AU12 AP12 AK12 AZ12 BE12 BJ12 BO12 BT12 BY12" xr:uid="{00000000-0002-0000-0000-000013000000}"/>
    <dataValidation allowBlank="1" showInputMessage="1" showErrorMessage="1" prompt="Corresponde a los resultados obtenidos en el periodo de medición." sqref="U12 AE12 Z12 AJ12 AT12 AO12 AY12 BD12 BI12 BN12 BS12 BX12" xr:uid="{00000000-0002-0000-0000-000012000000}"/>
    <dataValidation allowBlank="1" showInputMessage="1" showErrorMessage="1" prompt="Es el resultado del indicador que se pretende alcanzar durante la vigencia, se debe tener como referencia la unidad de medida formulada para el indicador." sqref="T12" xr:uid="{00000000-0002-0000-0000-000011000000}"/>
    <dataValidation allowBlank="1" showInputMessage="1" showErrorMessage="1" prompt="Debe coincidir con la unidad de medida del indicador para poder ser comparables." sqref="S12" xr:uid="{00000000-0002-0000-0000-000010000000}"/>
    <dataValidation allowBlank="1" showInputMessage="1" showErrorMessage="1" prompt="Resultado que se tiene de la primera medición realizada sobre este indicador, oficializado ante el Sistema de Gestión._x000a__x000a_En los casos en los que no se cuente con línea base se debe registrar “No aplica”." sqref="R12" xr:uid="{00000000-0002-0000-0000-00000F000000}"/>
    <dataValidation allowBlank="1" showInputMessage="1" showErrorMessage="1" prompt="Es el elemento que soporta la medición del indicador, estos pueden ser; documento, base de datos, entre otros. " sqref="O12" xr:uid="{00000000-0002-0000-0000-00000E000000}"/>
    <dataValidation allowBlank="1" showInputMessage="1" showErrorMessage="1" prompt="Corresponde a la información a partir de la cual se obtienen los datos para el cálculo del indicador." sqref="L12" xr:uid="{00000000-0002-0000-0000-00000D000000}"/>
    <dataValidation allowBlank="1" showInputMessage="1" showErrorMessage="1" prompt="Relacionar la medida en la cual se obtiene el resultado del indicador, la cual para el presente formato se estandariza en &quot;Porcentaje&quot;." sqref="N12" xr:uid="{00000000-0002-0000-0000-00000C000000}"/>
    <dataValidation allowBlank="1" showInputMessage="1" showErrorMessage="1" prompt="Frecuencia en la cual se debe calcular y registrar los resultados del indicador. _x000a__x000a_De la lista desplegable seleccione la frecuencia del indicador; mensual, bimestral, trimestral, semestral o anual." sqref="P12" xr:uid="{00000000-0002-0000-0000-00000B000000}"/>
    <dataValidation allowBlank="1" showInputMessage="1" showErrorMessage="1" prompt="Hace referencia a la clasificación del indicador._x000a__x000a_De la lista desplegable seleccione una de las siguientes opciones: eficacia, eficiencia o efectividad." sqref="J12" xr:uid="{00000000-0002-0000-0000-00000A000000}"/>
    <dataValidation allowBlank="1" showInputMessage="1" showErrorMessage="1" prompt="Corresponde a la ecuación matemática que relaciona las variables del indicador (numerador/denominador)." sqref="K12" xr:uid="{00000000-0002-0000-0000-000009000000}"/>
    <dataValidation allowBlank="1" showInputMessage="1" showErrorMessage="1" prompt="Corresponde al aspecto clave de cuyo resultado depende el logro de la meta propuesta para el indicador." sqref="I12" xr:uid="{00000000-0002-0000-0000-000008000000}"/>
    <dataValidation allowBlank="1" showInputMessage="1" showErrorMessage="1" prompt="Describe al fin para el cual se formuló el indicador." sqref="H12" xr:uid="{00000000-0002-0000-0000-000007000000}"/>
    <dataValidation allowBlank="1" showInputMessage="1" showErrorMessage="1" prompt="Registre el nombre asignado al indicador. Este debe ser; claro, preciso y auto explicativo. _x000a__x000a_Estructura sugerida: objeto a cuantificar (sujeto) + condición deseada del objeto (verbo en participio pasado) + complemento descriptivo (si se requiere)" sqref="G12" xr:uid="{00000000-0002-0000-0000-000006000000}"/>
    <dataValidation allowBlank="1" showInputMessage="1" showErrorMessage="1" prompt="Hace referencia a la fecha de expedición de la circular mediante la cual se solicita la creación o actualización del indicador de gestión." sqref="F12" xr:uid="{00000000-0002-0000-0000-000005000000}"/>
    <dataValidation allowBlank="1" showInputMessage="1" showErrorMessage="1" prompt="Se refiere al código consecutivo que es asignado por la Subdirección de Diseño, Evaluación y Sistematización – Equipo del Sistema Integrado de Gestión." sqref="E12" xr:uid="{00000000-0002-0000-0000-000004000000}"/>
    <dataValidation allowBlank="1" showInputMessage="1" showErrorMessage="1" prompt="Indicar a cual objetivo estratégico de la Entidad contribuye la medición del indicador de gestión._x000a__x000a_De la lista desplegable seleccione el objetivo estratégico._x000a__x000a_*Todos los indicadores deben estar relacionados a un objetivo estratégico._x000a_" sqref="D12" xr:uid="{00000000-0002-0000-0000-000003000000}"/>
    <dataValidation allowBlank="1" showInputMessage="1" showErrorMessage="1" prompt="Relacionar el proyecto de inversión al cuál está asociado el indicador de gestión._x000a__x000a_De la lista desplegable  seleccione el proyecto de inversión._x000a__x000a_* No todos los indicadores deben estar asociados a un proyecto de inversión." sqref="C12" xr:uid="{00000000-0002-0000-0000-000002000000}"/>
    <dataValidation allowBlank="1" showInputMessage="1" showErrorMessage="1" prompt="Indicar el proceso institucional al cuál está asociado el indicador de gestión._x000a__x000a_De la lista despegable  seleccione el proceso." sqref="B12" xr:uid="{00000000-0002-0000-0000-000001000000}"/>
    <dataValidation allowBlank="1" showInputMessage="1" showErrorMessage="1" prompt="Corresponde al registro de los logros obtenidos durante el año de medición del indicador de manera consolidada. En este también se identificarán las situaciones que conllevaron a logros no esperados y las acciones que al respecto se hayan adelantado_x000a_" sqref="CC12" xr:uid="{00000000-0002-0000-0000-000000000000}"/>
  </dataValidations>
  <pageMargins left="0.7" right="0.7" top="0.75" bottom="0.75" header="0.3" footer="0.3"/>
  <pageSetup scale="10" orientation="portrait" horizontalDpi="4294967295" verticalDpi="4294967295" r:id="rId1"/>
  <colBreaks count="4" manualBreakCount="4">
    <brk id="33" max="32" man="1"/>
    <brk id="59" max="32" man="1"/>
    <brk id="70" max="33" man="1"/>
    <brk id="75" max="33"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98360-60C6-47E8-8621-DAC12088F5F4}">
  <dimension ref="A1:BA97"/>
  <sheetViews>
    <sheetView zoomScale="70" zoomScaleNormal="70" zoomScaleSheetLayoutView="70" zoomScalePageLayoutView="51" workbookViewId="0">
      <selection activeCell="C11" sqref="C11"/>
    </sheetView>
  </sheetViews>
  <sheetFormatPr baseColWidth="10" defaultColWidth="11.42578125" defaultRowHeight="12.75" x14ac:dyDescent="0.2"/>
  <cols>
    <col min="1" max="1" width="15.28515625" style="167" customWidth="1"/>
    <col min="2" max="2" width="25" style="167" customWidth="1"/>
    <col min="3" max="3" width="27.140625" style="167" customWidth="1"/>
    <col min="4" max="4" width="15.28515625" style="167" customWidth="1"/>
    <col min="5" max="5" width="11" style="167" bestFit="1" customWidth="1"/>
    <col min="6" max="6" width="30.7109375" style="167" customWidth="1"/>
    <col min="7" max="7" width="47" style="167" customWidth="1"/>
    <col min="8" max="8" width="19.140625" style="167" customWidth="1"/>
    <col min="9" max="9" width="15.7109375" style="167" customWidth="1"/>
    <col min="10" max="10" width="15.140625" style="167" customWidth="1"/>
    <col min="11" max="11" width="10" style="167" customWidth="1"/>
    <col min="12" max="12" width="10.85546875" style="167" bestFit="1" customWidth="1"/>
    <col min="13" max="13" width="74.5703125" style="167" customWidth="1"/>
    <col min="14" max="14" width="10.85546875" style="167" customWidth="1"/>
    <col min="15" max="15" width="12.140625" style="167" customWidth="1"/>
    <col min="16" max="16" width="14.28515625" style="167" customWidth="1"/>
    <col min="17" max="17" width="10" style="167" customWidth="1"/>
    <col min="18" max="18" width="10.42578125" style="167" customWidth="1"/>
    <col min="19" max="19" width="11.7109375" style="167" customWidth="1"/>
    <col min="20" max="20" width="74.5703125" style="167" customWidth="1"/>
    <col min="21" max="21" width="16.42578125" style="167" customWidth="1"/>
    <col min="22" max="22" width="27.140625" style="167" customWidth="1"/>
    <col min="23" max="23" width="15.42578125" style="167" customWidth="1"/>
    <col min="24" max="24" width="12.5703125" style="167" bestFit="1" customWidth="1"/>
    <col min="25" max="25" width="13.85546875" style="167" bestFit="1" customWidth="1"/>
    <col min="26" max="26" width="12" style="167" bestFit="1" customWidth="1"/>
    <col min="27" max="27" width="12.42578125" style="167" customWidth="1"/>
    <col min="28" max="28" width="86" style="167" customWidth="1"/>
    <col min="29" max="29" width="15.5703125" style="167" customWidth="1"/>
    <col min="30" max="30" width="45.5703125" style="167" customWidth="1"/>
    <col min="31" max="31" width="12.140625" style="167" customWidth="1"/>
    <col min="32" max="32" width="11.140625" style="167" bestFit="1" customWidth="1"/>
    <col min="33" max="33" width="12.5703125" style="167" customWidth="1"/>
    <col min="34" max="34" width="50.7109375" style="167" customWidth="1"/>
    <col min="35" max="35" width="15" style="167" customWidth="1"/>
    <col min="36" max="36" width="34.7109375" style="167" customWidth="1"/>
    <col min="37" max="37" width="15" style="167" customWidth="1"/>
    <col min="38" max="38" width="12.85546875" style="167" customWidth="1"/>
    <col min="39" max="39" width="13.140625" style="167" customWidth="1"/>
    <col min="40" max="40" width="68.42578125" style="167" customWidth="1"/>
    <col min="41" max="41" width="15.140625" style="167" customWidth="1"/>
    <col min="42" max="42" width="34.7109375" style="167" customWidth="1"/>
    <col min="43" max="43" width="12.42578125" style="167" customWidth="1"/>
    <col min="44" max="44" width="13.140625" style="167" customWidth="1"/>
    <col min="45" max="45" width="12.5703125" style="167" customWidth="1"/>
    <col min="46" max="46" width="47.140625" style="167" customWidth="1"/>
    <col min="47" max="47" width="16.42578125" style="167" customWidth="1"/>
    <col min="48" max="48" width="34.7109375" style="167" customWidth="1"/>
    <col min="49" max="49" width="2.42578125" style="167" customWidth="1"/>
    <col min="50" max="52" width="11.42578125" style="167" customWidth="1"/>
    <col min="53" max="16384" width="11.42578125" style="167"/>
  </cols>
  <sheetData>
    <row r="1" spans="1:53" ht="21" customHeight="1" x14ac:dyDescent="0.2">
      <c r="A1" s="440"/>
      <c r="B1" s="440"/>
      <c r="C1" s="441" t="s">
        <v>2015</v>
      </c>
      <c r="D1" s="442"/>
      <c r="E1" s="442"/>
      <c r="F1" s="442"/>
      <c r="G1" s="442"/>
      <c r="H1" s="442"/>
      <c r="I1" s="442"/>
      <c r="J1" s="442"/>
      <c r="K1" s="442"/>
      <c r="L1" s="442"/>
      <c r="M1" s="442"/>
      <c r="N1" s="442"/>
      <c r="O1" s="442"/>
      <c r="P1" s="442"/>
      <c r="Q1" s="442"/>
      <c r="R1" s="442"/>
      <c r="S1" s="442"/>
      <c r="T1" s="442"/>
      <c r="U1" s="442"/>
      <c r="V1" s="442"/>
      <c r="W1" s="442"/>
      <c r="X1" s="442"/>
      <c r="Y1" s="442"/>
      <c r="Z1" s="442"/>
      <c r="AA1" s="442"/>
      <c r="AB1" s="442"/>
      <c r="AC1" s="442"/>
      <c r="AD1" s="442"/>
      <c r="AE1" s="442"/>
      <c r="AF1" s="442"/>
      <c r="AG1" s="442"/>
      <c r="AH1" s="442"/>
      <c r="AI1" s="442"/>
      <c r="AJ1" s="442"/>
      <c r="AK1" s="442"/>
      <c r="AL1" s="442"/>
      <c r="AM1" s="442"/>
      <c r="AN1" s="442"/>
      <c r="AO1" s="442"/>
      <c r="AP1" s="442"/>
      <c r="AQ1" s="442"/>
      <c r="AR1" s="442"/>
      <c r="AS1" s="442"/>
      <c r="AT1" s="443"/>
      <c r="AU1" s="163" t="s">
        <v>2016</v>
      </c>
      <c r="AV1" s="164" t="s">
        <v>2017</v>
      </c>
      <c r="AW1" s="165"/>
      <c r="AX1" s="166"/>
      <c r="AY1" s="166"/>
      <c r="AZ1" s="166"/>
      <c r="BA1" s="166"/>
    </row>
    <row r="2" spans="1:53" ht="21" customHeight="1" x14ac:dyDescent="0.2">
      <c r="A2" s="440"/>
      <c r="B2" s="440"/>
      <c r="C2" s="444"/>
      <c r="D2" s="445"/>
      <c r="E2" s="445"/>
      <c r="F2" s="445"/>
      <c r="G2" s="445"/>
      <c r="H2" s="445"/>
      <c r="I2" s="445"/>
      <c r="J2" s="445"/>
      <c r="K2" s="445"/>
      <c r="L2" s="445"/>
      <c r="M2" s="445"/>
      <c r="N2" s="445"/>
      <c r="O2" s="445"/>
      <c r="P2" s="445"/>
      <c r="Q2" s="445"/>
      <c r="R2" s="445"/>
      <c r="S2" s="445"/>
      <c r="T2" s="445"/>
      <c r="U2" s="445"/>
      <c r="V2" s="445"/>
      <c r="W2" s="445"/>
      <c r="X2" s="445"/>
      <c r="Y2" s="445"/>
      <c r="Z2" s="445"/>
      <c r="AA2" s="445"/>
      <c r="AB2" s="445"/>
      <c r="AC2" s="445"/>
      <c r="AD2" s="445"/>
      <c r="AE2" s="445"/>
      <c r="AF2" s="445"/>
      <c r="AG2" s="445"/>
      <c r="AH2" s="445"/>
      <c r="AI2" s="445"/>
      <c r="AJ2" s="445"/>
      <c r="AK2" s="445"/>
      <c r="AL2" s="445"/>
      <c r="AM2" s="445"/>
      <c r="AN2" s="445"/>
      <c r="AO2" s="445"/>
      <c r="AP2" s="445"/>
      <c r="AQ2" s="445"/>
      <c r="AR2" s="445"/>
      <c r="AS2" s="445"/>
      <c r="AT2" s="446"/>
      <c r="AU2" s="163" t="s">
        <v>2018</v>
      </c>
      <c r="AV2" s="164">
        <v>2</v>
      </c>
      <c r="AW2" s="165"/>
      <c r="AX2" s="166"/>
      <c r="AY2" s="166"/>
      <c r="AZ2" s="166"/>
      <c r="BA2" s="166"/>
    </row>
    <row r="3" spans="1:53" ht="21" customHeight="1" x14ac:dyDescent="0.2">
      <c r="A3" s="440"/>
      <c r="B3" s="440"/>
      <c r="C3" s="444"/>
      <c r="D3" s="445"/>
      <c r="E3" s="445"/>
      <c r="F3" s="445"/>
      <c r="G3" s="445"/>
      <c r="H3" s="445"/>
      <c r="I3" s="445"/>
      <c r="J3" s="445"/>
      <c r="K3" s="445"/>
      <c r="L3" s="445"/>
      <c r="M3" s="445"/>
      <c r="N3" s="445"/>
      <c r="O3" s="445"/>
      <c r="P3" s="445"/>
      <c r="Q3" s="445"/>
      <c r="R3" s="445"/>
      <c r="S3" s="445"/>
      <c r="T3" s="445"/>
      <c r="U3" s="445"/>
      <c r="V3" s="445"/>
      <c r="W3" s="445"/>
      <c r="X3" s="445"/>
      <c r="Y3" s="445"/>
      <c r="Z3" s="445"/>
      <c r="AA3" s="445"/>
      <c r="AB3" s="445"/>
      <c r="AC3" s="445"/>
      <c r="AD3" s="445"/>
      <c r="AE3" s="445"/>
      <c r="AF3" s="445"/>
      <c r="AG3" s="445"/>
      <c r="AH3" s="445"/>
      <c r="AI3" s="445"/>
      <c r="AJ3" s="445"/>
      <c r="AK3" s="445"/>
      <c r="AL3" s="445"/>
      <c r="AM3" s="445"/>
      <c r="AN3" s="445"/>
      <c r="AO3" s="445"/>
      <c r="AP3" s="445"/>
      <c r="AQ3" s="445"/>
      <c r="AR3" s="445"/>
      <c r="AS3" s="445"/>
      <c r="AT3" s="446"/>
      <c r="AU3" s="163" t="s">
        <v>2019</v>
      </c>
      <c r="AV3" s="164" t="s">
        <v>2020</v>
      </c>
      <c r="AW3" s="165"/>
      <c r="AX3" s="166"/>
      <c r="AY3" s="166"/>
      <c r="AZ3" s="166"/>
      <c r="BA3" s="166"/>
    </row>
    <row r="4" spans="1:53" ht="21" customHeight="1" x14ac:dyDescent="0.2">
      <c r="A4" s="440"/>
      <c r="B4" s="440"/>
      <c r="C4" s="447"/>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c r="AF4" s="448"/>
      <c r="AG4" s="448"/>
      <c r="AH4" s="448"/>
      <c r="AI4" s="448"/>
      <c r="AJ4" s="448"/>
      <c r="AK4" s="448"/>
      <c r="AL4" s="448"/>
      <c r="AM4" s="448"/>
      <c r="AN4" s="448"/>
      <c r="AO4" s="448"/>
      <c r="AP4" s="448"/>
      <c r="AQ4" s="448"/>
      <c r="AR4" s="448"/>
      <c r="AS4" s="448"/>
      <c r="AT4" s="449"/>
      <c r="AU4" s="163" t="s">
        <v>2021</v>
      </c>
      <c r="AV4" s="164" t="s">
        <v>2022</v>
      </c>
      <c r="AW4" s="165"/>
      <c r="AX4" s="166"/>
      <c r="AY4" s="166"/>
      <c r="AZ4" s="166"/>
      <c r="BA4" s="166"/>
    </row>
    <row r="5" spans="1:53" x14ac:dyDescent="0.2">
      <c r="A5" s="450"/>
      <c r="B5" s="450"/>
      <c r="C5" s="450"/>
      <c r="D5" s="450"/>
      <c r="E5" s="450"/>
      <c r="F5" s="450"/>
      <c r="G5" s="450"/>
      <c r="H5" s="450"/>
      <c r="I5" s="450"/>
      <c r="J5" s="450"/>
      <c r="K5" s="450"/>
      <c r="L5" s="450"/>
      <c r="M5" s="450"/>
      <c r="N5" s="450"/>
      <c r="O5" s="450"/>
      <c r="P5" s="450"/>
      <c r="Q5" s="450"/>
      <c r="R5" s="450"/>
      <c r="S5" s="450"/>
      <c r="T5" s="450"/>
      <c r="U5" s="450"/>
      <c r="V5" s="450"/>
      <c r="W5" s="450"/>
      <c r="X5" s="450"/>
      <c r="Y5" s="450"/>
      <c r="Z5" s="450"/>
      <c r="AA5" s="450"/>
      <c r="AB5" s="450"/>
      <c r="AC5" s="450"/>
      <c r="AD5" s="450"/>
      <c r="AE5" s="450"/>
      <c r="AF5" s="450"/>
      <c r="AG5" s="450"/>
      <c r="AH5" s="450"/>
      <c r="AI5" s="450"/>
      <c r="AJ5" s="450"/>
      <c r="AK5" s="450"/>
      <c r="AL5" s="450"/>
      <c r="AM5" s="450"/>
      <c r="AN5" s="450"/>
      <c r="AO5" s="450"/>
      <c r="AP5" s="450"/>
      <c r="AQ5" s="450"/>
      <c r="AR5" s="450"/>
      <c r="AS5" s="450"/>
      <c r="AT5" s="450"/>
      <c r="AU5" s="450"/>
      <c r="AV5" s="168"/>
      <c r="AW5" s="165"/>
      <c r="AX5" s="166"/>
      <c r="AY5" s="166"/>
      <c r="AZ5" s="166"/>
      <c r="BA5" s="166"/>
    </row>
    <row r="6" spans="1:53" x14ac:dyDescent="0.2">
      <c r="A6" s="451" t="s">
        <v>2023</v>
      </c>
      <c r="B6" s="451"/>
      <c r="C6" s="169" t="s">
        <v>2024</v>
      </c>
      <c r="D6" s="170"/>
      <c r="E6" s="170"/>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5"/>
      <c r="AX6" s="166"/>
      <c r="AY6" s="166"/>
      <c r="AZ6" s="166"/>
      <c r="BA6" s="166"/>
    </row>
    <row r="7" spans="1:53" x14ac:dyDescent="0.2">
      <c r="A7" s="168"/>
      <c r="B7" s="168"/>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5"/>
      <c r="AX7" s="166"/>
      <c r="AY7" s="166"/>
      <c r="AZ7" s="166"/>
      <c r="BA7" s="166"/>
    </row>
    <row r="8" spans="1:53" ht="26.25" customHeight="1" x14ac:dyDescent="0.2">
      <c r="A8" s="452" t="s">
        <v>2025</v>
      </c>
      <c r="B8" s="453"/>
      <c r="C8" s="453"/>
      <c r="D8" s="453"/>
      <c r="E8" s="453"/>
      <c r="F8" s="453"/>
      <c r="G8" s="453"/>
      <c r="H8" s="453"/>
      <c r="I8" s="453"/>
      <c r="J8" s="453"/>
      <c r="K8" s="453"/>
      <c r="L8" s="454"/>
      <c r="M8" s="455" t="s">
        <v>2026</v>
      </c>
      <c r="N8" s="456"/>
      <c r="O8" s="456"/>
      <c r="P8" s="456"/>
      <c r="Q8" s="456"/>
      <c r="R8" s="456"/>
      <c r="S8" s="456"/>
      <c r="T8" s="456"/>
      <c r="U8" s="456"/>
      <c r="V8" s="456"/>
      <c r="W8" s="456"/>
      <c r="X8" s="456"/>
      <c r="Y8" s="457"/>
      <c r="Z8" s="458" t="s">
        <v>2027</v>
      </c>
      <c r="AA8" s="458"/>
      <c r="AB8" s="458"/>
      <c r="AC8" s="458"/>
      <c r="AD8" s="458"/>
      <c r="AE8" s="458"/>
      <c r="AF8" s="458"/>
      <c r="AG8" s="458"/>
      <c r="AH8" s="458"/>
      <c r="AI8" s="458"/>
      <c r="AJ8" s="458"/>
      <c r="AK8" s="458"/>
      <c r="AL8" s="458"/>
      <c r="AM8" s="458"/>
      <c r="AN8" s="458"/>
      <c r="AO8" s="458"/>
      <c r="AP8" s="458"/>
      <c r="AQ8" s="458"/>
      <c r="AR8" s="458"/>
      <c r="AS8" s="458"/>
      <c r="AT8" s="458"/>
      <c r="AU8" s="458"/>
      <c r="AV8" s="458"/>
      <c r="AW8" s="171"/>
    </row>
    <row r="9" spans="1:53" s="174" customFormat="1" ht="46.5" customHeight="1" x14ac:dyDescent="0.25">
      <c r="A9" s="430" t="s">
        <v>2028</v>
      </c>
      <c r="B9" s="430" t="s">
        <v>2029</v>
      </c>
      <c r="C9" s="430" t="s">
        <v>2030</v>
      </c>
      <c r="D9" s="430" t="s">
        <v>2031</v>
      </c>
      <c r="E9" s="430" t="s">
        <v>2032</v>
      </c>
      <c r="F9" s="430" t="s">
        <v>2033</v>
      </c>
      <c r="G9" s="431" t="s">
        <v>2034</v>
      </c>
      <c r="H9" s="431" t="s">
        <v>2035</v>
      </c>
      <c r="I9" s="404" t="s">
        <v>2036</v>
      </c>
      <c r="J9" s="438" t="s">
        <v>2037</v>
      </c>
      <c r="K9" s="439"/>
      <c r="L9" s="439"/>
      <c r="M9" s="436" t="s">
        <v>2038</v>
      </c>
      <c r="N9" s="436" t="s">
        <v>2039</v>
      </c>
      <c r="O9" s="436" t="s">
        <v>2040</v>
      </c>
      <c r="P9" s="462" t="s">
        <v>2041</v>
      </c>
      <c r="Q9" s="462"/>
      <c r="R9" s="462"/>
      <c r="S9" s="403" t="s">
        <v>2042</v>
      </c>
      <c r="T9" s="463" t="s">
        <v>2043</v>
      </c>
      <c r="U9" s="464"/>
      <c r="V9" s="464"/>
      <c r="W9" s="464"/>
      <c r="X9" s="464"/>
      <c r="Y9" s="465"/>
      <c r="Z9" s="459" t="s">
        <v>2044</v>
      </c>
      <c r="AA9" s="460"/>
      <c r="AB9" s="460"/>
      <c r="AC9" s="460"/>
      <c r="AD9" s="461"/>
      <c r="AE9" s="459" t="s">
        <v>2045</v>
      </c>
      <c r="AF9" s="460"/>
      <c r="AG9" s="460"/>
      <c r="AH9" s="460"/>
      <c r="AI9" s="460"/>
      <c r="AJ9" s="461"/>
      <c r="AK9" s="459" t="s">
        <v>2046</v>
      </c>
      <c r="AL9" s="460"/>
      <c r="AM9" s="460"/>
      <c r="AN9" s="460"/>
      <c r="AO9" s="460"/>
      <c r="AP9" s="461"/>
      <c r="AQ9" s="459" t="s">
        <v>2047</v>
      </c>
      <c r="AR9" s="460"/>
      <c r="AS9" s="460"/>
      <c r="AT9" s="460"/>
      <c r="AU9" s="460"/>
      <c r="AV9" s="461"/>
      <c r="AW9" s="173"/>
    </row>
    <row r="10" spans="1:53" ht="46.5" customHeight="1" x14ac:dyDescent="0.2">
      <c r="A10" s="431"/>
      <c r="B10" s="431"/>
      <c r="C10" s="431"/>
      <c r="D10" s="431"/>
      <c r="E10" s="431"/>
      <c r="F10" s="431"/>
      <c r="G10" s="437"/>
      <c r="H10" s="437"/>
      <c r="I10" s="436"/>
      <c r="J10" s="175" t="s">
        <v>2048</v>
      </c>
      <c r="K10" s="175" t="s">
        <v>2049</v>
      </c>
      <c r="L10" s="175" t="s">
        <v>2050</v>
      </c>
      <c r="M10" s="436"/>
      <c r="N10" s="436"/>
      <c r="O10" s="436"/>
      <c r="P10" s="175" t="s">
        <v>2048</v>
      </c>
      <c r="Q10" s="175" t="s">
        <v>2049</v>
      </c>
      <c r="R10" s="175" t="s">
        <v>2050</v>
      </c>
      <c r="S10" s="404"/>
      <c r="T10" s="175" t="s">
        <v>2051</v>
      </c>
      <c r="U10" s="175" t="s">
        <v>2052</v>
      </c>
      <c r="V10" s="175" t="s">
        <v>2053</v>
      </c>
      <c r="W10" s="172" t="s">
        <v>447</v>
      </c>
      <c r="X10" s="172" t="s">
        <v>2054</v>
      </c>
      <c r="Y10" s="172" t="s">
        <v>2055</v>
      </c>
      <c r="Z10" s="176" t="s">
        <v>2056</v>
      </c>
      <c r="AA10" s="176" t="s">
        <v>2057</v>
      </c>
      <c r="AB10" s="176" t="s">
        <v>2058</v>
      </c>
      <c r="AC10" s="176" t="s">
        <v>2059</v>
      </c>
      <c r="AD10" s="177" t="s">
        <v>2060</v>
      </c>
      <c r="AE10" s="176" t="s">
        <v>2056</v>
      </c>
      <c r="AF10" s="176" t="s">
        <v>2057</v>
      </c>
      <c r="AG10" s="176" t="s">
        <v>2061</v>
      </c>
      <c r="AH10" s="176" t="s">
        <v>2058</v>
      </c>
      <c r="AI10" s="176" t="s">
        <v>2059</v>
      </c>
      <c r="AJ10" s="177" t="s">
        <v>2060</v>
      </c>
      <c r="AK10" s="176" t="s">
        <v>2056</v>
      </c>
      <c r="AL10" s="176" t="s">
        <v>2057</v>
      </c>
      <c r="AM10" s="176" t="s">
        <v>2061</v>
      </c>
      <c r="AN10" s="176" t="s">
        <v>2058</v>
      </c>
      <c r="AO10" s="176" t="s">
        <v>2059</v>
      </c>
      <c r="AP10" s="177" t="s">
        <v>2060</v>
      </c>
      <c r="AQ10" s="176" t="s">
        <v>2056</v>
      </c>
      <c r="AR10" s="176" t="s">
        <v>2057</v>
      </c>
      <c r="AS10" s="176" t="s">
        <v>2061</v>
      </c>
      <c r="AT10" s="176" t="s">
        <v>2058</v>
      </c>
      <c r="AU10" s="176" t="s">
        <v>2059</v>
      </c>
      <c r="AV10" s="177" t="s">
        <v>2060</v>
      </c>
    </row>
    <row r="11" spans="1:53" s="191" customFormat="1" ht="178.5" x14ac:dyDescent="0.2">
      <c r="A11" s="400" t="s">
        <v>212</v>
      </c>
      <c r="B11" s="400" t="s">
        <v>2062</v>
      </c>
      <c r="C11" s="183" t="s">
        <v>2063</v>
      </c>
      <c r="D11" s="250" t="s">
        <v>2880</v>
      </c>
      <c r="E11" s="723" t="s">
        <v>2064</v>
      </c>
      <c r="F11" s="183" t="s">
        <v>2065</v>
      </c>
      <c r="G11" s="183" t="s">
        <v>2066</v>
      </c>
      <c r="H11" s="184" t="s">
        <v>2067</v>
      </c>
      <c r="I11" s="724" t="s">
        <v>2068</v>
      </c>
      <c r="J11" s="184" t="s">
        <v>2069</v>
      </c>
      <c r="K11" s="184" t="s">
        <v>2070</v>
      </c>
      <c r="L11" s="182" t="str">
        <f>VLOOKUP(J11,'[17]2. Anexos'!$B$35:$G$41,(HLOOKUP(K11,'[17]2. Anexos'!$C$35:$G$36,2,0)),0)</f>
        <v>Alto</v>
      </c>
      <c r="M11" s="183" t="s">
        <v>2071</v>
      </c>
      <c r="N11" s="184" t="s">
        <v>2072</v>
      </c>
      <c r="O11" s="184" t="s">
        <v>2073</v>
      </c>
      <c r="P11" s="184" t="s">
        <v>2069</v>
      </c>
      <c r="Q11" s="178" t="s">
        <v>2070</v>
      </c>
      <c r="R11" s="185" t="str">
        <f>VLOOKUP(P11,'[17]2. Anexos'!$B$35:$G$41,(HLOOKUP(Q11,'[17]2. Anexos'!$C$35:$G$36,2,0)),0)</f>
        <v>Alto</v>
      </c>
      <c r="S11" s="180" t="s">
        <v>2074</v>
      </c>
      <c r="T11" s="183" t="s">
        <v>2071</v>
      </c>
      <c r="U11" s="184" t="s">
        <v>2949</v>
      </c>
      <c r="V11" s="250" t="s">
        <v>2950</v>
      </c>
      <c r="W11" s="186">
        <v>1</v>
      </c>
      <c r="X11" s="187">
        <v>44985</v>
      </c>
      <c r="Y11" s="187">
        <v>45291</v>
      </c>
      <c r="Z11" s="188">
        <v>45016</v>
      </c>
      <c r="AA11" s="189">
        <v>0.1</v>
      </c>
      <c r="AB11" s="183" t="s">
        <v>2951</v>
      </c>
      <c r="AC11" s="184" t="s">
        <v>2952</v>
      </c>
      <c r="AD11" s="178" t="s">
        <v>2953</v>
      </c>
      <c r="AE11" s="190"/>
      <c r="AF11" s="189"/>
      <c r="AG11" s="189"/>
      <c r="AH11" s="183"/>
      <c r="AI11" s="184"/>
      <c r="AJ11" s="178"/>
      <c r="AK11" s="190"/>
      <c r="AL11" s="189"/>
      <c r="AM11" s="189"/>
      <c r="AN11" s="183"/>
      <c r="AO11" s="184"/>
      <c r="AP11" s="178"/>
      <c r="AQ11" s="188"/>
      <c r="AR11" s="189"/>
      <c r="AS11" s="189"/>
      <c r="AT11" s="178"/>
      <c r="AU11" s="184"/>
      <c r="AV11" s="178"/>
    </row>
    <row r="12" spans="1:53" s="191" customFormat="1" ht="165.75" x14ac:dyDescent="0.2">
      <c r="A12" s="401"/>
      <c r="B12" s="401"/>
      <c r="C12" s="206" t="s">
        <v>2075</v>
      </c>
      <c r="D12" s="250" t="s">
        <v>2880</v>
      </c>
      <c r="E12" s="725" t="s">
        <v>2076</v>
      </c>
      <c r="F12" s="206" t="s">
        <v>2077</v>
      </c>
      <c r="G12" s="206" t="s">
        <v>2078</v>
      </c>
      <c r="H12" s="199" t="s">
        <v>2079</v>
      </c>
      <c r="I12" s="319" t="s">
        <v>2080</v>
      </c>
      <c r="J12" s="199" t="s">
        <v>2081</v>
      </c>
      <c r="K12" s="199" t="s">
        <v>2082</v>
      </c>
      <c r="L12" s="197" t="str">
        <f>VLOOKUP(J12,'[17]2. Anexos'!$B$35:$G$41,(HLOOKUP(K12,'[17]2. Anexos'!$C$35:$G$36,2,0)),0)</f>
        <v>Moderado</v>
      </c>
      <c r="M12" s="183" t="s">
        <v>2083</v>
      </c>
      <c r="N12" s="199" t="s">
        <v>2072</v>
      </c>
      <c r="O12" s="199" t="s">
        <v>2073</v>
      </c>
      <c r="P12" s="199" t="s">
        <v>2069</v>
      </c>
      <c r="Q12" s="199" t="s">
        <v>2082</v>
      </c>
      <c r="R12" s="197" t="str">
        <f>VLOOKUP(P12,'[17]2. Anexos'!$B$35:$G$41,(HLOOKUP(Q12,'[17]2. Anexos'!$C$35:$G$36,2,0)),0)</f>
        <v>Moderado</v>
      </c>
      <c r="S12" s="210" t="s">
        <v>2084</v>
      </c>
      <c r="T12" s="198" t="s">
        <v>2083</v>
      </c>
      <c r="U12" s="199" t="s">
        <v>2085</v>
      </c>
      <c r="V12" s="215" t="s">
        <v>2086</v>
      </c>
      <c r="W12" s="202">
        <v>1</v>
      </c>
      <c r="X12" s="187">
        <v>44985</v>
      </c>
      <c r="Y12" s="726">
        <v>45291</v>
      </c>
      <c r="Z12" s="203">
        <v>45016</v>
      </c>
      <c r="AA12" s="214">
        <v>1</v>
      </c>
      <c r="AB12" s="198" t="s">
        <v>2954</v>
      </c>
      <c r="AC12" s="215" t="s">
        <v>2952</v>
      </c>
      <c r="AD12" s="193" t="s">
        <v>2953</v>
      </c>
      <c r="AE12" s="205"/>
      <c r="AF12" s="204"/>
      <c r="AG12" s="204"/>
      <c r="AH12" s="193"/>
      <c r="AI12" s="199"/>
      <c r="AJ12" s="193"/>
      <c r="AK12" s="190"/>
      <c r="AL12" s="204"/>
      <c r="AM12" s="204"/>
      <c r="AN12" s="193"/>
      <c r="AO12" s="199"/>
      <c r="AP12" s="193"/>
      <c r="AQ12" s="188"/>
      <c r="AR12" s="204"/>
      <c r="AS12" s="204"/>
      <c r="AT12" s="206"/>
      <c r="AU12" s="199"/>
      <c r="AV12" s="178"/>
    </row>
    <row r="13" spans="1:53" s="191" customFormat="1" ht="229.5" x14ac:dyDescent="0.2">
      <c r="A13" s="401"/>
      <c r="B13" s="401"/>
      <c r="C13" s="206" t="s">
        <v>2087</v>
      </c>
      <c r="D13" s="250" t="s">
        <v>2880</v>
      </c>
      <c r="E13" s="725" t="s">
        <v>2088</v>
      </c>
      <c r="F13" s="206" t="s">
        <v>2089</v>
      </c>
      <c r="G13" s="252" t="s">
        <v>2090</v>
      </c>
      <c r="H13" s="184" t="s">
        <v>2067</v>
      </c>
      <c r="I13" s="319" t="s">
        <v>2091</v>
      </c>
      <c r="J13" s="199" t="s">
        <v>2081</v>
      </c>
      <c r="K13" s="199" t="s">
        <v>2092</v>
      </c>
      <c r="L13" s="182" t="str">
        <f>VLOOKUP(J13,'[17]2. Anexos'!$B$35:$G$41,(HLOOKUP(K13,'[17]2. Anexos'!$C$35:$G$36,2,0)),0)</f>
        <v>Moderado</v>
      </c>
      <c r="M13" s="183" t="s">
        <v>2093</v>
      </c>
      <c r="N13" s="199" t="s">
        <v>2094</v>
      </c>
      <c r="O13" s="199" t="s">
        <v>2095</v>
      </c>
      <c r="P13" s="199" t="s">
        <v>2069</v>
      </c>
      <c r="Q13" s="199" t="s">
        <v>2082</v>
      </c>
      <c r="R13" s="182" t="str">
        <f>VLOOKUP(P13,'[17]2. Anexos'!$B$35:$G$41,(HLOOKUP(Q13,'[17]2. Anexos'!$C$35:$G$36,2,0)),0)</f>
        <v>Moderado</v>
      </c>
      <c r="S13" s="210" t="s">
        <v>2084</v>
      </c>
      <c r="T13" s="183" t="s">
        <v>2096</v>
      </c>
      <c r="U13" s="215" t="s">
        <v>2097</v>
      </c>
      <c r="V13" s="215" t="s">
        <v>2098</v>
      </c>
      <c r="W13" s="202">
        <v>1</v>
      </c>
      <c r="X13" s="187">
        <v>44985</v>
      </c>
      <c r="Y13" s="726">
        <v>45291</v>
      </c>
      <c r="Z13" s="203">
        <v>45016</v>
      </c>
      <c r="AA13" s="204">
        <v>1</v>
      </c>
      <c r="AB13" s="206" t="s">
        <v>2955</v>
      </c>
      <c r="AC13" s="199" t="s">
        <v>2956</v>
      </c>
      <c r="AD13" s="178" t="s">
        <v>2953</v>
      </c>
      <c r="AE13" s="205"/>
      <c r="AF13" s="204"/>
      <c r="AG13" s="204"/>
      <c r="AH13" s="206"/>
      <c r="AI13" s="199"/>
      <c r="AJ13" s="178"/>
      <c r="AK13" s="190"/>
      <c r="AL13" s="204"/>
      <c r="AM13" s="204"/>
      <c r="AN13" s="206"/>
      <c r="AO13" s="199"/>
      <c r="AP13" s="193"/>
      <c r="AQ13" s="188"/>
      <c r="AR13" s="204"/>
      <c r="AS13" s="204"/>
      <c r="AT13" s="206"/>
      <c r="AU13" s="199"/>
      <c r="AV13" s="178"/>
    </row>
    <row r="14" spans="1:53" s="191" customFormat="1" ht="216.75" x14ac:dyDescent="0.2">
      <c r="A14" s="401"/>
      <c r="B14" s="401"/>
      <c r="C14" s="727" t="s">
        <v>2063</v>
      </c>
      <c r="D14" s="400" t="s">
        <v>2880</v>
      </c>
      <c r="E14" s="417" t="s">
        <v>2099</v>
      </c>
      <c r="F14" s="727" t="s">
        <v>2957</v>
      </c>
      <c r="G14" s="727" t="s">
        <v>2958</v>
      </c>
      <c r="H14" s="400" t="s">
        <v>2067</v>
      </c>
      <c r="I14" s="425" t="s">
        <v>2100</v>
      </c>
      <c r="J14" s="400" t="s">
        <v>2069</v>
      </c>
      <c r="K14" s="400" t="s">
        <v>2092</v>
      </c>
      <c r="L14" s="394" t="str">
        <f>VLOOKUP(J14,'[18]2. Anexos'!$B$35:$G$41,(HLOOKUP(K14,'[18]2. Anexos'!$C$35:$G$36,2,0)),0)</f>
        <v>Moderado</v>
      </c>
      <c r="M14" s="206" t="s">
        <v>2959</v>
      </c>
      <c r="N14" s="199" t="s">
        <v>2072</v>
      </c>
      <c r="O14" s="199" t="s">
        <v>2073</v>
      </c>
      <c r="P14" s="400" t="s">
        <v>2106</v>
      </c>
      <c r="Q14" s="400" t="s">
        <v>2092</v>
      </c>
      <c r="R14" s="394" t="str">
        <f>VLOOKUP(P14,'[18]2. Anexos'!$B$35:$G$41,(HLOOKUP(Q14,'[18]2. Anexos'!$C$35:$G$36,2,0)),0)</f>
        <v>Moderado</v>
      </c>
      <c r="S14" s="397" t="s">
        <v>2084</v>
      </c>
      <c r="T14" s="223" t="s">
        <v>2959</v>
      </c>
      <c r="U14" s="215" t="s">
        <v>2960</v>
      </c>
      <c r="V14" s="728" t="s">
        <v>2961</v>
      </c>
      <c r="W14" s="729">
        <v>1</v>
      </c>
      <c r="X14" s="187">
        <v>44985</v>
      </c>
      <c r="Y14" s="726">
        <v>45291</v>
      </c>
      <c r="Z14" s="203">
        <v>45016</v>
      </c>
      <c r="AA14" s="204"/>
      <c r="AB14" s="206" t="s">
        <v>2962</v>
      </c>
      <c r="AC14" s="400" t="s">
        <v>2952</v>
      </c>
      <c r="AD14" s="178" t="s">
        <v>2953</v>
      </c>
      <c r="AE14" s="205"/>
      <c r="AF14" s="204"/>
      <c r="AG14" s="204"/>
      <c r="AH14" s="206"/>
      <c r="AI14" s="199"/>
      <c r="AJ14" s="193"/>
      <c r="AK14" s="205"/>
      <c r="AL14" s="204"/>
      <c r="AM14" s="204"/>
      <c r="AN14" s="206"/>
      <c r="AO14" s="199"/>
      <c r="AP14" s="193"/>
      <c r="AQ14" s="188"/>
      <c r="AR14" s="204"/>
      <c r="AS14" s="204"/>
      <c r="AT14" s="206"/>
      <c r="AU14" s="199"/>
      <c r="AV14" s="178"/>
    </row>
    <row r="15" spans="1:53" s="191" customFormat="1" ht="191.25" x14ac:dyDescent="0.2">
      <c r="A15" s="401"/>
      <c r="B15" s="401"/>
      <c r="C15" s="730"/>
      <c r="D15" s="401"/>
      <c r="E15" s="424"/>
      <c r="F15" s="730"/>
      <c r="G15" s="730"/>
      <c r="H15" s="401"/>
      <c r="I15" s="426"/>
      <c r="J15" s="401"/>
      <c r="K15" s="401"/>
      <c r="L15" s="395"/>
      <c r="M15" s="206" t="s">
        <v>2963</v>
      </c>
      <c r="N15" s="199" t="s">
        <v>2072</v>
      </c>
      <c r="O15" s="199" t="s">
        <v>2073</v>
      </c>
      <c r="P15" s="401"/>
      <c r="Q15" s="401"/>
      <c r="R15" s="395"/>
      <c r="S15" s="398"/>
      <c r="T15" s="206" t="s">
        <v>2963</v>
      </c>
      <c r="U15" s="215" t="s">
        <v>2960</v>
      </c>
      <c r="V15" s="215" t="s">
        <v>2964</v>
      </c>
      <c r="W15" s="204">
        <v>1</v>
      </c>
      <c r="X15" s="187">
        <v>44985</v>
      </c>
      <c r="Y15" s="726">
        <v>45291</v>
      </c>
      <c r="Z15" s="203">
        <v>45016</v>
      </c>
      <c r="AA15" s="204">
        <v>0.25</v>
      </c>
      <c r="AB15" s="731" t="s">
        <v>2965</v>
      </c>
      <c r="AC15" s="401"/>
      <c r="AD15" s="178" t="s">
        <v>2953</v>
      </c>
      <c r="AE15" s="205"/>
      <c r="AF15" s="204"/>
      <c r="AG15" s="204"/>
      <c r="AH15" s="206"/>
      <c r="AI15" s="199"/>
      <c r="AJ15" s="193"/>
      <c r="AK15" s="205"/>
      <c r="AL15" s="204"/>
      <c r="AM15" s="204"/>
      <c r="AN15" s="206"/>
      <c r="AO15" s="199"/>
      <c r="AP15" s="193"/>
      <c r="AQ15" s="188"/>
      <c r="AR15" s="204"/>
      <c r="AS15" s="204"/>
      <c r="AT15" s="206"/>
      <c r="AU15" s="199"/>
      <c r="AV15" s="178"/>
    </row>
    <row r="16" spans="1:53" s="191" customFormat="1" ht="165.75" x14ac:dyDescent="0.2">
      <c r="A16" s="401"/>
      <c r="B16" s="401"/>
      <c r="C16" s="730"/>
      <c r="D16" s="401"/>
      <c r="E16" s="424"/>
      <c r="F16" s="730"/>
      <c r="G16" s="730"/>
      <c r="H16" s="401"/>
      <c r="I16" s="426"/>
      <c r="J16" s="401"/>
      <c r="K16" s="401"/>
      <c r="L16" s="395"/>
      <c r="M16" s="206" t="s">
        <v>2966</v>
      </c>
      <c r="N16" s="199" t="s">
        <v>2072</v>
      </c>
      <c r="O16" s="199" t="s">
        <v>2073</v>
      </c>
      <c r="P16" s="401"/>
      <c r="Q16" s="401"/>
      <c r="R16" s="395"/>
      <c r="S16" s="398"/>
      <c r="T16" s="206" t="s">
        <v>2966</v>
      </c>
      <c r="U16" s="215" t="s">
        <v>2967</v>
      </c>
      <c r="V16" s="215" t="s">
        <v>2968</v>
      </c>
      <c r="W16" s="204">
        <v>1</v>
      </c>
      <c r="X16" s="187">
        <v>44985</v>
      </c>
      <c r="Y16" s="726">
        <v>45291</v>
      </c>
      <c r="Z16" s="203">
        <v>45016</v>
      </c>
      <c r="AA16" s="204"/>
      <c r="AB16" s="206" t="s">
        <v>2969</v>
      </c>
      <c r="AC16" s="401"/>
      <c r="AD16" s="178" t="s">
        <v>2953</v>
      </c>
      <c r="AE16" s="205"/>
      <c r="AF16" s="204"/>
      <c r="AG16" s="204"/>
      <c r="AH16" s="206"/>
      <c r="AI16" s="199"/>
      <c r="AJ16" s="193"/>
      <c r="AK16" s="205"/>
      <c r="AL16" s="204"/>
      <c r="AM16" s="204"/>
      <c r="AN16" s="206"/>
      <c r="AO16" s="199"/>
      <c r="AP16" s="193"/>
      <c r="AQ16" s="188"/>
      <c r="AR16" s="204"/>
      <c r="AS16" s="204"/>
      <c r="AT16" s="206"/>
      <c r="AU16" s="199"/>
      <c r="AV16" s="178"/>
    </row>
    <row r="17" spans="1:48" s="191" customFormat="1" ht="191.25" x14ac:dyDescent="0.2">
      <c r="A17" s="402"/>
      <c r="B17" s="402"/>
      <c r="C17" s="732"/>
      <c r="D17" s="402"/>
      <c r="E17" s="418"/>
      <c r="F17" s="732"/>
      <c r="G17" s="732"/>
      <c r="H17" s="402"/>
      <c r="I17" s="427"/>
      <c r="J17" s="402"/>
      <c r="K17" s="402"/>
      <c r="L17" s="396"/>
      <c r="M17" s="206" t="s">
        <v>2970</v>
      </c>
      <c r="N17" s="199" t="s">
        <v>2094</v>
      </c>
      <c r="O17" s="199" t="s">
        <v>2073</v>
      </c>
      <c r="P17" s="402"/>
      <c r="Q17" s="402"/>
      <c r="R17" s="396"/>
      <c r="S17" s="399"/>
      <c r="T17" s="206" t="s">
        <v>2970</v>
      </c>
      <c r="U17" s="199" t="s">
        <v>2971</v>
      </c>
      <c r="V17" s="199" t="s">
        <v>2972</v>
      </c>
      <c r="W17" s="211">
        <v>1</v>
      </c>
      <c r="X17" s="187">
        <v>44985</v>
      </c>
      <c r="Y17" s="726">
        <v>45291</v>
      </c>
      <c r="Z17" s="203">
        <v>45016</v>
      </c>
      <c r="AA17" s="204">
        <v>1</v>
      </c>
      <c r="AB17" s="733" t="s">
        <v>2973</v>
      </c>
      <c r="AC17" s="402"/>
      <c r="AD17" s="178" t="s">
        <v>2953</v>
      </c>
      <c r="AE17" s="203"/>
      <c r="AF17" s="208"/>
      <c r="AG17" s="208"/>
      <c r="AH17" s="193"/>
      <c r="AI17" s="199"/>
      <c r="AJ17" s="193"/>
      <c r="AK17" s="203"/>
      <c r="AL17" s="208"/>
      <c r="AM17" s="208"/>
      <c r="AN17" s="193"/>
      <c r="AO17" s="199"/>
      <c r="AP17" s="193"/>
      <c r="AQ17" s="188"/>
      <c r="AR17" s="204"/>
      <c r="AS17" s="204"/>
      <c r="AT17" s="206"/>
      <c r="AU17" s="199"/>
      <c r="AV17" s="178"/>
    </row>
    <row r="18" spans="1:48" s="191" customFormat="1" ht="255" x14ac:dyDescent="0.2">
      <c r="A18" s="400" t="s">
        <v>2101</v>
      </c>
      <c r="B18" s="400" t="s">
        <v>2974</v>
      </c>
      <c r="C18" s="209" t="s">
        <v>2975</v>
      </c>
      <c r="D18" s="315" t="s">
        <v>2976</v>
      </c>
      <c r="E18" s="316" t="s">
        <v>2102</v>
      </c>
      <c r="F18" s="315" t="s">
        <v>2977</v>
      </c>
      <c r="G18" s="315" t="s">
        <v>2978</v>
      </c>
      <c r="H18" s="315" t="s">
        <v>2079</v>
      </c>
      <c r="I18" s="318" t="s">
        <v>2080</v>
      </c>
      <c r="J18" s="315" t="s">
        <v>2069</v>
      </c>
      <c r="K18" s="315" t="s">
        <v>2082</v>
      </c>
      <c r="L18" s="317" t="str">
        <f>VLOOKUP(J18,'[19]2. Anexos'!$B$35:$G$41,(HLOOKUP(K18,'[19]2. Anexos'!$C$35:$G$36,2,0)),0)</f>
        <v>Moderado</v>
      </c>
      <c r="M18" s="245" t="s">
        <v>2979</v>
      </c>
      <c r="N18" s="199" t="s">
        <v>2072</v>
      </c>
      <c r="O18" s="199" t="s">
        <v>2073</v>
      </c>
      <c r="P18" s="193" t="s">
        <v>2069</v>
      </c>
      <c r="Q18" s="193" t="s">
        <v>2082</v>
      </c>
      <c r="R18" s="182" t="str">
        <f>VLOOKUP(P18,'[19]2. Anexos'!$B$35:$G$41,(HLOOKUP(Q18,'[19]2. Anexos'!$C$35:$G$36,2,0)),0)</f>
        <v>Moderado</v>
      </c>
      <c r="S18" s="210" t="s">
        <v>2084</v>
      </c>
      <c r="T18" s="245" t="s">
        <v>2979</v>
      </c>
      <c r="U18" s="193" t="s">
        <v>2103</v>
      </c>
      <c r="V18" s="193" t="s">
        <v>2980</v>
      </c>
      <c r="W18" s="211">
        <v>1</v>
      </c>
      <c r="X18" s="726">
        <v>44985</v>
      </c>
      <c r="Y18" s="726">
        <v>45291</v>
      </c>
      <c r="Z18" s="205">
        <v>45027</v>
      </c>
      <c r="AA18" s="204"/>
      <c r="AB18" s="193" t="s">
        <v>2981</v>
      </c>
      <c r="AC18" s="199" t="s">
        <v>2952</v>
      </c>
      <c r="AD18" s="193" t="s">
        <v>2982</v>
      </c>
      <c r="AE18" s="203"/>
      <c r="AF18" s="208"/>
      <c r="AG18" s="208"/>
      <c r="AH18" s="193"/>
      <c r="AI18" s="199"/>
      <c r="AJ18" s="193"/>
      <c r="AK18" s="203"/>
      <c r="AL18" s="208"/>
      <c r="AM18" s="208"/>
      <c r="AN18" s="193"/>
      <c r="AO18" s="199"/>
      <c r="AP18" s="193"/>
      <c r="AQ18" s="203"/>
      <c r="AR18" s="208"/>
      <c r="AS18" s="208"/>
      <c r="AT18" s="193"/>
      <c r="AU18" s="199"/>
      <c r="AV18" s="193"/>
    </row>
    <row r="19" spans="1:48" s="191" customFormat="1" ht="242.25" x14ac:dyDescent="0.2">
      <c r="A19" s="401"/>
      <c r="B19" s="401"/>
      <c r="C19" s="414" t="s">
        <v>2983</v>
      </c>
      <c r="D19" s="400" t="s">
        <v>2976</v>
      </c>
      <c r="E19" s="417" t="s">
        <v>2104</v>
      </c>
      <c r="F19" s="184" t="s">
        <v>2984</v>
      </c>
      <c r="G19" s="400" t="s">
        <v>2105</v>
      </c>
      <c r="H19" s="400" t="s">
        <v>2079</v>
      </c>
      <c r="I19" s="425" t="s">
        <v>2080</v>
      </c>
      <c r="J19" s="400" t="s">
        <v>2069</v>
      </c>
      <c r="K19" s="400" t="s">
        <v>2082</v>
      </c>
      <c r="L19" s="394" t="str">
        <f>VLOOKUP(J19,'[19]2. Anexos'!$B$35:$G$41,(HLOOKUP(K19,'[19]2. Anexos'!$C$35:$G$36,2,0)),0)</f>
        <v>Moderado</v>
      </c>
      <c r="M19" s="195" t="s">
        <v>2985</v>
      </c>
      <c r="N19" s="400" t="s">
        <v>2072</v>
      </c>
      <c r="O19" s="400" t="s">
        <v>2073</v>
      </c>
      <c r="P19" s="400" t="s">
        <v>2106</v>
      </c>
      <c r="Q19" s="400" t="s">
        <v>2082</v>
      </c>
      <c r="R19" s="394" t="str">
        <f>VLOOKUP(P19,'[19]2. Anexos'!$B$35:$G$41,(HLOOKUP(Q19,'[19]2. Anexos'!$C$35:$G$36,2,0)),0)</f>
        <v>Bajo</v>
      </c>
      <c r="S19" s="397" t="s">
        <v>2084</v>
      </c>
      <c r="T19" s="195" t="s">
        <v>2986</v>
      </c>
      <c r="U19" s="193" t="s">
        <v>2107</v>
      </c>
      <c r="V19" s="195" t="s">
        <v>2987</v>
      </c>
      <c r="W19" s="211">
        <v>1</v>
      </c>
      <c r="X19" s="726">
        <v>44985</v>
      </c>
      <c r="Y19" s="726">
        <v>45291</v>
      </c>
      <c r="Z19" s="205">
        <v>45027</v>
      </c>
      <c r="AA19" s="204"/>
      <c r="AB19" s="193" t="s">
        <v>2988</v>
      </c>
      <c r="AC19" s="400" t="s">
        <v>2952</v>
      </c>
      <c r="AD19" s="193" t="s">
        <v>2982</v>
      </c>
      <c r="AE19" s="203"/>
      <c r="AF19" s="208"/>
      <c r="AG19" s="208"/>
      <c r="AH19" s="193"/>
      <c r="AI19" s="199"/>
      <c r="AJ19" s="193"/>
      <c r="AK19" s="203"/>
      <c r="AL19" s="208"/>
      <c r="AM19" s="208"/>
      <c r="AN19" s="193"/>
      <c r="AO19" s="199"/>
      <c r="AP19" s="193"/>
      <c r="AQ19" s="203"/>
      <c r="AR19" s="208"/>
      <c r="AS19" s="208"/>
      <c r="AT19" s="193"/>
      <c r="AU19" s="199"/>
      <c r="AV19" s="193"/>
    </row>
    <row r="20" spans="1:48" s="191" customFormat="1" ht="267.75" x14ac:dyDescent="0.2">
      <c r="A20" s="402"/>
      <c r="B20" s="402"/>
      <c r="C20" s="416"/>
      <c r="D20" s="402"/>
      <c r="E20" s="418"/>
      <c r="F20" s="193" t="s">
        <v>2108</v>
      </c>
      <c r="G20" s="402"/>
      <c r="H20" s="402"/>
      <c r="I20" s="427"/>
      <c r="J20" s="402"/>
      <c r="K20" s="402"/>
      <c r="L20" s="396"/>
      <c r="M20" s="193" t="s">
        <v>2989</v>
      </c>
      <c r="N20" s="402"/>
      <c r="O20" s="402"/>
      <c r="P20" s="402"/>
      <c r="Q20" s="402"/>
      <c r="R20" s="396"/>
      <c r="S20" s="399"/>
      <c r="T20" s="193" t="s">
        <v>2989</v>
      </c>
      <c r="U20" s="193" t="s">
        <v>2109</v>
      </c>
      <c r="V20" s="195" t="s">
        <v>2110</v>
      </c>
      <c r="W20" s="211">
        <v>1</v>
      </c>
      <c r="X20" s="726">
        <v>44985</v>
      </c>
      <c r="Y20" s="726">
        <v>45291</v>
      </c>
      <c r="Z20" s="205">
        <v>45027</v>
      </c>
      <c r="AA20" s="204">
        <v>0.18</v>
      </c>
      <c r="AB20" s="193" t="s">
        <v>2990</v>
      </c>
      <c r="AC20" s="402"/>
      <c r="AD20" s="193" t="s">
        <v>2991</v>
      </c>
      <c r="AE20" s="203"/>
      <c r="AF20" s="208"/>
      <c r="AG20" s="208"/>
      <c r="AH20" s="193"/>
      <c r="AI20" s="199"/>
      <c r="AJ20" s="193"/>
      <c r="AK20" s="203"/>
      <c r="AL20" s="208"/>
      <c r="AM20" s="208"/>
      <c r="AN20" s="193"/>
      <c r="AO20" s="199"/>
      <c r="AP20" s="193"/>
      <c r="AQ20" s="203"/>
      <c r="AR20" s="208"/>
      <c r="AS20" s="208"/>
      <c r="AT20" s="193"/>
      <c r="AU20" s="199"/>
      <c r="AV20" s="193"/>
    </row>
    <row r="21" spans="1:48" s="191" customFormat="1" ht="216.75" x14ac:dyDescent="0.2">
      <c r="A21" s="193" t="s">
        <v>2992</v>
      </c>
      <c r="B21" s="193" t="s">
        <v>2111</v>
      </c>
      <c r="C21" s="193" t="s">
        <v>2112</v>
      </c>
      <c r="D21" s="195" t="s">
        <v>2993</v>
      </c>
      <c r="E21" s="194" t="s">
        <v>2113</v>
      </c>
      <c r="F21" s="193" t="s">
        <v>2114</v>
      </c>
      <c r="G21" s="216" t="s">
        <v>2115</v>
      </c>
      <c r="H21" s="199" t="s">
        <v>2067</v>
      </c>
      <c r="I21" s="196" t="s">
        <v>2080</v>
      </c>
      <c r="J21" s="193" t="s">
        <v>2081</v>
      </c>
      <c r="K21" s="193" t="s">
        <v>2082</v>
      </c>
      <c r="L21" s="182" t="str">
        <f>VLOOKUP(J21,'[20]2. Anexos'!$B$35:$G$41,(HLOOKUP(K21,'[20]2. Anexos'!$C$35:$G$36,2,0)),0)</f>
        <v>Moderado</v>
      </c>
      <c r="M21" s="193" t="s">
        <v>2116</v>
      </c>
      <c r="N21" s="199" t="s">
        <v>2072</v>
      </c>
      <c r="O21" s="199" t="s">
        <v>2073</v>
      </c>
      <c r="P21" s="193" t="s">
        <v>2069</v>
      </c>
      <c r="Q21" s="193" t="s">
        <v>2082</v>
      </c>
      <c r="R21" s="182" t="str">
        <f>VLOOKUP(P21,'[20]2. Anexos'!$B$35:$G$41,(HLOOKUP(Q21,'[20]2. Anexos'!$C$35:$G$36,2,0)),0)</f>
        <v>Moderado</v>
      </c>
      <c r="S21" s="210" t="s">
        <v>2084</v>
      </c>
      <c r="T21" s="193" t="s">
        <v>2116</v>
      </c>
      <c r="U21" s="193" t="s">
        <v>2117</v>
      </c>
      <c r="V21" s="193" t="s">
        <v>2994</v>
      </c>
      <c r="W21" s="211">
        <v>1</v>
      </c>
      <c r="X21" s="726">
        <v>44985</v>
      </c>
      <c r="Y21" s="726">
        <v>45291</v>
      </c>
      <c r="Z21" s="203">
        <v>45027</v>
      </c>
      <c r="AA21" s="204">
        <v>0.25</v>
      </c>
      <c r="AB21" s="193" t="s">
        <v>2995</v>
      </c>
      <c r="AC21" s="199" t="s">
        <v>2952</v>
      </c>
      <c r="AD21" s="213" t="s">
        <v>2996</v>
      </c>
      <c r="AE21" s="203"/>
      <c r="AF21" s="204"/>
      <c r="AG21" s="204"/>
      <c r="AH21" s="193"/>
      <c r="AI21" s="199"/>
      <c r="AJ21" s="193"/>
      <c r="AK21" s="203"/>
      <c r="AL21" s="204"/>
      <c r="AM21" s="204"/>
      <c r="AN21" s="193"/>
      <c r="AO21" s="199"/>
      <c r="AP21" s="193"/>
      <c r="AQ21" s="203"/>
      <c r="AR21" s="204"/>
      <c r="AS21" s="204"/>
      <c r="AT21" s="193"/>
      <c r="AU21" s="199"/>
      <c r="AV21" s="193"/>
    </row>
    <row r="22" spans="1:48" s="191" customFormat="1" ht="153" x14ac:dyDescent="0.2">
      <c r="A22" s="411" t="s">
        <v>147</v>
      </c>
      <c r="B22" s="411" t="s">
        <v>2118</v>
      </c>
      <c r="C22" s="411" t="s">
        <v>2119</v>
      </c>
      <c r="D22" s="411" t="s">
        <v>2993</v>
      </c>
      <c r="E22" s="417" t="s">
        <v>2997</v>
      </c>
      <c r="F22" s="414" t="s">
        <v>2998</v>
      </c>
      <c r="G22" s="400" t="s">
        <v>2999</v>
      </c>
      <c r="H22" s="411" t="s">
        <v>2079</v>
      </c>
      <c r="I22" s="408" t="s">
        <v>2068</v>
      </c>
      <c r="J22" s="411" t="s">
        <v>2069</v>
      </c>
      <c r="K22" s="411" t="s">
        <v>2092</v>
      </c>
      <c r="L22" s="394" t="str">
        <f>VLOOKUP(J22,'[21]2. Anexos'!$B$35:$G$41,(HLOOKUP(K22,'[21]2. Anexos'!$C$35:$G$36,2,0)),0)</f>
        <v>Moderado</v>
      </c>
      <c r="M22" s="193" t="s">
        <v>3000</v>
      </c>
      <c r="N22" s="199" t="s">
        <v>2072</v>
      </c>
      <c r="O22" s="199" t="s">
        <v>2073</v>
      </c>
      <c r="P22" s="411" t="s">
        <v>2069</v>
      </c>
      <c r="Q22" s="411" t="s">
        <v>2092</v>
      </c>
      <c r="R22" s="394" t="str">
        <f>VLOOKUP(P22,'[21]2. Anexos'!$B$35:$G$41,(HLOOKUP(Q22,'[21]2. Anexos'!$C$35:$G$36,2,0)),0)</f>
        <v>Moderado</v>
      </c>
      <c r="S22" s="432" t="s">
        <v>2084</v>
      </c>
      <c r="T22" s="193" t="s">
        <v>3000</v>
      </c>
      <c r="U22" s="193" t="s">
        <v>3001</v>
      </c>
      <c r="V22" s="193" t="s">
        <v>3002</v>
      </c>
      <c r="W22" s="204">
        <v>1</v>
      </c>
      <c r="X22" s="726">
        <v>44985</v>
      </c>
      <c r="Y22" s="726">
        <v>44926</v>
      </c>
      <c r="Z22" s="205">
        <v>45030</v>
      </c>
      <c r="AA22" s="204" t="s">
        <v>3003</v>
      </c>
      <c r="AB22" s="193" t="s">
        <v>3004</v>
      </c>
      <c r="AC22" s="199" t="s">
        <v>2952</v>
      </c>
      <c r="AD22" s="193" t="s">
        <v>3005</v>
      </c>
      <c r="AE22" s="203"/>
      <c r="AF22" s="208"/>
      <c r="AG22" s="208"/>
      <c r="AH22" s="193"/>
      <c r="AI22" s="199"/>
      <c r="AJ22" s="193"/>
      <c r="AK22" s="203"/>
      <c r="AL22" s="208"/>
      <c r="AM22" s="208"/>
      <c r="AN22" s="193"/>
      <c r="AO22" s="199"/>
      <c r="AP22" s="193"/>
      <c r="AQ22" s="203"/>
      <c r="AR22" s="208"/>
      <c r="AS22" s="208"/>
      <c r="AT22" s="193"/>
      <c r="AU22" s="199"/>
      <c r="AV22" s="193"/>
    </row>
    <row r="23" spans="1:48" s="191" customFormat="1" ht="153" x14ac:dyDescent="0.2">
      <c r="A23" s="413"/>
      <c r="B23" s="413"/>
      <c r="C23" s="413"/>
      <c r="D23" s="413"/>
      <c r="E23" s="418"/>
      <c r="F23" s="416"/>
      <c r="G23" s="402"/>
      <c r="H23" s="413"/>
      <c r="I23" s="410"/>
      <c r="J23" s="413"/>
      <c r="K23" s="413"/>
      <c r="L23" s="396"/>
      <c r="M23" s="193" t="s">
        <v>3006</v>
      </c>
      <c r="N23" s="199" t="s">
        <v>2072</v>
      </c>
      <c r="O23" s="199" t="s">
        <v>2073</v>
      </c>
      <c r="P23" s="413"/>
      <c r="Q23" s="413"/>
      <c r="R23" s="396"/>
      <c r="S23" s="433"/>
      <c r="T23" s="193" t="s">
        <v>3006</v>
      </c>
      <c r="U23" s="193" t="s">
        <v>3001</v>
      </c>
      <c r="V23" s="193" t="s">
        <v>3007</v>
      </c>
      <c r="W23" s="204">
        <v>1</v>
      </c>
      <c r="X23" s="726">
        <v>44985</v>
      </c>
      <c r="Y23" s="726">
        <v>44926</v>
      </c>
      <c r="Z23" s="205">
        <v>45030</v>
      </c>
      <c r="AA23" s="204" t="s">
        <v>3003</v>
      </c>
      <c r="AB23" s="193" t="s">
        <v>3008</v>
      </c>
      <c r="AC23" s="199" t="s">
        <v>2952</v>
      </c>
      <c r="AD23" s="193" t="s">
        <v>3005</v>
      </c>
      <c r="AE23" s="203"/>
      <c r="AF23" s="208"/>
      <c r="AG23" s="208"/>
      <c r="AH23" s="193"/>
      <c r="AI23" s="199"/>
      <c r="AJ23" s="193"/>
      <c r="AK23" s="203"/>
      <c r="AL23" s="208"/>
      <c r="AM23" s="208"/>
      <c r="AN23" s="193"/>
      <c r="AO23" s="199"/>
      <c r="AP23" s="193"/>
      <c r="AQ23" s="203"/>
      <c r="AR23" s="208"/>
      <c r="AS23" s="208"/>
      <c r="AT23" s="193"/>
      <c r="AU23" s="199"/>
      <c r="AV23" s="193"/>
    </row>
    <row r="24" spans="1:48" s="191" customFormat="1" ht="267.75" x14ac:dyDescent="0.2">
      <c r="A24" s="193" t="s">
        <v>2120</v>
      </c>
      <c r="B24" s="193" t="s">
        <v>2121</v>
      </c>
      <c r="C24" s="320" t="s">
        <v>3009</v>
      </c>
      <c r="D24" s="199" t="s">
        <v>2313</v>
      </c>
      <c r="E24" s="194" t="s">
        <v>2122</v>
      </c>
      <c r="F24" s="193" t="s">
        <v>3010</v>
      </c>
      <c r="G24" s="251" t="s">
        <v>3011</v>
      </c>
      <c r="H24" s="193" t="s">
        <v>2067</v>
      </c>
      <c r="I24" s="196" t="s">
        <v>2091</v>
      </c>
      <c r="J24" s="201" t="s">
        <v>2069</v>
      </c>
      <c r="K24" s="193" t="s">
        <v>2092</v>
      </c>
      <c r="L24" s="182" t="str">
        <f>VLOOKUP(J24,'[22]2. Anexos'!$B$35:$G$41,(HLOOKUP(K24,'[22]2. Anexos'!$C$35:$G$36,2,0)),0)</f>
        <v>Moderado</v>
      </c>
      <c r="M24" s="206" t="s">
        <v>3012</v>
      </c>
      <c r="N24" s="199" t="s">
        <v>2072</v>
      </c>
      <c r="O24" s="199" t="s">
        <v>2073</v>
      </c>
      <c r="P24" s="201" t="s">
        <v>2106</v>
      </c>
      <c r="Q24" s="193" t="s">
        <v>2092</v>
      </c>
      <c r="R24" s="182" t="str">
        <f>VLOOKUP(P24,'[22]2. Anexos'!$B$35:$G$41,(HLOOKUP(Q24,'[22]2. Anexos'!$C$35:$G$36,2,0)),0)</f>
        <v>Moderado</v>
      </c>
      <c r="S24" s="210" t="s">
        <v>2084</v>
      </c>
      <c r="T24" s="206" t="s">
        <v>3012</v>
      </c>
      <c r="U24" s="201" t="s">
        <v>3013</v>
      </c>
      <c r="V24" s="193" t="s">
        <v>3014</v>
      </c>
      <c r="W24" s="211">
        <v>1</v>
      </c>
      <c r="X24" s="726">
        <v>44985</v>
      </c>
      <c r="Y24" s="726">
        <v>45291</v>
      </c>
      <c r="Z24" s="203">
        <v>45019</v>
      </c>
      <c r="AA24" s="214">
        <v>1</v>
      </c>
      <c r="AB24" s="206" t="s">
        <v>3015</v>
      </c>
      <c r="AC24" s="199" t="s">
        <v>2952</v>
      </c>
      <c r="AD24" s="734" t="s">
        <v>3016</v>
      </c>
      <c r="AE24" s="203"/>
      <c r="AF24" s="208"/>
      <c r="AG24" s="208"/>
      <c r="AH24" s="193"/>
      <c r="AI24" s="199"/>
      <c r="AJ24" s="193"/>
      <c r="AK24" s="203"/>
      <c r="AL24" s="208"/>
      <c r="AM24" s="208"/>
      <c r="AN24" s="193"/>
      <c r="AO24" s="199"/>
      <c r="AP24" s="193"/>
      <c r="AQ24" s="203"/>
      <c r="AR24" s="208"/>
      <c r="AS24" s="208"/>
      <c r="AT24" s="193"/>
      <c r="AU24" s="199"/>
      <c r="AV24" s="193"/>
    </row>
    <row r="25" spans="1:48" s="191" customFormat="1" ht="127.5" x14ac:dyDescent="0.2">
      <c r="A25" s="400" t="s">
        <v>2124</v>
      </c>
      <c r="B25" s="400" t="s">
        <v>3017</v>
      </c>
      <c r="C25" s="400" t="s">
        <v>2127</v>
      </c>
      <c r="D25" s="428" t="s">
        <v>2313</v>
      </c>
      <c r="E25" s="417" t="s">
        <v>2125</v>
      </c>
      <c r="F25" s="400" t="s">
        <v>3018</v>
      </c>
      <c r="G25" s="400" t="s">
        <v>3019</v>
      </c>
      <c r="H25" s="400" t="s">
        <v>2067</v>
      </c>
      <c r="I25" s="425" t="s">
        <v>2080</v>
      </c>
      <c r="J25" s="400" t="s">
        <v>2129</v>
      </c>
      <c r="K25" s="400" t="s">
        <v>2070</v>
      </c>
      <c r="L25" s="394" t="str">
        <f>VLOOKUP(J25,'[23]2. Anexos'!$B$35:$G$41,(HLOOKUP(K25,'[23]2. Anexos'!$C$35:$G$36,2,0)),0)</f>
        <v>Alto</v>
      </c>
      <c r="M25" s="193" t="s">
        <v>3020</v>
      </c>
      <c r="N25" s="199" t="s">
        <v>2072</v>
      </c>
      <c r="O25" s="199" t="s">
        <v>2073</v>
      </c>
      <c r="P25" s="391" t="s">
        <v>2069</v>
      </c>
      <c r="Q25" s="400" t="s">
        <v>2070</v>
      </c>
      <c r="R25" s="394" t="str">
        <f>VLOOKUP(P25,'[23]2. Anexos'!$B$35:$G$41,(HLOOKUP(Q25,'[23]2. Anexos'!$C$35:$G$36,2,0)),0)</f>
        <v>Alto</v>
      </c>
      <c r="S25" s="397" t="s">
        <v>2084</v>
      </c>
      <c r="T25" s="193" t="s">
        <v>3020</v>
      </c>
      <c r="U25" s="199" t="s">
        <v>2126</v>
      </c>
      <c r="V25" s="199" t="s">
        <v>3021</v>
      </c>
      <c r="W25" s="211">
        <v>1</v>
      </c>
      <c r="X25" s="726">
        <v>44985</v>
      </c>
      <c r="Y25" s="726">
        <v>45291</v>
      </c>
      <c r="Z25" s="203">
        <v>45019</v>
      </c>
      <c r="AA25" s="204">
        <v>0.18179999999999999</v>
      </c>
      <c r="AB25" s="193" t="s">
        <v>3022</v>
      </c>
      <c r="AC25" s="400" t="s">
        <v>2952</v>
      </c>
      <c r="AD25" s="193" t="s">
        <v>3023</v>
      </c>
      <c r="AE25" s="203"/>
      <c r="AF25" s="208"/>
      <c r="AG25" s="208"/>
      <c r="AH25" s="193"/>
      <c r="AI25" s="199"/>
      <c r="AJ25" s="193"/>
      <c r="AK25" s="203"/>
      <c r="AL25" s="208"/>
      <c r="AM25" s="208"/>
      <c r="AN25" s="193"/>
      <c r="AO25" s="199"/>
      <c r="AP25" s="193"/>
      <c r="AQ25" s="203"/>
      <c r="AR25" s="208"/>
      <c r="AS25" s="208"/>
      <c r="AT25" s="193"/>
      <c r="AU25" s="199"/>
      <c r="AV25" s="193"/>
    </row>
    <row r="26" spans="1:48" s="191" customFormat="1" ht="114.75" x14ac:dyDescent="0.2">
      <c r="A26" s="401"/>
      <c r="B26" s="401"/>
      <c r="C26" s="401"/>
      <c r="D26" s="428"/>
      <c r="E26" s="424"/>
      <c r="F26" s="401"/>
      <c r="G26" s="401"/>
      <c r="H26" s="401"/>
      <c r="I26" s="426"/>
      <c r="J26" s="401"/>
      <c r="K26" s="401"/>
      <c r="L26" s="395"/>
      <c r="M26" s="193" t="s">
        <v>3024</v>
      </c>
      <c r="N26" s="199" t="s">
        <v>2072</v>
      </c>
      <c r="O26" s="199" t="s">
        <v>2073</v>
      </c>
      <c r="P26" s="392"/>
      <c r="Q26" s="401"/>
      <c r="R26" s="395"/>
      <c r="S26" s="398"/>
      <c r="T26" s="193" t="s">
        <v>3024</v>
      </c>
      <c r="U26" s="199" t="s">
        <v>3025</v>
      </c>
      <c r="V26" s="199" t="s">
        <v>3026</v>
      </c>
      <c r="W26" s="211">
        <v>1</v>
      </c>
      <c r="X26" s="726">
        <v>44985</v>
      </c>
      <c r="Y26" s="726">
        <v>45291</v>
      </c>
      <c r="Z26" s="203">
        <v>45019</v>
      </c>
      <c r="AA26" s="204">
        <v>0.25</v>
      </c>
      <c r="AB26" s="193" t="s">
        <v>3027</v>
      </c>
      <c r="AC26" s="401"/>
      <c r="AD26" s="193" t="s">
        <v>3023</v>
      </c>
      <c r="AE26" s="203"/>
      <c r="AF26" s="208"/>
      <c r="AG26" s="208"/>
      <c r="AH26" s="193"/>
      <c r="AI26" s="199"/>
      <c r="AJ26" s="193"/>
      <c r="AK26" s="203"/>
      <c r="AL26" s="208"/>
      <c r="AM26" s="208"/>
      <c r="AN26" s="193"/>
      <c r="AO26" s="199"/>
      <c r="AP26" s="193"/>
      <c r="AQ26" s="203"/>
      <c r="AR26" s="208"/>
      <c r="AS26" s="208"/>
      <c r="AT26" s="193"/>
      <c r="AU26" s="199"/>
      <c r="AV26" s="193"/>
    </row>
    <row r="27" spans="1:48" s="191" customFormat="1" ht="153" x14ac:dyDescent="0.2">
      <c r="A27" s="401"/>
      <c r="B27" s="401"/>
      <c r="C27" s="402"/>
      <c r="D27" s="428"/>
      <c r="E27" s="418"/>
      <c r="F27" s="402"/>
      <c r="G27" s="402"/>
      <c r="H27" s="402"/>
      <c r="I27" s="427"/>
      <c r="J27" s="402"/>
      <c r="K27" s="402"/>
      <c r="L27" s="396"/>
      <c r="M27" s="193" t="s">
        <v>3028</v>
      </c>
      <c r="N27" s="199" t="s">
        <v>2072</v>
      </c>
      <c r="O27" s="199" t="s">
        <v>2073</v>
      </c>
      <c r="P27" s="393"/>
      <c r="Q27" s="402"/>
      <c r="R27" s="396"/>
      <c r="S27" s="399"/>
      <c r="T27" s="193" t="s">
        <v>3028</v>
      </c>
      <c r="U27" s="199" t="s">
        <v>3029</v>
      </c>
      <c r="V27" s="199" t="s">
        <v>3030</v>
      </c>
      <c r="W27" s="211">
        <v>1</v>
      </c>
      <c r="X27" s="726">
        <v>44985</v>
      </c>
      <c r="Y27" s="726">
        <v>45260</v>
      </c>
      <c r="Z27" s="203">
        <v>45019</v>
      </c>
      <c r="AA27" s="204">
        <v>0.2</v>
      </c>
      <c r="AB27" s="193" t="s">
        <v>3031</v>
      </c>
      <c r="AC27" s="402"/>
      <c r="AD27" s="193" t="s">
        <v>3023</v>
      </c>
      <c r="AE27" s="203"/>
      <c r="AF27" s="208"/>
      <c r="AG27" s="208"/>
      <c r="AH27" s="193"/>
      <c r="AI27" s="199"/>
      <c r="AJ27" s="193"/>
      <c r="AK27" s="203"/>
      <c r="AL27" s="208"/>
      <c r="AM27" s="208"/>
      <c r="AN27" s="193"/>
      <c r="AO27" s="199"/>
      <c r="AP27" s="193"/>
      <c r="AQ27" s="203"/>
      <c r="AR27" s="208"/>
      <c r="AS27" s="208"/>
      <c r="AT27" s="193"/>
      <c r="AU27" s="199"/>
      <c r="AV27" s="193"/>
    </row>
    <row r="28" spans="1:48" s="191" customFormat="1" ht="102" x14ac:dyDescent="0.2">
      <c r="A28" s="401"/>
      <c r="B28" s="401"/>
      <c r="C28" s="400" t="s">
        <v>2127</v>
      </c>
      <c r="D28" s="400" t="s">
        <v>2313</v>
      </c>
      <c r="E28" s="417" t="s">
        <v>2128</v>
      </c>
      <c r="F28" s="193" t="s">
        <v>3032</v>
      </c>
      <c r="G28" s="400" t="s">
        <v>3033</v>
      </c>
      <c r="H28" s="400" t="s">
        <v>2067</v>
      </c>
      <c r="I28" s="425" t="s">
        <v>2091</v>
      </c>
      <c r="J28" s="400" t="s">
        <v>2129</v>
      </c>
      <c r="K28" s="400" t="s">
        <v>2070</v>
      </c>
      <c r="L28" s="394" t="str">
        <f>VLOOKUP(J28,'[23]2. Anexos'!$B$35:$G$41,(HLOOKUP(K28,'[23]2. Anexos'!$C$35:$G$36,2,0)),0)</f>
        <v>Alto</v>
      </c>
      <c r="M28" s="193" t="s">
        <v>3034</v>
      </c>
      <c r="N28" s="199" t="s">
        <v>2072</v>
      </c>
      <c r="O28" s="199" t="s">
        <v>2073</v>
      </c>
      <c r="P28" s="391" t="s">
        <v>2069</v>
      </c>
      <c r="Q28" s="400" t="s">
        <v>2070</v>
      </c>
      <c r="R28" s="394" t="str">
        <f>VLOOKUP(P28,'[23]2. Anexos'!$B$35:$G$41,(HLOOKUP(Q28,'[23]2. Anexos'!$C$35:$G$36,2,0)),0)</f>
        <v>Alto</v>
      </c>
      <c r="S28" s="397" t="s">
        <v>2084</v>
      </c>
      <c r="T28" s="193" t="s">
        <v>3034</v>
      </c>
      <c r="U28" s="199" t="s">
        <v>3035</v>
      </c>
      <c r="V28" s="199" t="s">
        <v>3036</v>
      </c>
      <c r="W28" s="202">
        <v>1</v>
      </c>
      <c r="X28" s="726">
        <v>45047</v>
      </c>
      <c r="Y28" s="726">
        <v>45291</v>
      </c>
      <c r="Z28" s="203">
        <v>45019</v>
      </c>
      <c r="AA28" s="208"/>
      <c r="AB28" s="193" t="s">
        <v>3037</v>
      </c>
      <c r="AC28" s="400" t="s">
        <v>2952</v>
      </c>
      <c r="AD28" s="193" t="s">
        <v>3038</v>
      </c>
      <c r="AE28" s="203"/>
      <c r="AF28" s="208"/>
      <c r="AG28" s="208"/>
      <c r="AH28" s="193"/>
      <c r="AI28" s="199"/>
      <c r="AJ28" s="193"/>
      <c r="AK28" s="203"/>
      <c r="AL28" s="208"/>
      <c r="AM28" s="208"/>
      <c r="AN28" s="193"/>
      <c r="AO28" s="199"/>
      <c r="AP28" s="193"/>
      <c r="AQ28" s="203"/>
      <c r="AR28" s="208"/>
      <c r="AS28" s="208"/>
      <c r="AT28" s="193"/>
      <c r="AU28" s="199"/>
      <c r="AV28" s="193"/>
    </row>
    <row r="29" spans="1:48" s="191" customFormat="1" ht="186.75" customHeight="1" x14ac:dyDescent="0.2">
      <c r="A29" s="401"/>
      <c r="B29" s="401"/>
      <c r="C29" s="402"/>
      <c r="D29" s="402"/>
      <c r="E29" s="418"/>
      <c r="F29" s="193" t="s">
        <v>3039</v>
      </c>
      <c r="G29" s="402"/>
      <c r="H29" s="402"/>
      <c r="I29" s="427"/>
      <c r="J29" s="402"/>
      <c r="K29" s="402"/>
      <c r="L29" s="396"/>
      <c r="M29" s="193" t="s">
        <v>3040</v>
      </c>
      <c r="N29" s="199" t="s">
        <v>2072</v>
      </c>
      <c r="O29" s="199" t="s">
        <v>2073</v>
      </c>
      <c r="P29" s="393"/>
      <c r="Q29" s="402"/>
      <c r="R29" s="396"/>
      <c r="S29" s="399"/>
      <c r="T29" s="193" t="s">
        <v>3040</v>
      </c>
      <c r="U29" s="199" t="s">
        <v>2130</v>
      </c>
      <c r="V29" s="219" t="s">
        <v>3041</v>
      </c>
      <c r="W29" s="735">
        <v>1</v>
      </c>
      <c r="X29" s="726">
        <v>45017</v>
      </c>
      <c r="Y29" s="726">
        <v>45291</v>
      </c>
      <c r="Z29" s="203">
        <v>45019</v>
      </c>
      <c r="AA29" s="208"/>
      <c r="AB29" s="193" t="s">
        <v>3042</v>
      </c>
      <c r="AC29" s="402"/>
      <c r="AD29" s="193" t="s">
        <v>3038</v>
      </c>
      <c r="AE29" s="203"/>
      <c r="AF29" s="208"/>
      <c r="AG29" s="208"/>
      <c r="AH29" s="193"/>
      <c r="AI29" s="199"/>
      <c r="AJ29" s="193"/>
      <c r="AK29" s="203"/>
      <c r="AL29" s="208"/>
      <c r="AM29" s="208"/>
      <c r="AN29" s="193"/>
      <c r="AO29" s="199"/>
      <c r="AP29" s="193"/>
      <c r="AQ29" s="203"/>
      <c r="AR29" s="208"/>
      <c r="AS29" s="208"/>
      <c r="AT29" s="193"/>
      <c r="AU29" s="199"/>
      <c r="AV29" s="193"/>
    </row>
    <row r="30" spans="1:48" s="191" customFormat="1" ht="191.25" x14ac:dyDescent="0.2">
      <c r="A30" s="401"/>
      <c r="B30" s="401"/>
      <c r="C30" s="400" t="s">
        <v>2127</v>
      </c>
      <c r="D30" s="400" t="s">
        <v>2313</v>
      </c>
      <c r="E30" s="400" t="s">
        <v>2131</v>
      </c>
      <c r="F30" s="193" t="s">
        <v>3043</v>
      </c>
      <c r="G30" s="391" t="s">
        <v>3044</v>
      </c>
      <c r="H30" s="400" t="s">
        <v>2067</v>
      </c>
      <c r="I30" s="425" t="s">
        <v>2100</v>
      </c>
      <c r="J30" s="400" t="s">
        <v>2123</v>
      </c>
      <c r="K30" s="400" t="s">
        <v>2070</v>
      </c>
      <c r="L30" s="394" t="str">
        <f>VLOOKUP(J30,'[24]2. Anexos'!$B$35:$G$41,(HLOOKUP(K30,'[24]2. Anexos'!$C$35:$G$36,2,0)),0)</f>
        <v>Alto</v>
      </c>
      <c r="M30" s="201" t="s">
        <v>3045</v>
      </c>
      <c r="N30" s="178" t="s">
        <v>2072</v>
      </c>
      <c r="O30" s="184" t="s">
        <v>2073</v>
      </c>
      <c r="P30" s="400" t="s">
        <v>2106</v>
      </c>
      <c r="Q30" s="400" t="s">
        <v>2070</v>
      </c>
      <c r="R30" s="394" t="str">
        <f>VLOOKUP(P30,'[24]2. Anexos'!$B$35:$G$41,(HLOOKUP(Q30,'[24]2. Anexos'!$C$35:$G$36,2,0)),0)</f>
        <v>Alto</v>
      </c>
      <c r="S30" s="397" t="s">
        <v>2084</v>
      </c>
      <c r="T30" s="193" t="s">
        <v>3046</v>
      </c>
      <c r="U30" s="215" t="s">
        <v>3047</v>
      </c>
      <c r="V30" s="215" t="s">
        <v>3048</v>
      </c>
      <c r="W30" s="215" t="s">
        <v>3049</v>
      </c>
      <c r="X30" s="230">
        <v>44929</v>
      </c>
      <c r="Y30" s="230">
        <v>45291</v>
      </c>
      <c r="Z30" s="203">
        <v>45019</v>
      </c>
      <c r="AA30" s="204">
        <v>0</v>
      </c>
      <c r="AB30" s="193" t="s">
        <v>3050</v>
      </c>
      <c r="AC30" s="400" t="s">
        <v>2952</v>
      </c>
      <c r="AD30" s="193" t="s">
        <v>3051</v>
      </c>
      <c r="AE30" s="203"/>
      <c r="AF30" s="208"/>
      <c r="AG30" s="208"/>
      <c r="AH30" s="193"/>
      <c r="AI30" s="199"/>
      <c r="AJ30" s="193"/>
      <c r="AK30" s="203"/>
      <c r="AL30" s="208"/>
      <c r="AM30" s="208"/>
      <c r="AN30" s="193"/>
      <c r="AO30" s="199"/>
      <c r="AP30" s="193"/>
      <c r="AQ30" s="203"/>
      <c r="AR30" s="208"/>
      <c r="AS30" s="208"/>
      <c r="AT30" s="193"/>
      <c r="AU30" s="199"/>
      <c r="AV30" s="193"/>
    </row>
    <row r="31" spans="1:48" ht="191.25" x14ac:dyDescent="0.2">
      <c r="A31" s="401"/>
      <c r="B31" s="401"/>
      <c r="C31" s="401"/>
      <c r="D31" s="401"/>
      <c r="E31" s="401"/>
      <c r="F31" s="193" t="s">
        <v>3052</v>
      </c>
      <c r="G31" s="392"/>
      <c r="H31" s="401"/>
      <c r="I31" s="426"/>
      <c r="J31" s="401"/>
      <c r="K31" s="401"/>
      <c r="L31" s="395"/>
      <c r="M31" s="201" t="s">
        <v>3053</v>
      </c>
      <c r="N31" s="178" t="s">
        <v>2072</v>
      </c>
      <c r="O31" s="184" t="s">
        <v>2073</v>
      </c>
      <c r="P31" s="401"/>
      <c r="Q31" s="401"/>
      <c r="R31" s="395"/>
      <c r="S31" s="398"/>
      <c r="T31" s="201" t="s">
        <v>3053</v>
      </c>
      <c r="U31" s="736" t="s">
        <v>3054</v>
      </c>
      <c r="V31" s="215" t="s">
        <v>3055</v>
      </c>
      <c r="W31" s="202" t="s">
        <v>3056</v>
      </c>
      <c r="X31" s="726">
        <v>44985</v>
      </c>
      <c r="Y31" s="230">
        <v>45291</v>
      </c>
      <c r="Z31" s="203">
        <v>45019</v>
      </c>
      <c r="AA31" s="204">
        <v>0</v>
      </c>
      <c r="AB31" s="193" t="s">
        <v>3057</v>
      </c>
      <c r="AC31" s="401"/>
      <c r="AD31" s="193" t="s">
        <v>3058</v>
      </c>
      <c r="AE31" s="203"/>
      <c r="AF31" s="208"/>
      <c r="AG31" s="208"/>
      <c r="AH31" s="193"/>
      <c r="AI31" s="199"/>
      <c r="AJ31" s="193"/>
      <c r="AK31" s="203"/>
      <c r="AL31" s="208"/>
      <c r="AM31" s="208"/>
      <c r="AN31" s="193"/>
      <c r="AO31" s="199"/>
      <c r="AP31" s="193"/>
      <c r="AQ31" s="203"/>
      <c r="AR31" s="208"/>
      <c r="AS31" s="208"/>
      <c r="AT31" s="193"/>
      <c r="AU31" s="199"/>
      <c r="AV31" s="193"/>
    </row>
    <row r="32" spans="1:48" ht="409.5" x14ac:dyDescent="0.2">
      <c r="A32" s="401"/>
      <c r="B32" s="401"/>
      <c r="C32" s="401"/>
      <c r="D32" s="401"/>
      <c r="E32" s="401"/>
      <c r="F32" s="193" t="s">
        <v>3059</v>
      </c>
      <c r="G32" s="392"/>
      <c r="H32" s="401"/>
      <c r="I32" s="426"/>
      <c r="J32" s="401"/>
      <c r="K32" s="401"/>
      <c r="L32" s="395"/>
      <c r="M32" s="201" t="s">
        <v>3060</v>
      </c>
      <c r="N32" s="199" t="s">
        <v>2072</v>
      </c>
      <c r="O32" s="199" t="s">
        <v>2073</v>
      </c>
      <c r="P32" s="401"/>
      <c r="Q32" s="401"/>
      <c r="R32" s="395"/>
      <c r="S32" s="398"/>
      <c r="T32" s="201" t="s">
        <v>3060</v>
      </c>
      <c r="U32" s="215" t="s">
        <v>3061</v>
      </c>
      <c r="V32" s="250" t="s">
        <v>3062</v>
      </c>
      <c r="W32" s="250" t="s">
        <v>3063</v>
      </c>
      <c r="X32" s="726">
        <v>44985</v>
      </c>
      <c r="Y32" s="737">
        <v>45046</v>
      </c>
      <c r="Z32" s="203">
        <v>45019</v>
      </c>
      <c r="AA32" s="204">
        <v>1</v>
      </c>
      <c r="AB32" s="193" t="s">
        <v>3064</v>
      </c>
      <c r="AC32" s="401"/>
      <c r="AD32" s="193" t="s">
        <v>3023</v>
      </c>
      <c r="AE32" s="203"/>
      <c r="AF32" s="208"/>
      <c r="AG32" s="208"/>
      <c r="AH32" s="193"/>
      <c r="AI32" s="199"/>
      <c r="AJ32" s="193"/>
      <c r="AK32" s="203"/>
      <c r="AL32" s="208"/>
      <c r="AM32" s="208"/>
      <c r="AN32" s="193"/>
      <c r="AO32" s="199"/>
      <c r="AP32" s="193"/>
      <c r="AQ32" s="203"/>
      <c r="AR32" s="208"/>
      <c r="AS32" s="208"/>
      <c r="AT32" s="193"/>
      <c r="AU32" s="199"/>
      <c r="AV32" s="193"/>
    </row>
    <row r="33" spans="1:48" ht="114.75" x14ac:dyDescent="0.2">
      <c r="A33" s="401"/>
      <c r="B33" s="401"/>
      <c r="C33" s="401"/>
      <c r="D33" s="401"/>
      <c r="E33" s="401"/>
      <c r="F33" s="193" t="s">
        <v>3065</v>
      </c>
      <c r="G33" s="392"/>
      <c r="H33" s="401"/>
      <c r="I33" s="426"/>
      <c r="J33" s="401"/>
      <c r="K33" s="401"/>
      <c r="L33" s="395"/>
      <c r="M33" s="201" t="s">
        <v>3066</v>
      </c>
      <c r="N33" s="199" t="s">
        <v>2072</v>
      </c>
      <c r="O33" s="199" t="s">
        <v>2073</v>
      </c>
      <c r="P33" s="401"/>
      <c r="Q33" s="401"/>
      <c r="R33" s="395"/>
      <c r="S33" s="398"/>
      <c r="T33" s="201" t="s">
        <v>3066</v>
      </c>
      <c r="U33" s="215" t="s">
        <v>3061</v>
      </c>
      <c r="V33" s="738" t="s">
        <v>3067</v>
      </c>
      <c r="W33" s="738" t="s">
        <v>3068</v>
      </c>
      <c r="X33" s="726">
        <v>44985</v>
      </c>
      <c r="Y33" s="230">
        <v>45046</v>
      </c>
      <c r="Z33" s="203">
        <v>45019</v>
      </c>
      <c r="AA33" s="204">
        <v>0</v>
      </c>
      <c r="AB33" s="193" t="s">
        <v>3069</v>
      </c>
      <c r="AC33" s="401"/>
      <c r="AD33" s="193" t="s">
        <v>3051</v>
      </c>
      <c r="AE33" s="203"/>
      <c r="AF33" s="208"/>
      <c r="AG33" s="208"/>
      <c r="AH33" s="193"/>
      <c r="AI33" s="199"/>
      <c r="AJ33" s="193"/>
      <c r="AK33" s="203"/>
      <c r="AL33" s="208"/>
      <c r="AM33" s="208"/>
      <c r="AN33" s="193"/>
      <c r="AO33" s="199"/>
      <c r="AP33" s="193"/>
      <c r="AQ33" s="203"/>
      <c r="AR33" s="208"/>
      <c r="AS33" s="208"/>
      <c r="AT33" s="193"/>
      <c r="AU33" s="199"/>
      <c r="AV33" s="193"/>
    </row>
    <row r="34" spans="1:48" ht="114.75" x14ac:dyDescent="0.2">
      <c r="A34" s="402"/>
      <c r="B34" s="402"/>
      <c r="C34" s="402"/>
      <c r="D34" s="402"/>
      <c r="E34" s="402"/>
      <c r="F34" s="193" t="s">
        <v>3070</v>
      </c>
      <c r="G34" s="393"/>
      <c r="H34" s="402"/>
      <c r="I34" s="427"/>
      <c r="J34" s="402"/>
      <c r="K34" s="402"/>
      <c r="L34" s="396"/>
      <c r="M34" s="201" t="s">
        <v>3071</v>
      </c>
      <c r="N34" s="199" t="s">
        <v>2072</v>
      </c>
      <c r="O34" s="199" t="s">
        <v>2073</v>
      </c>
      <c r="P34" s="402"/>
      <c r="Q34" s="402"/>
      <c r="R34" s="396"/>
      <c r="S34" s="399"/>
      <c r="T34" s="201" t="s">
        <v>3071</v>
      </c>
      <c r="U34" s="215" t="s">
        <v>3047</v>
      </c>
      <c r="V34" s="215" t="s">
        <v>3072</v>
      </c>
      <c r="W34" s="215" t="s">
        <v>3073</v>
      </c>
      <c r="X34" s="726">
        <v>44985</v>
      </c>
      <c r="Y34" s="230">
        <v>45291</v>
      </c>
      <c r="Z34" s="203">
        <v>45019</v>
      </c>
      <c r="AA34" s="214">
        <v>0</v>
      </c>
      <c r="AB34" s="201" t="s">
        <v>3074</v>
      </c>
      <c r="AC34" s="402"/>
      <c r="AD34" s="193" t="s">
        <v>3051</v>
      </c>
      <c r="AE34" s="203"/>
      <c r="AF34" s="208"/>
      <c r="AG34" s="208"/>
      <c r="AH34" s="193"/>
      <c r="AI34" s="199"/>
      <c r="AJ34" s="193"/>
      <c r="AK34" s="203"/>
      <c r="AL34" s="208"/>
      <c r="AM34" s="208"/>
      <c r="AN34" s="193"/>
      <c r="AO34" s="199"/>
      <c r="AP34" s="193"/>
      <c r="AQ34" s="203"/>
      <c r="AR34" s="208"/>
      <c r="AS34" s="208"/>
      <c r="AT34" s="193"/>
      <c r="AU34" s="199"/>
      <c r="AV34" s="193"/>
    </row>
    <row r="35" spans="1:48" s="191" customFormat="1" ht="153" x14ac:dyDescent="0.2">
      <c r="A35" s="411" t="s">
        <v>2132</v>
      </c>
      <c r="B35" s="400" t="s">
        <v>2133</v>
      </c>
      <c r="C35" s="405" t="s">
        <v>2134</v>
      </c>
      <c r="D35" s="400" t="s">
        <v>2313</v>
      </c>
      <c r="E35" s="417" t="s">
        <v>2135</v>
      </c>
      <c r="F35" s="411" t="s">
        <v>3075</v>
      </c>
      <c r="G35" s="411" t="s">
        <v>2136</v>
      </c>
      <c r="H35" s="400" t="s">
        <v>2079</v>
      </c>
      <c r="I35" s="408" t="s">
        <v>2080</v>
      </c>
      <c r="J35" s="400" t="s">
        <v>2129</v>
      </c>
      <c r="K35" s="400" t="s">
        <v>2070</v>
      </c>
      <c r="L35" s="394" t="str">
        <f>VLOOKUP(J35,'[25]2. Anexos'!$B$35:$G$41,(HLOOKUP(K35,'[25]2. Anexos'!$C$35:$G$36,2,0)),0)</f>
        <v>Alto</v>
      </c>
      <c r="M35" s="241" t="s">
        <v>3076</v>
      </c>
      <c r="N35" s="219" t="s">
        <v>2072</v>
      </c>
      <c r="O35" s="219" t="s">
        <v>2073</v>
      </c>
      <c r="P35" s="400" t="s">
        <v>2106</v>
      </c>
      <c r="Q35" s="400" t="s">
        <v>2070</v>
      </c>
      <c r="R35" s="394" t="s">
        <v>3077</v>
      </c>
      <c r="S35" s="397" t="s">
        <v>2084</v>
      </c>
      <c r="T35" s="241" t="s">
        <v>3076</v>
      </c>
      <c r="U35" s="201" t="s">
        <v>3078</v>
      </c>
      <c r="V35" s="201" t="s">
        <v>3079</v>
      </c>
      <c r="W35" s="211">
        <v>1</v>
      </c>
      <c r="X35" s="230">
        <v>44985</v>
      </c>
      <c r="Y35" s="230">
        <v>45291</v>
      </c>
      <c r="Z35" s="232">
        <v>45033</v>
      </c>
      <c r="AA35" s="214">
        <v>1</v>
      </c>
      <c r="AB35" s="221" t="s">
        <v>3080</v>
      </c>
      <c r="AC35" s="400" t="s">
        <v>2952</v>
      </c>
      <c r="AD35" s="206" t="s">
        <v>3081</v>
      </c>
      <c r="AE35" s="232"/>
      <c r="AF35" s="214"/>
      <c r="AG35" s="214"/>
      <c r="AH35" s="206"/>
      <c r="AI35" s="400"/>
      <c r="AJ35" s="206"/>
      <c r="AK35" s="203"/>
      <c r="AL35" s="204"/>
      <c r="AM35" s="204"/>
      <c r="AN35" s="222"/>
      <c r="AO35" s="400"/>
      <c r="AP35" s="206"/>
      <c r="AQ35" s="203"/>
      <c r="AR35" s="739"/>
      <c r="AS35" s="739"/>
      <c r="AT35" s="193"/>
      <c r="AU35" s="391"/>
      <c r="AV35" s="193"/>
    </row>
    <row r="36" spans="1:48" s="191" customFormat="1" ht="178.5" x14ac:dyDescent="0.2">
      <c r="A36" s="412"/>
      <c r="B36" s="401"/>
      <c r="C36" s="407"/>
      <c r="D36" s="401"/>
      <c r="E36" s="424"/>
      <c r="F36" s="412"/>
      <c r="G36" s="412"/>
      <c r="H36" s="401"/>
      <c r="I36" s="409"/>
      <c r="J36" s="401"/>
      <c r="K36" s="401"/>
      <c r="L36" s="395"/>
      <c r="M36" s="221" t="s">
        <v>3082</v>
      </c>
      <c r="N36" s="199" t="s">
        <v>2072</v>
      </c>
      <c r="O36" s="199" t="s">
        <v>2073</v>
      </c>
      <c r="P36" s="401"/>
      <c r="Q36" s="401"/>
      <c r="R36" s="395"/>
      <c r="S36" s="398"/>
      <c r="T36" s="221" t="s">
        <v>3082</v>
      </c>
      <c r="U36" s="201" t="s">
        <v>3078</v>
      </c>
      <c r="V36" s="201" t="s">
        <v>3083</v>
      </c>
      <c r="W36" s="211">
        <v>1</v>
      </c>
      <c r="X36" s="230">
        <v>44985</v>
      </c>
      <c r="Y36" s="230">
        <v>45291</v>
      </c>
      <c r="Z36" s="232">
        <v>45033</v>
      </c>
      <c r="AA36" s="214">
        <v>0.33329999999999999</v>
      </c>
      <c r="AB36" s="221" t="s">
        <v>3084</v>
      </c>
      <c r="AC36" s="402"/>
      <c r="AD36" s="206" t="s">
        <v>3085</v>
      </c>
      <c r="AE36" s="232"/>
      <c r="AF36" s="214"/>
      <c r="AG36" s="214"/>
      <c r="AH36" s="206"/>
      <c r="AI36" s="401"/>
      <c r="AJ36" s="221"/>
      <c r="AK36" s="203"/>
      <c r="AL36" s="204"/>
      <c r="AM36" s="204"/>
      <c r="AN36" s="222"/>
      <c r="AO36" s="401"/>
      <c r="AP36" s="206"/>
      <c r="AQ36" s="203"/>
      <c r="AR36" s="208"/>
      <c r="AS36" s="208"/>
      <c r="AT36" s="193"/>
      <c r="AU36" s="392"/>
      <c r="AV36" s="193"/>
    </row>
    <row r="37" spans="1:48" s="191" customFormat="1" ht="140.25" x14ac:dyDescent="0.2">
      <c r="A37" s="412"/>
      <c r="B37" s="401"/>
      <c r="C37" s="392" t="s">
        <v>3086</v>
      </c>
      <c r="D37" s="400" t="s">
        <v>2313</v>
      </c>
      <c r="E37" s="417" t="s">
        <v>3087</v>
      </c>
      <c r="F37" s="411" t="s">
        <v>3088</v>
      </c>
      <c r="G37" s="405" t="s">
        <v>3089</v>
      </c>
      <c r="H37" s="400" t="s">
        <v>2079</v>
      </c>
      <c r="I37" s="425" t="s">
        <v>2091</v>
      </c>
      <c r="J37" s="391" t="s">
        <v>3090</v>
      </c>
      <c r="K37" s="400" t="s">
        <v>2070</v>
      </c>
      <c r="L37" s="394" t="str">
        <f>VLOOKUP(J37,'[25]2. Anexos'!$B$35:$G$41,(HLOOKUP(K37,'[25]2. Anexos'!$C$35:$G$36,2,0)),0)</f>
        <v>Alto</v>
      </c>
      <c r="M37" s="221" t="s">
        <v>3091</v>
      </c>
      <c r="N37" s="199" t="s">
        <v>2072</v>
      </c>
      <c r="O37" s="199" t="s">
        <v>2073</v>
      </c>
      <c r="P37" s="400" t="s">
        <v>2069</v>
      </c>
      <c r="Q37" s="400" t="s">
        <v>2070</v>
      </c>
      <c r="R37" s="394" t="str">
        <f>VLOOKUP(P37,'[25]2. Anexos'!$B$35:$G$41,(HLOOKUP(Q37,'[25]2. Anexos'!$C$35:$G$36,2,0)),0)</f>
        <v>Alto</v>
      </c>
      <c r="S37" s="397" t="s">
        <v>2084</v>
      </c>
      <c r="T37" s="221" t="s">
        <v>3091</v>
      </c>
      <c r="U37" s="201" t="s">
        <v>2137</v>
      </c>
      <c r="V37" s="201" t="s">
        <v>3092</v>
      </c>
      <c r="W37" s="211">
        <v>1</v>
      </c>
      <c r="X37" s="230">
        <v>44985</v>
      </c>
      <c r="Y37" s="230">
        <v>45291</v>
      </c>
      <c r="Z37" s="232">
        <v>45033</v>
      </c>
      <c r="AA37" s="214">
        <v>8.3299999999999999E-2</v>
      </c>
      <c r="AB37" s="221" t="s">
        <v>3093</v>
      </c>
      <c r="AC37" s="428" t="s">
        <v>2952</v>
      </c>
      <c r="AD37" s="206" t="s">
        <v>3085</v>
      </c>
      <c r="AE37" s="232"/>
      <c r="AF37" s="214"/>
      <c r="AG37" s="214"/>
      <c r="AH37" s="206"/>
      <c r="AI37" s="199"/>
      <c r="AJ37" s="206"/>
      <c r="AK37" s="203"/>
      <c r="AL37" s="204"/>
      <c r="AM37" s="226"/>
      <c r="AN37" s="222"/>
      <c r="AO37" s="199"/>
      <c r="AP37" s="206"/>
      <c r="AQ37" s="227"/>
      <c r="AR37" s="208"/>
      <c r="AS37" s="208"/>
      <c r="AT37" s="193"/>
      <c r="AU37" s="215"/>
      <c r="AV37" s="193"/>
    </row>
    <row r="38" spans="1:48" s="191" customFormat="1" ht="204" x14ac:dyDescent="0.2">
      <c r="A38" s="413"/>
      <c r="B38" s="402"/>
      <c r="C38" s="393"/>
      <c r="D38" s="402"/>
      <c r="E38" s="418"/>
      <c r="F38" s="413"/>
      <c r="G38" s="407"/>
      <c r="H38" s="402"/>
      <c r="I38" s="427"/>
      <c r="J38" s="393"/>
      <c r="K38" s="402"/>
      <c r="L38" s="396"/>
      <c r="M38" s="221" t="s">
        <v>3082</v>
      </c>
      <c r="N38" s="199" t="s">
        <v>2072</v>
      </c>
      <c r="O38" s="199" t="s">
        <v>2073</v>
      </c>
      <c r="P38" s="402"/>
      <c r="Q38" s="402"/>
      <c r="R38" s="396"/>
      <c r="S38" s="399"/>
      <c r="T38" s="221" t="s">
        <v>3082</v>
      </c>
      <c r="U38" s="201" t="s">
        <v>3078</v>
      </c>
      <c r="V38" s="201" t="s">
        <v>3083</v>
      </c>
      <c r="W38" s="211">
        <v>1</v>
      </c>
      <c r="X38" s="230">
        <v>44985</v>
      </c>
      <c r="Y38" s="230">
        <v>45291</v>
      </c>
      <c r="Z38" s="232">
        <v>45033</v>
      </c>
      <c r="AA38" s="214">
        <v>0.33329999999999999</v>
      </c>
      <c r="AB38" s="221" t="s">
        <v>3094</v>
      </c>
      <c r="AC38" s="428"/>
      <c r="AD38" s="206" t="s">
        <v>3095</v>
      </c>
      <c r="AE38" s="232"/>
      <c r="AF38" s="214"/>
      <c r="AG38" s="214"/>
      <c r="AH38" s="223"/>
      <c r="AI38" s="199"/>
      <c r="AJ38" s="206"/>
      <c r="AK38" s="203"/>
      <c r="AL38" s="204"/>
      <c r="AM38" s="204"/>
      <c r="AN38" s="222"/>
      <c r="AO38" s="199"/>
      <c r="AP38" s="206"/>
      <c r="AQ38" s="203"/>
      <c r="AR38" s="208"/>
      <c r="AS38" s="208"/>
      <c r="AT38" s="193"/>
      <c r="AU38" s="215"/>
      <c r="AV38" s="193"/>
    </row>
    <row r="39" spans="1:48" s="743" customFormat="1" ht="204" x14ac:dyDescent="0.2">
      <c r="A39" s="391" t="s">
        <v>2138</v>
      </c>
      <c r="B39" s="421" t="s">
        <v>2139</v>
      </c>
      <c r="C39" s="201" t="s">
        <v>2141</v>
      </c>
      <c r="D39" s="215" t="s">
        <v>2673</v>
      </c>
      <c r="E39" s="740" t="s">
        <v>3096</v>
      </c>
      <c r="F39" s="201" t="s">
        <v>2142</v>
      </c>
      <c r="G39" s="740" t="s">
        <v>3097</v>
      </c>
      <c r="H39" s="201" t="s">
        <v>2067</v>
      </c>
      <c r="I39" s="321" t="s">
        <v>2080</v>
      </c>
      <c r="J39" s="201" t="s">
        <v>2123</v>
      </c>
      <c r="K39" s="201" t="s">
        <v>2092</v>
      </c>
      <c r="L39" s="741" t="str">
        <f>VLOOKUP(J39,'[26]2. Anexos'!$B$35:$G$41,(HLOOKUP(K39,'[26]2. Anexos'!$C$35:$G$36,2,0)),0)</f>
        <v>Alto</v>
      </c>
      <c r="M39" s="221" t="s">
        <v>3098</v>
      </c>
      <c r="N39" s="215" t="s">
        <v>2072</v>
      </c>
      <c r="O39" s="215" t="s">
        <v>2073</v>
      </c>
      <c r="P39" s="201" t="s">
        <v>2081</v>
      </c>
      <c r="Q39" s="201" t="s">
        <v>2092</v>
      </c>
      <c r="R39" s="741" t="str">
        <f>VLOOKUP(P39,'[26]2. Anexos'!$B$35:$G$41,(HLOOKUP(Q39,'[26]2. Anexos'!$C$35:$G$36,2,0)),0)</f>
        <v>Moderado</v>
      </c>
      <c r="S39" s="210" t="s">
        <v>2084</v>
      </c>
      <c r="T39" s="221" t="s">
        <v>3098</v>
      </c>
      <c r="U39" s="201" t="s">
        <v>3099</v>
      </c>
      <c r="V39" s="201" t="s">
        <v>2143</v>
      </c>
      <c r="W39" s="202">
        <v>1</v>
      </c>
      <c r="X39" s="230">
        <v>44985</v>
      </c>
      <c r="Y39" s="230">
        <v>45291</v>
      </c>
      <c r="Z39" s="232">
        <v>45020</v>
      </c>
      <c r="AA39" s="214">
        <v>0.25</v>
      </c>
      <c r="AB39" s="221" t="s">
        <v>3100</v>
      </c>
      <c r="AC39" s="215" t="s">
        <v>2952</v>
      </c>
      <c r="AD39" s="742" t="s">
        <v>3101</v>
      </c>
      <c r="AE39" s="220"/>
      <c r="AF39" s="239"/>
      <c r="AG39" s="239"/>
      <c r="AH39" s="201"/>
      <c r="AI39" s="215"/>
      <c r="AJ39" s="201"/>
      <c r="AK39" s="220"/>
      <c r="AL39" s="239"/>
      <c r="AM39" s="239"/>
      <c r="AN39" s="201"/>
      <c r="AO39" s="215"/>
      <c r="AP39" s="201"/>
      <c r="AQ39" s="220"/>
      <c r="AR39" s="239"/>
      <c r="AS39" s="239"/>
      <c r="AT39" s="201"/>
      <c r="AU39" s="215"/>
      <c r="AV39" s="201"/>
    </row>
    <row r="40" spans="1:48" s="743" customFormat="1" ht="178.5" x14ac:dyDescent="0.2">
      <c r="A40" s="392"/>
      <c r="B40" s="422"/>
      <c r="C40" s="201" t="s">
        <v>2144</v>
      </c>
      <c r="D40" s="744" t="s">
        <v>2673</v>
      </c>
      <c r="E40" s="740" t="s">
        <v>2145</v>
      </c>
      <c r="F40" s="201" t="s">
        <v>3102</v>
      </c>
      <c r="G40" s="740" t="s">
        <v>3103</v>
      </c>
      <c r="H40" s="201" t="s">
        <v>2067</v>
      </c>
      <c r="I40" s="321" t="s">
        <v>2080</v>
      </c>
      <c r="J40" s="201" t="s">
        <v>2123</v>
      </c>
      <c r="K40" s="201" t="s">
        <v>2092</v>
      </c>
      <c r="L40" s="741" t="str">
        <f>VLOOKUP(J40,'[26]2. Anexos'!$B$35:$G$41,(HLOOKUP(K40,'[26]2. Anexos'!$C$35:$G$36,2,0)),0)</f>
        <v>Alto</v>
      </c>
      <c r="M40" s="221" t="s">
        <v>3104</v>
      </c>
      <c r="N40" s="215" t="s">
        <v>2072</v>
      </c>
      <c r="O40" s="215" t="s">
        <v>2073</v>
      </c>
      <c r="P40" s="201" t="s">
        <v>2081</v>
      </c>
      <c r="Q40" s="201" t="s">
        <v>2092</v>
      </c>
      <c r="R40" s="741" t="str">
        <f>VLOOKUP(P40,'[26]2. Anexos'!$B$35:$G$41,(HLOOKUP(Q40,'[26]2. Anexos'!$C$35:$G$36,2,0)),0)</f>
        <v>Moderado</v>
      </c>
      <c r="S40" s="210" t="s">
        <v>2084</v>
      </c>
      <c r="T40" s="221" t="s">
        <v>3105</v>
      </c>
      <c r="U40" s="201" t="s">
        <v>3106</v>
      </c>
      <c r="V40" s="201" t="s">
        <v>3107</v>
      </c>
      <c r="W40" s="202">
        <v>1</v>
      </c>
      <c r="X40" s="230">
        <v>44985</v>
      </c>
      <c r="Y40" s="230">
        <v>45291</v>
      </c>
      <c r="Z40" s="232">
        <v>45020</v>
      </c>
      <c r="AA40" s="214">
        <v>0.1</v>
      </c>
      <c r="AB40" s="221" t="s">
        <v>3108</v>
      </c>
      <c r="AC40" s="215" t="s">
        <v>2952</v>
      </c>
      <c r="AD40" s="221" t="s">
        <v>3109</v>
      </c>
      <c r="AE40" s="220"/>
      <c r="AF40" s="239"/>
      <c r="AG40" s="239"/>
      <c r="AH40" s="201"/>
      <c r="AI40" s="215"/>
      <c r="AJ40" s="201"/>
      <c r="AK40" s="220"/>
      <c r="AL40" s="239"/>
      <c r="AM40" s="239"/>
      <c r="AN40" s="201"/>
      <c r="AO40" s="215"/>
      <c r="AP40" s="201"/>
      <c r="AQ40" s="220"/>
      <c r="AR40" s="239"/>
      <c r="AS40" s="239"/>
      <c r="AT40" s="201"/>
      <c r="AU40" s="215"/>
      <c r="AV40" s="201"/>
    </row>
    <row r="41" spans="1:48" s="743" customFormat="1" ht="216.75" x14ac:dyDescent="0.2">
      <c r="A41" s="392"/>
      <c r="B41" s="422"/>
      <c r="C41" s="421" t="s">
        <v>2141</v>
      </c>
      <c r="D41" s="391" t="s">
        <v>2673</v>
      </c>
      <c r="E41" s="745" t="s">
        <v>2146</v>
      </c>
      <c r="F41" s="746" t="s">
        <v>3110</v>
      </c>
      <c r="G41" s="745" t="s">
        <v>3111</v>
      </c>
      <c r="H41" s="391" t="s">
        <v>2140</v>
      </c>
      <c r="I41" s="745" t="s">
        <v>2080</v>
      </c>
      <c r="J41" s="391" t="s">
        <v>2123</v>
      </c>
      <c r="K41" s="391" t="s">
        <v>2092</v>
      </c>
      <c r="L41" s="747" t="str">
        <f>VLOOKUP(J41,'[26]2. Anexos'!$B$35:$G$41,(HLOOKUP(K41,'[26]2. Anexos'!$C$35:$G$36,2,0)),0)</f>
        <v>Alto</v>
      </c>
      <c r="M41" s="221" t="s">
        <v>2147</v>
      </c>
      <c r="N41" s="233" t="s">
        <v>2072</v>
      </c>
      <c r="O41" s="233" t="s">
        <v>2073</v>
      </c>
      <c r="P41" s="391" t="s">
        <v>2106</v>
      </c>
      <c r="Q41" s="391" t="s">
        <v>2092</v>
      </c>
      <c r="R41" s="745" t="str">
        <f>VLOOKUP(P41,'[26]2. Anexos'!$B$35:$G$41,(HLOOKUP(Q41,'[26]2. Anexos'!$C$35:$G$36,2,0)),0)</f>
        <v>Moderado</v>
      </c>
      <c r="S41" s="391" t="s">
        <v>2084</v>
      </c>
      <c r="T41" s="221" t="s">
        <v>2147</v>
      </c>
      <c r="U41" s="233" t="s">
        <v>3112</v>
      </c>
      <c r="V41" s="201" t="s">
        <v>3113</v>
      </c>
      <c r="W41" s="202">
        <v>1</v>
      </c>
      <c r="X41" s="230">
        <v>44985</v>
      </c>
      <c r="Y41" s="230">
        <v>45291</v>
      </c>
      <c r="Z41" s="232">
        <v>45020</v>
      </c>
      <c r="AA41" s="214">
        <v>0.18</v>
      </c>
      <c r="AB41" s="221" t="s">
        <v>3114</v>
      </c>
      <c r="AC41" s="391" t="s">
        <v>2952</v>
      </c>
      <c r="AD41" s="221" t="s">
        <v>3115</v>
      </c>
      <c r="AE41" s="220"/>
      <c r="AF41" s="239"/>
      <c r="AG41" s="239"/>
      <c r="AH41" s="201"/>
      <c r="AI41" s="215"/>
      <c r="AJ41" s="201"/>
      <c r="AK41" s="220"/>
      <c r="AL41" s="239"/>
      <c r="AM41" s="239"/>
      <c r="AN41" s="201"/>
      <c r="AO41" s="215"/>
      <c r="AP41" s="201"/>
      <c r="AQ41" s="220"/>
      <c r="AR41" s="239"/>
      <c r="AS41" s="239"/>
      <c r="AT41" s="201"/>
      <c r="AU41" s="215"/>
      <c r="AV41" s="201"/>
    </row>
    <row r="42" spans="1:48" s="743" customFormat="1" ht="191.25" x14ac:dyDescent="0.2">
      <c r="A42" s="392"/>
      <c r="B42" s="422"/>
      <c r="C42" s="422"/>
      <c r="D42" s="392"/>
      <c r="E42" s="748"/>
      <c r="F42" s="749"/>
      <c r="G42" s="748"/>
      <c r="H42" s="392"/>
      <c r="I42" s="750"/>
      <c r="J42" s="392"/>
      <c r="K42" s="392"/>
      <c r="L42" s="751"/>
      <c r="M42" s="221" t="s">
        <v>2148</v>
      </c>
      <c r="N42" s="179" t="s">
        <v>2072</v>
      </c>
      <c r="O42" s="179" t="s">
        <v>2073</v>
      </c>
      <c r="P42" s="392"/>
      <c r="Q42" s="392"/>
      <c r="R42" s="750"/>
      <c r="S42" s="392"/>
      <c r="T42" s="221" t="s">
        <v>2148</v>
      </c>
      <c r="U42" s="233" t="s">
        <v>3112</v>
      </c>
      <c r="V42" s="201" t="s">
        <v>2149</v>
      </c>
      <c r="W42" s="202">
        <v>1</v>
      </c>
      <c r="X42" s="230">
        <v>44985</v>
      </c>
      <c r="Y42" s="230">
        <v>45291</v>
      </c>
      <c r="Z42" s="232">
        <v>45020</v>
      </c>
      <c r="AA42" s="214">
        <v>0.18</v>
      </c>
      <c r="AB42" s="221" t="s">
        <v>3116</v>
      </c>
      <c r="AC42" s="392"/>
      <c r="AD42" s="221" t="s">
        <v>3109</v>
      </c>
      <c r="AE42" s="220"/>
      <c r="AF42" s="239"/>
      <c r="AG42" s="239"/>
      <c r="AH42" s="201"/>
      <c r="AI42" s="215"/>
      <c r="AJ42" s="201"/>
      <c r="AK42" s="220"/>
      <c r="AL42" s="239"/>
      <c r="AM42" s="239"/>
      <c r="AN42" s="201"/>
      <c r="AO42" s="215"/>
      <c r="AP42" s="201"/>
      <c r="AQ42" s="220"/>
      <c r="AR42" s="239"/>
      <c r="AS42" s="239"/>
      <c r="AT42" s="201"/>
      <c r="AU42" s="215"/>
      <c r="AV42" s="201"/>
    </row>
    <row r="43" spans="1:48" s="755" customFormat="1" ht="229.5" x14ac:dyDescent="0.2">
      <c r="A43" s="393"/>
      <c r="B43" s="423"/>
      <c r="C43" s="423"/>
      <c r="D43" s="393"/>
      <c r="E43" s="752"/>
      <c r="F43" s="753" t="s">
        <v>3117</v>
      </c>
      <c r="G43" s="752" t="s">
        <v>3118</v>
      </c>
      <c r="H43" s="392"/>
      <c r="I43" s="750"/>
      <c r="J43" s="393"/>
      <c r="K43" s="393"/>
      <c r="L43" s="754"/>
      <c r="M43" s="221" t="s">
        <v>3119</v>
      </c>
      <c r="N43" s="215" t="s">
        <v>2072</v>
      </c>
      <c r="O43" s="215" t="s">
        <v>2073</v>
      </c>
      <c r="P43" s="392"/>
      <c r="Q43" s="392"/>
      <c r="R43" s="750"/>
      <c r="S43" s="392"/>
      <c r="T43" s="221" t="s">
        <v>3119</v>
      </c>
      <c r="U43" s="179" t="s">
        <v>3112</v>
      </c>
      <c r="V43" s="201" t="s">
        <v>3120</v>
      </c>
      <c r="W43" s="202">
        <v>1</v>
      </c>
      <c r="X43" s="230">
        <v>44985</v>
      </c>
      <c r="Y43" s="230">
        <v>45291</v>
      </c>
      <c r="Z43" s="232">
        <v>45020</v>
      </c>
      <c r="AA43" s="214">
        <v>0.18</v>
      </c>
      <c r="AB43" s="221" t="s">
        <v>3121</v>
      </c>
      <c r="AC43" s="393"/>
      <c r="AD43" s="221" t="s">
        <v>3109</v>
      </c>
      <c r="AE43" s="220"/>
      <c r="AF43" s="239"/>
      <c r="AG43" s="239"/>
      <c r="AH43" s="201"/>
      <c r="AI43" s="215"/>
      <c r="AJ43" s="201"/>
      <c r="AK43" s="220"/>
      <c r="AL43" s="239"/>
      <c r="AM43" s="239"/>
      <c r="AN43" s="201"/>
      <c r="AO43" s="215"/>
      <c r="AP43" s="201"/>
      <c r="AQ43" s="220"/>
      <c r="AR43" s="239"/>
      <c r="AS43" s="239"/>
      <c r="AT43" s="201"/>
      <c r="AU43" s="215"/>
      <c r="AV43" s="201"/>
    </row>
    <row r="44" spans="1:48" s="191" customFormat="1" ht="191.25" x14ac:dyDescent="0.2">
      <c r="A44" s="400" t="s">
        <v>2150</v>
      </c>
      <c r="B44" s="414" t="s">
        <v>2151</v>
      </c>
      <c r="C44" s="756" t="s">
        <v>2152</v>
      </c>
      <c r="D44" s="434" t="s">
        <v>2993</v>
      </c>
      <c r="E44" s="417" t="s">
        <v>2153</v>
      </c>
      <c r="F44" s="195" t="s">
        <v>2154</v>
      </c>
      <c r="G44" s="434" t="s">
        <v>2155</v>
      </c>
      <c r="H44" s="411" t="s">
        <v>2067</v>
      </c>
      <c r="I44" s="408" t="s">
        <v>2156</v>
      </c>
      <c r="J44" s="411" t="s">
        <v>2123</v>
      </c>
      <c r="K44" s="411" t="s">
        <v>2092</v>
      </c>
      <c r="L44" s="394" t="str">
        <f>VLOOKUP(J44,'[27]2. Anexos'!$B$35:$G$41,(HLOOKUP(K44,'[27]2. Anexos'!$C$35:$G$36,2,0)),0)</f>
        <v>Alto</v>
      </c>
      <c r="M44" s="193" t="s">
        <v>3122</v>
      </c>
      <c r="N44" s="199" t="s">
        <v>2072</v>
      </c>
      <c r="O44" s="199" t="s">
        <v>2073</v>
      </c>
      <c r="P44" s="411" t="s">
        <v>2069</v>
      </c>
      <c r="Q44" s="411" t="s">
        <v>2092</v>
      </c>
      <c r="R44" s="394" t="str">
        <f>VLOOKUP(P44,'[27]2. Anexos'!$B$35:$G$41,(HLOOKUP(Q44,'[27]2. Anexos'!$C$35:$G$36,2,0)),0)</f>
        <v>Moderado</v>
      </c>
      <c r="S44" s="432" t="s">
        <v>2084</v>
      </c>
      <c r="T44" s="193" t="s">
        <v>3122</v>
      </c>
      <c r="U44" s="195" t="s">
        <v>2157</v>
      </c>
      <c r="V44" s="195" t="s">
        <v>3123</v>
      </c>
      <c r="W44" s="211">
        <v>1</v>
      </c>
      <c r="X44" s="726">
        <v>44985</v>
      </c>
      <c r="Y44" s="726">
        <v>45291</v>
      </c>
      <c r="Z44" s="203">
        <v>45027</v>
      </c>
      <c r="AA44" s="214">
        <v>0.25</v>
      </c>
      <c r="AB44" s="193" t="s">
        <v>3124</v>
      </c>
      <c r="AC44" s="391" t="s">
        <v>2952</v>
      </c>
      <c r="AD44" s="193" t="s">
        <v>3125</v>
      </c>
      <c r="AE44" s="203"/>
      <c r="AF44" s="204"/>
      <c r="AG44" s="204"/>
      <c r="AH44" s="193"/>
      <c r="AI44" s="391"/>
      <c r="AJ44" s="193"/>
      <c r="AK44" s="203"/>
      <c r="AL44" s="204"/>
      <c r="AM44" s="204"/>
      <c r="AN44" s="193"/>
      <c r="AO44" s="400"/>
      <c r="AP44" s="193"/>
      <c r="AQ44" s="203"/>
      <c r="AR44" s="204"/>
      <c r="AS44" s="204"/>
      <c r="AT44" s="193"/>
      <c r="AU44" s="400"/>
      <c r="AV44" s="193"/>
    </row>
    <row r="45" spans="1:48" s="191" customFormat="1" ht="153" x14ac:dyDescent="0.2">
      <c r="A45" s="401"/>
      <c r="B45" s="415"/>
      <c r="C45" s="757"/>
      <c r="D45" s="435"/>
      <c r="E45" s="418"/>
      <c r="F45" s="195" t="s">
        <v>2158</v>
      </c>
      <c r="G45" s="435"/>
      <c r="H45" s="413"/>
      <c r="I45" s="410"/>
      <c r="J45" s="413"/>
      <c r="K45" s="413"/>
      <c r="L45" s="396"/>
      <c r="M45" s="193" t="s">
        <v>3126</v>
      </c>
      <c r="N45" s="199" t="s">
        <v>2072</v>
      </c>
      <c r="O45" s="199" t="s">
        <v>2073</v>
      </c>
      <c r="P45" s="413"/>
      <c r="Q45" s="413"/>
      <c r="R45" s="396"/>
      <c r="S45" s="433"/>
      <c r="T45" s="193" t="s">
        <v>3126</v>
      </c>
      <c r="U45" s="195" t="s">
        <v>2159</v>
      </c>
      <c r="V45" s="195" t="s">
        <v>3127</v>
      </c>
      <c r="W45" s="758">
        <v>1</v>
      </c>
      <c r="X45" s="726">
        <v>44985</v>
      </c>
      <c r="Y45" s="726">
        <v>45291</v>
      </c>
      <c r="Z45" s="203">
        <v>45027</v>
      </c>
      <c r="AA45" s="214">
        <v>0.25</v>
      </c>
      <c r="AB45" s="193" t="s">
        <v>3128</v>
      </c>
      <c r="AC45" s="393"/>
      <c r="AD45" s="193" t="s">
        <v>3125</v>
      </c>
      <c r="AE45" s="203"/>
      <c r="AF45" s="204"/>
      <c r="AG45" s="204"/>
      <c r="AH45" s="193"/>
      <c r="AI45" s="393"/>
      <c r="AJ45" s="193"/>
      <c r="AK45" s="203"/>
      <c r="AL45" s="204"/>
      <c r="AM45" s="204"/>
      <c r="AN45" s="193"/>
      <c r="AO45" s="402"/>
      <c r="AP45" s="193"/>
      <c r="AQ45" s="203"/>
      <c r="AR45" s="204"/>
      <c r="AS45" s="204"/>
      <c r="AT45" s="193"/>
      <c r="AU45" s="402"/>
      <c r="AV45" s="193"/>
    </row>
    <row r="46" spans="1:48" s="191" customFormat="1" ht="140.25" x14ac:dyDescent="0.2">
      <c r="A46" s="401"/>
      <c r="B46" s="415"/>
      <c r="C46" s="759" t="s">
        <v>2160</v>
      </c>
      <c r="D46" s="759" t="s">
        <v>2993</v>
      </c>
      <c r="E46" s="429" t="s">
        <v>3129</v>
      </c>
      <c r="F46" s="198" t="s">
        <v>2161</v>
      </c>
      <c r="G46" s="428" t="s">
        <v>3130</v>
      </c>
      <c r="H46" s="759" t="s">
        <v>2067</v>
      </c>
      <c r="I46" s="760" t="s">
        <v>2100</v>
      </c>
      <c r="J46" s="761" t="s">
        <v>2123</v>
      </c>
      <c r="K46" s="759" t="s">
        <v>2092</v>
      </c>
      <c r="L46" s="762" t="str">
        <f>VLOOKUP(J46,'[28]2. Anexos'!$B$35:$G$41,(HLOOKUP(K46,'[28]2. Anexos'!$C$35:$G$36,2,0)),0)</f>
        <v>Alto</v>
      </c>
      <c r="M46" s="178" t="s">
        <v>3131</v>
      </c>
      <c r="N46" s="184" t="s">
        <v>2072</v>
      </c>
      <c r="O46" s="184" t="s">
        <v>2073</v>
      </c>
      <c r="P46" s="759" t="s">
        <v>2081</v>
      </c>
      <c r="Q46" s="759" t="s">
        <v>2092</v>
      </c>
      <c r="R46" s="762" t="str">
        <f>VLOOKUP(P46,'[28]2. Anexos'!$B$35:$G$41,(HLOOKUP(Q46,'[28]2. Anexos'!$C$35:$G$36,2,0)),0)</f>
        <v>Moderado</v>
      </c>
      <c r="S46" s="763" t="s">
        <v>2084</v>
      </c>
      <c r="T46" s="178" t="s">
        <v>3131</v>
      </c>
      <c r="U46" s="178" t="s">
        <v>3132</v>
      </c>
      <c r="V46" s="198" t="s">
        <v>3133</v>
      </c>
      <c r="W46" s="218">
        <v>1</v>
      </c>
      <c r="X46" s="726">
        <v>44985</v>
      </c>
      <c r="Y46" s="187">
        <v>45291</v>
      </c>
      <c r="Z46" s="203">
        <v>45027</v>
      </c>
      <c r="AA46" s="204">
        <v>0.25</v>
      </c>
      <c r="AB46" s="193" t="s">
        <v>3134</v>
      </c>
      <c r="AC46" s="400" t="s">
        <v>2952</v>
      </c>
      <c r="AD46" s="193" t="s">
        <v>3125</v>
      </c>
      <c r="AE46" s="203"/>
      <c r="AF46" s="208"/>
      <c r="AG46" s="208"/>
      <c r="AH46" s="411"/>
      <c r="AI46" s="199"/>
      <c r="AJ46" s="193"/>
      <c r="AK46" s="203"/>
      <c r="AL46" s="208"/>
      <c r="AM46" s="208"/>
      <c r="AN46" s="411"/>
      <c r="AO46" s="199"/>
      <c r="AP46" s="193"/>
      <c r="AQ46" s="203"/>
      <c r="AR46" s="204"/>
      <c r="AS46" s="204"/>
      <c r="AT46" s="193"/>
      <c r="AU46" s="184"/>
      <c r="AV46" s="193"/>
    </row>
    <row r="47" spans="1:48" s="191" customFormat="1" ht="114.75" x14ac:dyDescent="0.2">
      <c r="A47" s="401"/>
      <c r="B47" s="415"/>
      <c r="C47" s="759"/>
      <c r="D47" s="759"/>
      <c r="E47" s="429"/>
      <c r="F47" s="198" t="s">
        <v>3135</v>
      </c>
      <c r="G47" s="428"/>
      <c r="H47" s="759"/>
      <c r="I47" s="760"/>
      <c r="J47" s="761"/>
      <c r="K47" s="759"/>
      <c r="L47" s="762"/>
      <c r="M47" s="178" t="s">
        <v>3136</v>
      </c>
      <c r="N47" s="184" t="s">
        <v>2072</v>
      </c>
      <c r="O47" s="184" t="s">
        <v>2073</v>
      </c>
      <c r="P47" s="759"/>
      <c r="Q47" s="759"/>
      <c r="R47" s="762"/>
      <c r="S47" s="763"/>
      <c r="T47" s="178" t="s">
        <v>3136</v>
      </c>
      <c r="U47" s="178" t="s">
        <v>3137</v>
      </c>
      <c r="V47" s="198" t="s">
        <v>3138</v>
      </c>
      <c r="W47" s="218">
        <v>1</v>
      </c>
      <c r="X47" s="726">
        <v>44985</v>
      </c>
      <c r="Y47" s="187">
        <v>45291</v>
      </c>
      <c r="Z47" s="203">
        <v>45027</v>
      </c>
      <c r="AA47" s="204"/>
      <c r="AB47" s="193" t="s">
        <v>3139</v>
      </c>
      <c r="AC47" s="401"/>
      <c r="AD47" s="193" t="s">
        <v>3005</v>
      </c>
      <c r="AE47" s="203"/>
      <c r="AF47" s="208"/>
      <c r="AG47" s="208"/>
      <c r="AH47" s="412"/>
      <c r="AI47" s="199"/>
      <c r="AJ47" s="193"/>
      <c r="AK47" s="203"/>
      <c r="AL47" s="208"/>
      <c r="AM47" s="208"/>
      <c r="AN47" s="412"/>
      <c r="AO47" s="199"/>
      <c r="AP47" s="193"/>
      <c r="AQ47" s="203"/>
      <c r="AR47" s="204"/>
      <c r="AS47" s="204"/>
      <c r="AT47" s="193"/>
      <c r="AU47" s="192"/>
      <c r="AV47" s="193"/>
    </row>
    <row r="48" spans="1:48" s="191" customFormat="1" ht="127.5" x14ac:dyDescent="0.2">
      <c r="A48" s="401"/>
      <c r="B48" s="415"/>
      <c r="C48" s="759"/>
      <c r="D48" s="759"/>
      <c r="E48" s="429"/>
      <c r="F48" s="759" t="s">
        <v>3140</v>
      </c>
      <c r="G48" s="428"/>
      <c r="H48" s="759"/>
      <c r="I48" s="760"/>
      <c r="J48" s="761"/>
      <c r="K48" s="759"/>
      <c r="L48" s="762"/>
      <c r="M48" s="178" t="s">
        <v>3141</v>
      </c>
      <c r="N48" s="184" t="s">
        <v>2072</v>
      </c>
      <c r="O48" s="184" t="s">
        <v>2073</v>
      </c>
      <c r="P48" s="759"/>
      <c r="Q48" s="759"/>
      <c r="R48" s="762"/>
      <c r="S48" s="763"/>
      <c r="T48" s="178" t="s">
        <v>3141</v>
      </c>
      <c r="U48" s="178" t="s">
        <v>3142</v>
      </c>
      <c r="V48" s="253" t="s">
        <v>3143</v>
      </c>
      <c r="W48" s="218">
        <v>1</v>
      </c>
      <c r="X48" s="726">
        <v>44985</v>
      </c>
      <c r="Y48" s="187">
        <v>45291</v>
      </c>
      <c r="Z48" s="203">
        <v>45027</v>
      </c>
      <c r="AA48" s="204"/>
      <c r="AB48" s="193" t="s">
        <v>3144</v>
      </c>
      <c r="AC48" s="401"/>
      <c r="AD48" s="193" t="s">
        <v>3005</v>
      </c>
      <c r="AE48" s="203"/>
      <c r="AF48" s="208"/>
      <c r="AG48" s="208"/>
      <c r="AH48" s="413"/>
      <c r="AI48" s="199"/>
      <c r="AJ48" s="193"/>
      <c r="AK48" s="203"/>
      <c r="AL48" s="208"/>
      <c r="AM48" s="208"/>
      <c r="AN48" s="413"/>
      <c r="AO48" s="199"/>
      <c r="AP48" s="193"/>
      <c r="AQ48" s="203"/>
      <c r="AR48" s="204"/>
      <c r="AS48" s="204"/>
      <c r="AT48" s="193"/>
      <c r="AU48" s="184"/>
      <c r="AV48" s="193"/>
    </row>
    <row r="49" spans="1:48" s="191" customFormat="1" ht="127.5" x14ac:dyDescent="0.2">
      <c r="A49" s="402"/>
      <c r="B49" s="416"/>
      <c r="C49" s="759"/>
      <c r="D49" s="759"/>
      <c r="E49" s="429"/>
      <c r="F49" s="759"/>
      <c r="G49" s="428"/>
      <c r="H49" s="759"/>
      <c r="I49" s="760"/>
      <c r="J49" s="761"/>
      <c r="K49" s="759"/>
      <c r="L49" s="762"/>
      <c r="M49" s="178" t="s">
        <v>3145</v>
      </c>
      <c r="N49" s="184"/>
      <c r="O49" s="184"/>
      <c r="P49" s="759"/>
      <c r="Q49" s="759"/>
      <c r="R49" s="762"/>
      <c r="S49" s="763"/>
      <c r="T49" s="178" t="s">
        <v>3145</v>
      </c>
      <c r="U49" s="178" t="s">
        <v>3132</v>
      </c>
      <c r="V49" s="198" t="s">
        <v>3146</v>
      </c>
      <c r="W49" s="218">
        <v>1</v>
      </c>
      <c r="X49" s="726">
        <v>44985</v>
      </c>
      <c r="Y49" s="187">
        <v>45291</v>
      </c>
      <c r="Z49" s="203">
        <v>45027</v>
      </c>
      <c r="AA49" s="189"/>
      <c r="AB49" s="193" t="s">
        <v>3147</v>
      </c>
      <c r="AC49" s="402"/>
      <c r="AD49" s="193" t="s">
        <v>3005</v>
      </c>
      <c r="AE49" s="188"/>
      <c r="AF49" s="243"/>
      <c r="AG49" s="243"/>
      <c r="AH49" s="198"/>
      <c r="AI49" s="184"/>
      <c r="AJ49" s="178"/>
      <c r="AK49" s="188"/>
      <c r="AL49" s="243"/>
      <c r="AM49" s="243"/>
      <c r="AN49" s="198"/>
      <c r="AO49" s="184"/>
      <c r="AP49" s="178"/>
      <c r="AQ49" s="188"/>
      <c r="AR49" s="189"/>
      <c r="AS49" s="189"/>
      <c r="AT49" s="178"/>
      <c r="AU49" s="184"/>
      <c r="AV49" s="178"/>
    </row>
    <row r="50" spans="1:48" ht="114.75" x14ac:dyDescent="0.2">
      <c r="A50" s="411" t="s">
        <v>3148</v>
      </c>
      <c r="B50" s="411" t="s">
        <v>2162</v>
      </c>
      <c r="C50" s="411" t="s">
        <v>3149</v>
      </c>
      <c r="D50" s="405" t="s">
        <v>2993</v>
      </c>
      <c r="E50" s="764" t="s">
        <v>2165</v>
      </c>
      <c r="F50" s="253" t="s">
        <v>3150</v>
      </c>
      <c r="G50" s="428" t="s">
        <v>3151</v>
      </c>
      <c r="H50" s="400" t="s">
        <v>2067</v>
      </c>
      <c r="I50" s="425" t="s">
        <v>2100</v>
      </c>
      <c r="J50" s="400" t="s">
        <v>2081</v>
      </c>
      <c r="K50" s="400" t="s">
        <v>2092</v>
      </c>
      <c r="L50" s="394" t="str">
        <f>VLOOKUP(J50,'[29]2. Anexos'!$B$35:$G$41,(HLOOKUP(K50,'[29]2. Anexos'!$C$35:$G$36,2,0)),0)</f>
        <v>Moderado</v>
      </c>
      <c r="M50" s="201" t="s">
        <v>3152</v>
      </c>
      <c r="N50" s="199" t="s">
        <v>2072</v>
      </c>
      <c r="O50" s="199" t="s">
        <v>2073</v>
      </c>
      <c r="P50" s="400" t="s">
        <v>2069</v>
      </c>
      <c r="Q50" s="400" t="s">
        <v>2092</v>
      </c>
      <c r="R50" s="394" t="str">
        <f>VLOOKUP(J50,'[29]2. Anexos'!$B$35:$G$41,(HLOOKUP(K50,'[29]2. Anexos'!$C$35:$G$36,2,0)),0)</f>
        <v>Moderado</v>
      </c>
      <c r="S50" s="397" t="s">
        <v>2084</v>
      </c>
      <c r="T50" s="201" t="s">
        <v>3152</v>
      </c>
      <c r="U50" s="228" t="s">
        <v>3153</v>
      </c>
      <c r="V50" s="228" t="s">
        <v>3154</v>
      </c>
      <c r="W50" s="765">
        <v>1</v>
      </c>
      <c r="X50" s="737">
        <v>44985</v>
      </c>
      <c r="Y50" s="737">
        <v>45291</v>
      </c>
      <c r="Z50" s="187">
        <v>45016</v>
      </c>
      <c r="AA50" s="218">
        <v>1</v>
      </c>
      <c r="AB50" s="178" t="s">
        <v>3155</v>
      </c>
      <c r="AC50" s="391" t="s">
        <v>2952</v>
      </c>
      <c r="AD50" s="178" t="s">
        <v>3156</v>
      </c>
      <c r="AE50" s="176"/>
      <c r="AF50" s="176"/>
      <c r="AG50" s="176"/>
      <c r="AH50" s="178"/>
      <c r="AI50" s="176"/>
      <c r="AJ50" s="178"/>
      <c r="AK50" s="176"/>
      <c r="AL50" s="176"/>
      <c r="AM50" s="176"/>
      <c r="AN50" s="178"/>
      <c r="AO50" s="176"/>
      <c r="AP50" s="178"/>
      <c r="AQ50" s="248"/>
      <c r="AR50" s="249"/>
      <c r="AS50" s="249"/>
      <c r="AT50" s="198"/>
      <c r="AU50" s="184"/>
      <c r="AV50" s="178"/>
    </row>
    <row r="51" spans="1:48" s="191" customFormat="1" ht="140.25" x14ac:dyDescent="0.2">
      <c r="A51" s="412"/>
      <c r="B51" s="412"/>
      <c r="C51" s="412"/>
      <c r="D51" s="406"/>
      <c r="E51" s="764"/>
      <c r="F51" s="193" t="s">
        <v>3157</v>
      </c>
      <c r="G51" s="428"/>
      <c r="H51" s="401"/>
      <c r="I51" s="426"/>
      <c r="J51" s="401"/>
      <c r="K51" s="401"/>
      <c r="L51" s="395"/>
      <c r="M51" s="221" t="s">
        <v>3158</v>
      </c>
      <c r="N51" s="215" t="s">
        <v>2072</v>
      </c>
      <c r="O51" s="215" t="s">
        <v>2073</v>
      </c>
      <c r="P51" s="401"/>
      <c r="Q51" s="401"/>
      <c r="R51" s="395"/>
      <c r="S51" s="398"/>
      <c r="T51" s="221" t="s">
        <v>3159</v>
      </c>
      <c r="U51" s="195" t="s">
        <v>3160</v>
      </c>
      <c r="V51" s="195" t="s">
        <v>3161</v>
      </c>
      <c r="W51" s="218">
        <v>1</v>
      </c>
      <c r="X51" s="737">
        <v>44985</v>
      </c>
      <c r="Y51" s="737">
        <v>45291</v>
      </c>
      <c r="Z51" s="187">
        <v>45016</v>
      </c>
      <c r="AA51" s="189">
        <v>0.1</v>
      </c>
      <c r="AB51" s="178" t="s">
        <v>3162</v>
      </c>
      <c r="AC51" s="392"/>
      <c r="AD51" s="178" t="s">
        <v>3156</v>
      </c>
      <c r="AE51" s="188"/>
      <c r="AF51" s="243"/>
      <c r="AG51" s="243"/>
      <c r="AH51" s="178"/>
      <c r="AI51" s="184"/>
      <c r="AJ51" s="178"/>
      <c r="AK51" s="188"/>
      <c r="AL51" s="243"/>
      <c r="AM51" s="243"/>
      <c r="AN51" s="178"/>
      <c r="AO51" s="184"/>
      <c r="AP51" s="178"/>
      <c r="AQ51" s="248"/>
      <c r="AR51" s="249"/>
      <c r="AS51" s="249"/>
      <c r="AT51" s="178"/>
      <c r="AU51" s="184"/>
      <c r="AV51" s="178"/>
    </row>
    <row r="52" spans="1:48" ht="102" x14ac:dyDescent="0.2">
      <c r="A52" s="412"/>
      <c r="B52" s="412"/>
      <c r="C52" s="412"/>
      <c r="D52" s="406"/>
      <c r="E52" s="764"/>
      <c r="F52" s="193" t="s">
        <v>3163</v>
      </c>
      <c r="G52" s="428"/>
      <c r="H52" s="401"/>
      <c r="I52" s="426"/>
      <c r="J52" s="401"/>
      <c r="K52" s="401"/>
      <c r="L52" s="395"/>
      <c r="M52" s="221" t="s">
        <v>3164</v>
      </c>
      <c r="N52" s="215" t="s">
        <v>2072</v>
      </c>
      <c r="O52" s="215" t="s">
        <v>2073</v>
      </c>
      <c r="P52" s="401"/>
      <c r="Q52" s="401"/>
      <c r="R52" s="395"/>
      <c r="S52" s="398"/>
      <c r="T52" s="221" t="s">
        <v>3165</v>
      </c>
      <c r="U52" s="195" t="s">
        <v>3166</v>
      </c>
      <c r="V52" s="195" t="s">
        <v>3167</v>
      </c>
      <c r="W52" s="189">
        <v>1</v>
      </c>
      <c r="X52" s="737">
        <v>44985</v>
      </c>
      <c r="Y52" s="737">
        <v>45291</v>
      </c>
      <c r="Z52" s="187">
        <v>45016</v>
      </c>
      <c r="AA52" s="189">
        <v>1</v>
      </c>
      <c r="AB52" s="731" t="s">
        <v>3168</v>
      </c>
      <c r="AC52" s="392"/>
      <c r="AD52" s="178" t="s">
        <v>3156</v>
      </c>
      <c r="AE52" s="237"/>
      <c r="AF52" s="237"/>
      <c r="AG52" s="237"/>
      <c r="AH52" s="237"/>
      <c r="AI52" s="237"/>
      <c r="AJ52" s="237"/>
      <c r="AK52" s="237"/>
      <c r="AL52" s="237"/>
      <c r="AM52" s="237"/>
      <c r="AN52" s="237"/>
      <c r="AO52" s="237"/>
      <c r="AP52" s="237"/>
      <c r="AQ52" s="237"/>
      <c r="AR52" s="237"/>
      <c r="AS52" s="237"/>
      <c r="AT52" s="237"/>
      <c r="AU52" s="237"/>
      <c r="AV52" s="237"/>
    </row>
    <row r="53" spans="1:48" ht="153" x14ac:dyDescent="0.2">
      <c r="A53" s="412"/>
      <c r="B53" s="412"/>
      <c r="C53" s="412"/>
      <c r="D53" s="406"/>
      <c r="E53" s="764"/>
      <c r="F53" s="193" t="s">
        <v>3169</v>
      </c>
      <c r="G53" s="428"/>
      <c r="H53" s="401"/>
      <c r="I53" s="426"/>
      <c r="J53" s="401"/>
      <c r="K53" s="401"/>
      <c r="L53" s="395"/>
      <c r="M53" s="201" t="s">
        <v>3170</v>
      </c>
      <c r="N53" s="215" t="s">
        <v>2072</v>
      </c>
      <c r="O53" s="215" t="s">
        <v>2073</v>
      </c>
      <c r="P53" s="401"/>
      <c r="Q53" s="401"/>
      <c r="R53" s="395"/>
      <c r="S53" s="398"/>
      <c r="T53" s="201" t="s">
        <v>3171</v>
      </c>
      <c r="U53" s="195" t="s">
        <v>3172</v>
      </c>
      <c r="V53" s="195" t="s">
        <v>3173</v>
      </c>
      <c r="W53" s="218">
        <v>1</v>
      </c>
      <c r="X53" s="737">
        <v>44985</v>
      </c>
      <c r="Y53" s="737">
        <v>45291</v>
      </c>
      <c r="Z53" s="187">
        <v>45016</v>
      </c>
      <c r="AA53" s="766">
        <v>0</v>
      </c>
      <c r="AB53" s="731" t="s">
        <v>3174</v>
      </c>
      <c r="AC53" s="392"/>
      <c r="AD53" s="178" t="s">
        <v>3005</v>
      </c>
      <c r="AE53" s="237"/>
      <c r="AF53" s="237"/>
      <c r="AG53" s="237"/>
      <c r="AH53" s="237"/>
      <c r="AI53" s="237"/>
      <c r="AJ53" s="237"/>
      <c r="AK53" s="237"/>
      <c r="AL53" s="237"/>
      <c r="AM53" s="237"/>
      <c r="AN53" s="237"/>
      <c r="AO53" s="237"/>
      <c r="AP53" s="237"/>
      <c r="AQ53" s="237"/>
      <c r="AR53" s="237"/>
      <c r="AS53" s="237"/>
      <c r="AT53" s="237"/>
      <c r="AU53" s="237"/>
      <c r="AV53" s="237"/>
    </row>
    <row r="54" spans="1:48" ht="89.25" x14ac:dyDescent="0.2">
      <c r="A54" s="412"/>
      <c r="B54" s="412"/>
      <c r="C54" s="413"/>
      <c r="D54" s="407"/>
      <c r="E54" s="764"/>
      <c r="F54" s="193" t="s">
        <v>3175</v>
      </c>
      <c r="G54" s="428"/>
      <c r="H54" s="402"/>
      <c r="I54" s="427"/>
      <c r="J54" s="402"/>
      <c r="K54" s="402"/>
      <c r="L54" s="396"/>
      <c r="M54" s="201" t="s">
        <v>3176</v>
      </c>
      <c r="N54" s="199" t="s">
        <v>2072</v>
      </c>
      <c r="O54" s="199" t="s">
        <v>2073</v>
      </c>
      <c r="P54" s="402"/>
      <c r="Q54" s="402"/>
      <c r="R54" s="396"/>
      <c r="S54" s="399"/>
      <c r="T54" s="767" t="s">
        <v>3176</v>
      </c>
      <c r="U54" s="228" t="s">
        <v>3153</v>
      </c>
      <c r="V54" s="228" t="s">
        <v>3177</v>
      </c>
      <c r="W54" s="218">
        <v>1</v>
      </c>
      <c r="X54" s="737">
        <v>44985</v>
      </c>
      <c r="Y54" s="737">
        <v>45291</v>
      </c>
      <c r="Z54" s="187">
        <v>45016</v>
      </c>
      <c r="AA54" s="766"/>
      <c r="AB54" s="178" t="s">
        <v>3178</v>
      </c>
      <c r="AC54" s="393"/>
      <c r="AD54" s="178" t="s">
        <v>3005</v>
      </c>
      <c r="AE54" s="237"/>
      <c r="AF54" s="237"/>
      <c r="AG54" s="237"/>
      <c r="AH54" s="237"/>
      <c r="AI54" s="237"/>
      <c r="AJ54" s="237"/>
      <c r="AK54" s="237"/>
      <c r="AL54" s="237"/>
      <c r="AM54" s="237"/>
      <c r="AN54" s="237"/>
      <c r="AO54" s="237"/>
      <c r="AP54" s="237"/>
      <c r="AQ54" s="237"/>
      <c r="AR54" s="237"/>
      <c r="AS54" s="237"/>
      <c r="AT54" s="237"/>
      <c r="AU54" s="237"/>
      <c r="AV54" s="237"/>
    </row>
    <row r="55" spans="1:48" s="191" customFormat="1" ht="140.25" x14ac:dyDescent="0.2">
      <c r="A55" s="412"/>
      <c r="B55" s="412"/>
      <c r="C55" s="768" t="s">
        <v>3179</v>
      </c>
      <c r="D55" s="405" t="s">
        <v>2993</v>
      </c>
      <c r="E55" s="397" t="s">
        <v>2164</v>
      </c>
      <c r="F55" s="201" t="s">
        <v>3180</v>
      </c>
      <c r="G55" s="769" t="s">
        <v>3181</v>
      </c>
      <c r="H55" s="414" t="s">
        <v>2067</v>
      </c>
      <c r="I55" s="419" t="s">
        <v>2080</v>
      </c>
      <c r="J55" s="414" t="s">
        <v>2106</v>
      </c>
      <c r="K55" s="414" t="s">
        <v>2070</v>
      </c>
      <c r="L55" s="394" t="str">
        <f>VLOOKUP(J55,'[30]2. Anexos'!$B$35:$G$41,(HLOOKUP(K55,'[30]2. Anexos'!$C$35:$G$36,2,0)),0)</f>
        <v>Alto</v>
      </c>
      <c r="M55" s="216" t="s">
        <v>3182</v>
      </c>
      <c r="N55" s="199" t="s">
        <v>2072</v>
      </c>
      <c r="O55" s="199" t="s">
        <v>2073</v>
      </c>
      <c r="P55" s="400" t="s">
        <v>2106</v>
      </c>
      <c r="Q55" s="391" t="s">
        <v>2092</v>
      </c>
      <c r="R55" s="394" t="str">
        <f>VLOOKUP(P55,'[30]2. Anexos'!$B$35:$G$41,(HLOOKUP(Q55,'[30]2. Anexos'!$C$35:$G$36,2,0)),0)</f>
        <v>Moderado</v>
      </c>
      <c r="S55" s="397" t="s">
        <v>2084</v>
      </c>
      <c r="T55" s="216" t="s">
        <v>3182</v>
      </c>
      <c r="U55" s="228" t="s">
        <v>3183</v>
      </c>
      <c r="V55" s="253" t="s">
        <v>3184</v>
      </c>
      <c r="W55" s="186">
        <v>1</v>
      </c>
      <c r="X55" s="737">
        <v>44985</v>
      </c>
      <c r="Y55" s="737">
        <v>45291</v>
      </c>
      <c r="Z55" s="187">
        <v>45016</v>
      </c>
      <c r="AA55" s="189"/>
      <c r="AB55" s="178" t="s">
        <v>3185</v>
      </c>
      <c r="AC55" s="391" t="s">
        <v>2952</v>
      </c>
      <c r="AD55" s="178" t="s">
        <v>3005</v>
      </c>
      <c r="AE55" s="770"/>
      <c r="AF55" s="771"/>
      <c r="AG55" s="771"/>
      <c r="AH55" s="179"/>
      <c r="AI55" s="737"/>
      <c r="AJ55" s="772"/>
      <c r="AK55" s="248"/>
      <c r="AL55" s="771"/>
      <c r="AM55" s="771"/>
      <c r="AN55" s="231"/>
      <c r="AO55" s="250"/>
      <c r="AP55" s="772"/>
      <c r="AQ55" s="248"/>
      <c r="AR55" s="249"/>
      <c r="AS55" s="249"/>
      <c r="AT55" s="231"/>
      <c r="AU55" s="184"/>
      <c r="AV55" s="178"/>
    </row>
    <row r="56" spans="1:48" s="191" customFormat="1" ht="89.25" x14ac:dyDescent="0.2">
      <c r="A56" s="412"/>
      <c r="B56" s="412"/>
      <c r="C56" s="768"/>
      <c r="D56" s="406"/>
      <c r="E56" s="398"/>
      <c r="F56" s="201" t="s">
        <v>3186</v>
      </c>
      <c r="G56" s="769"/>
      <c r="H56" s="773"/>
      <c r="I56" s="773"/>
      <c r="J56" s="773"/>
      <c r="K56" s="773"/>
      <c r="L56" s="396"/>
      <c r="M56" s="216" t="s">
        <v>3187</v>
      </c>
      <c r="N56" s="199" t="s">
        <v>2072</v>
      </c>
      <c r="O56" s="199" t="s">
        <v>2073</v>
      </c>
      <c r="P56" s="402"/>
      <c r="Q56" s="393"/>
      <c r="R56" s="396"/>
      <c r="S56" s="399"/>
      <c r="T56" s="216" t="s">
        <v>3187</v>
      </c>
      <c r="U56" s="228" t="s">
        <v>3183</v>
      </c>
      <c r="V56" s="253" t="s">
        <v>3188</v>
      </c>
      <c r="W56" s="186">
        <v>1</v>
      </c>
      <c r="X56" s="737">
        <v>44985</v>
      </c>
      <c r="Y56" s="737">
        <v>45291</v>
      </c>
      <c r="Z56" s="187">
        <v>45016</v>
      </c>
      <c r="AA56" s="189"/>
      <c r="AB56" s="178" t="s">
        <v>3189</v>
      </c>
      <c r="AC56" s="393"/>
      <c r="AD56" s="178" t="s">
        <v>3005</v>
      </c>
      <c r="AE56" s="770"/>
      <c r="AF56" s="771"/>
      <c r="AG56" s="771"/>
      <c r="AH56" s="179"/>
      <c r="AI56" s="737"/>
      <c r="AJ56" s="772"/>
      <c r="AK56" s="248"/>
      <c r="AL56" s="771"/>
      <c r="AM56" s="771"/>
      <c r="AN56" s="231"/>
      <c r="AO56" s="250"/>
      <c r="AP56" s="772"/>
      <c r="AQ56" s="248"/>
      <c r="AR56" s="249"/>
      <c r="AS56" s="249"/>
      <c r="AT56" s="231"/>
      <c r="AU56" s="184"/>
      <c r="AV56" s="178"/>
    </row>
    <row r="57" spans="1:48" s="191" customFormat="1" ht="114.75" x14ac:dyDescent="0.2">
      <c r="A57" s="412"/>
      <c r="B57" s="412"/>
      <c r="C57" s="195" t="s">
        <v>3190</v>
      </c>
      <c r="D57" s="198" t="s">
        <v>2993</v>
      </c>
      <c r="E57" s="217" t="s">
        <v>2163</v>
      </c>
      <c r="F57" s="193" t="s">
        <v>3191</v>
      </c>
      <c r="G57" s="250" t="s">
        <v>3192</v>
      </c>
      <c r="H57" s="193" t="s">
        <v>2140</v>
      </c>
      <c r="I57" s="196" t="s">
        <v>2080</v>
      </c>
      <c r="J57" s="193" t="s">
        <v>2069</v>
      </c>
      <c r="K57" s="193" t="s">
        <v>2092</v>
      </c>
      <c r="L57" s="182" t="str">
        <f>VLOOKUP(J57,'[30]2. Anexos'!$B$35:$G$41,(HLOOKUP(K57,'[30]2. Anexos'!$C$35:$G$36,2,0)),0)</f>
        <v>Moderado</v>
      </c>
      <c r="M57" s="193" t="s">
        <v>3193</v>
      </c>
      <c r="N57" s="199" t="s">
        <v>2072</v>
      </c>
      <c r="O57" s="199" t="s">
        <v>2073</v>
      </c>
      <c r="P57" s="229" t="s">
        <v>2069</v>
      </c>
      <c r="Q57" s="229" t="s">
        <v>2092</v>
      </c>
      <c r="R57" s="182" t="str">
        <f>VLOOKUP(P57,'[30]2. Anexos'!$B$35:$G$41,(HLOOKUP(Q57,'[30]2. Anexos'!$C$35:$G$36,2,0)),0)</f>
        <v>Moderado</v>
      </c>
      <c r="S57" s="200" t="s">
        <v>2084</v>
      </c>
      <c r="T57" s="193" t="s">
        <v>3193</v>
      </c>
      <c r="U57" s="228" t="s">
        <v>3183</v>
      </c>
      <c r="V57" s="228" t="s">
        <v>3194</v>
      </c>
      <c r="W57" s="218">
        <v>1</v>
      </c>
      <c r="X57" s="737">
        <v>44985</v>
      </c>
      <c r="Y57" s="737">
        <v>45291</v>
      </c>
      <c r="Z57" s="187">
        <v>45016</v>
      </c>
      <c r="AA57" s="189">
        <v>0.25</v>
      </c>
      <c r="AB57" s="178" t="s">
        <v>3195</v>
      </c>
      <c r="AC57" s="250" t="s">
        <v>2952</v>
      </c>
      <c r="AD57" s="178" t="s">
        <v>3005</v>
      </c>
      <c r="AE57" s="770"/>
      <c r="AF57" s="771"/>
      <c r="AG57" s="771"/>
      <c r="AH57" s="179"/>
      <c r="AI57" s="737"/>
      <c r="AJ57" s="772"/>
      <c r="AK57" s="248"/>
      <c r="AL57" s="771"/>
      <c r="AM57" s="771"/>
      <c r="AN57" s="231"/>
      <c r="AO57" s="250"/>
      <c r="AP57" s="772"/>
      <c r="AQ57" s="248"/>
      <c r="AR57" s="249"/>
      <c r="AS57" s="249"/>
      <c r="AT57" s="231"/>
      <c r="AU57" s="184"/>
      <c r="AV57" s="178"/>
    </row>
    <row r="58" spans="1:48" s="191" customFormat="1" ht="178.5" x14ac:dyDescent="0.2">
      <c r="A58" s="428" t="s">
        <v>2166</v>
      </c>
      <c r="B58" s="414" t="s">
        <v>2167</v>
      </c>
      <c r="C58" s="411" t="s">
        <v>2168</v>
      </c>
      <c r="D58" s="400" t="s">
        <v>2313</v>
      </c>
      <c r="E58" s="417" t="s">
        <v>2169</v>
      </c>
      <c r="F58" s="193" t="s">
        <v>2170</v>
      </c>
      <c r="G58" s="405" t="s">
        <v>2171</v>
      </c>
      <c r="H58" s="400" t="s">
        <v>2067</v>
      </c>
      <c r="I58" s="425" t="s">
        <v>2172</v>
      </c>
      <c r="J58" s="400" t="s">
        <v>2123</v>
      </c>
      <c r="K58" s="400" t="s">
        <v>2092</v>
      </c>
      <c r="L58" s="394" t="str">
        <f>VLOOKUP(J58,'[31]2. Anexos'!$B$35:$G$41,(HLOOKUP(K58,'[31]2. Anexos'!$C$35:$G$36,2,0)),0)</f>
        <v>Alto</v>
      </c>
      <c r="M58" s="206" t="s">
        <v>2173</v>
      </c>
      <c r="N58" s="199" t="s">
        <v>2072</v>
      </c>
      <c r="O58" s="199" t="s">
        <v>2073</v>
      </c>
      <c r="P58" s="400" t="s">
        <v>2081</v>
      </c>
      <c r="Q58" s="400" t="s">
        <v>2092</v>
      </c>
      <c r="R58" s="394" t="str">
        <f>VLOOKUP(P58,'[31]2. Anexos'!$B$35:$G$41,(HLOOKUP(Q58,'[31]2. Anexos'!$C$35:$G$36,2,0)),0)</f>
        <v>Moderado</v>
      </c>
      <c r="S58" s="397" t="s">
        <v>2084</v>
      </c>
      <c r="T58" s="206" t="s">
        <v>2173</v>
      </c>
      <c r="U58" s="193" t="s">
        <v>2174</v>
      </c>
      <c r="V58" s="193" t="s">
        <v>2175</v>
      </c>
      <c r="W58" s="211">
        <v>1</v>
      </c>
      <c r="X58" s="726">
        <v>44985</v>
      </c>
      <c r="Y58" s="726">
        <v>45291</v>
      </c>
      <c r="Z58" s="205">
        <v>45026</v>
      </c>
      <c r="AA58" s="204">
        <v>1</v>
      </c>
      <c r="AB58" s="206" t="s">
        <v>3196</v>
      </c>
      <c r="AC58" s="400" t="s">
        <v>2952</v>
      </c>
      <c r="AD58" s="734" t="s">
        <v>3197</v>
      </c>
      <c r="AE58" s="203"/>
      <c r="AF58" s="208"/>
      <c r="AG58" s="208"/>
      <c r="AH58" s="193"/>
      <c r="AI58" s="199"/>
      <c r="AJ58" s="193"/>
      <c r="AK58" s="203"/>
      <c r="AL58" s="208"/>
      <c r="AM58" s="208"/>
      <c r="AN58" s="193"/>
      <c r="AO58" s="199"/>
      <c r="AP58" s="193"/>
      <c r="AQ58" s="203"/>
      <c r="AR58" s="208"/>
      <c r="AS58" s="208"/>
      <c r="AT58" s="193"/>
      <c r="AU58" s="199"/>
      <c r="AV58" s="193"/>
    </row>
    <row r="59" spans="1:48" s="191" customFormat="1" ht="114.75" x14ac:dyDescent="0.2">
      <c r="A59" s="428"/>
      <c r="B59" s="415"/>
      <c r="C59" s="412"/>
      <c r="D59" s="401"/>
      <c r="E59" s="424"/>
      <c r="F59" s="411" t="s">
        <v>2176</v>
      </c>
      <c r="G59" s="406"/>
      <c r="H59" s="401"/>
      <c r="I59" s="426"/>
      <c r="J59" s="401"/>
      <c r="K59" s="401"/>
      <c r="L59" s="395"/>
      <c r="M59" s="206" t="s">
        <v>2177</v>
      </c>
      <c r="N59" s="199" t="s">
        <v>2072</v>
      </c>
      <c r="O59" s="199" t="s">
        <v>2073</v>
      </c>
      <c r="P59" s="401"/>
      <c r="Q59" s="401"/>
      <c r="R59" s="395"/>
      <c r="S59" s="398"/>
      <c r="T59" s="206" t="s">
        <v>2177</v>
      </c>
      <c r="U59" s="193" t="s">
        <v>2178</v>
      </c>
      <c r="V59" s="193" t="s">
        <v>2179</v>
      </c>
      <c r="W59" s="211">
        <v>1</v>
      </c>
      <c r="X59" s="726">
        <v>44985</v>
      </c>
      <c r="Y59" s="726">
        <v>45291</v>
      </c>
      <c r="Z59" s="205">
        <v>45026</v>
      </c>
      <c r="AA59" s="204">
        <v>1</v>
      </c>
      <c r="AB59" s="206" t="s">
        <v>3198</v>
      </c>
      <c r="AC59" s="401"/>
      <c r="AD59" s="734" t="s">
        <v>3197</v>
      </c>
      <c r="AE59" s="203"/>
      <c r="AF59" s="208"/>
      <c r="AG59" s="208"/>
      <c r="AH59" s="193"/>
      <c r="AI59" s="199"/>
      <c r="AJ59" s="193"/>
      <c r="AK59" s="203"/>
      <c r="AL59" s="208"/>
      <c r="AM59" s="208"/>
      <c r="AN59" s="193"/>
      <c r="AO59" s="199"/>
      <c r="AP59" s="193"/>
      <c r="AQ59" s="203"/>
      <c r="AR59" s="208"/>
      <c r="AS59" s="208"/>
      <c r="AT59" s="193"/>
      <c r="AU59" s="199"/>
      <c r="AV59" s="193"/>
    </row>
    <row r="60" spans="1:48" s="191" customFormat="1" ht="89.25" x14ac:dyDescent="0.2">
      <c r="A60" s="428"/>
      <c r="B60" s="415"/>
      <c r="C60" s="412"/>
      <c r="D60" s="402"/>
      <c r="E60" s="418"/>
      <c r="F60" s="413"/>
      <c r="G60" s="407"/>
      <c r="H60" s="402"/>
      <c r="I60" s="427"/>
      <c r="J60" s="402"/>
      <c r="K60" s="402"/>
      <c r="L60" s="396"/>
      <c r="M60" s="206" t="s">
        <v>2180</v>
      </c>
      <c r="N60" s="199" t="s">
        <v>2094</v>
      </c>
      <c r="O60" s="199" t="s">
        <v>2073</v>
      </c>
      <c r="P60" s="402"/>
      <c r="Q60" s="402"/>
      <c r="R60" s="396"/>
      <c r="S60" s="399"/>
      <c r="T60" s="206" t="s">
        <v>2180</v>
      </c>
      <c r="U60" s="193" t="s">
        <v>2178</v>
      </c>
      <c r="V60" s="193" t="s">
        <v>2181</v>
      </c>
      <c r="W60" s="211">
        <v>1</v>
      </c>
      <c r="X60" s="726">
        <v>44985</v>
      </c>
      <c r="Y60" s="726">
        <v>45291</v>
      </c>
      <c r="Z60" s="205">
        <v>45026</v>
      </c>
      <c r="AA60" s="204">
        <v>1</v>
      </c>
      <c r="AB60" s="206" t="s">
        <v>3199</v>
      </c>
      <c r="AC60" s="402"/>
      <c r="AD60" s="734" t="s">
        <v>3197</v>
      </c>
      <c r="AE60" s="203"/>
      <c r="AF60" s="208"/>
      <c r="AG60" s="208"/>
      <c r="AH60" s="193"/>
      <c r="AI60" s="199"/>
      <c r="AJ60" s="193"/>
      <c r="AK60" s="203"/>
      <c r="AL60" s="208"/>
      <c r="AM60" s="208"/>
      <c r="AN60" s="193"/>
      <c r="AO60" s="199"/>
      <c r="AP60" s="193"/>
      <c r="AQ60" s="203"/>
      <c r="AR60" s="208"/>
      <c r="AS60" s="208"/>
      <c r="AT60" s="193"/>
      <c r="AU60" s="199"/>
      <c r="AV60" s="193"/>
    </row>
    <row r="61" spans="1:48" s="191" customFormat="1" ht="114.75" x14ac:dyDescent="0.2">
      <c r="A61" s="428"/>
      <c r="B61" s="416"/>
      <c r="C61" s="198" t="s">
        <v>2182</v>
      </c>
      <c r="D61" s="199" t="s">
        <v>2313</v>
      </c>
      <c r="E61" s="194" t="s">
        <v>2183</v>
      </c>
      <c r="F61" s="193" t="s">
        <v>2184</v>
      </c>
      <c r="G61" s="201" t="s">
        <v>2185</v>
      </c>
      <c r="H61" s="199" t="s">
        <v>2067</v>
      </c>
      <c r="I61" s="196" t="s">
        <v>2172</v>
      </c>
      <c r="J61" s="193" t="s">
        <v>2069</v>
      </c>
      <c r="K61" s="193" t="s">
        <v>2070</v>
      </c>
      <c r="L61" s="182" t="str">
        <f>VLOOKUP(J61,'[31]2. Anexos'!$B$35:$G$41,(HLOOKUP(K61,'[31]2. Anexos'!$C$35:$G$36,2,0)),0)</f>
        <v>Alto</v>
      </c>
      <c r="M61" s="206" t="s">
        <v>3200</v>
      </c>
      <c r="N61" s="199" t="s">
        <v>2072</v>
      </c>
      <c r="O61" s="199" t="s">
        <v>2073</v>
      </c>
      <c r="P61" s="193" t="s">
        <v>2069</v>
      </c>
      <c r="Q61" s="193" t="s">
        <v>2070</v>
      </c>
      <c r="R61" s="182" t="str">
        <f>VLOOKUP(P61,'[31]2. Anexos'!$B$35:$G$41,(HLOOKUP(Q61,'[31]2. Anexos'!$C$35:$G$36,2,0)),0)</f>
        <v>Alto</v>
      </c>
      <c r="S61" s="210" t="s">
        <v>2084</v>
      </c>
      <c r="T61" s="206" t="s">
        <v>3200</v>
      </c>
      <c r="U61" s="178" t="s">
        <v>2186</v>
      </c>
      <c r="V61" s="193" t="s">
        <v>2187</v>
      </c>
      <c r="W61" s="202">
        <v>1</v>
      </c>
      <c r="X61" s="726">
        <v>44985</v>
      </c>
      <c r="Y61" s="726">
        <v>45291</v>
      </c>
      <c r="Z61" s="205">
        <v>45026</v>
      </c>
      <c r="AA61" s="204">
        <v>1</v>
      </c>
      <c r="AB61" s="206" t="s">
        <v>3201</v>
      </c>
      <c r="AC61" s="199" t="s">
        <v>2952</v>
      </c>
      <c r="AD61" s="734" t="s">
        <v>3197</v>
      </c>
      <c r="AE61" s="203"/>
      <c r="AF61" s="208"/>
      <c r="AG61" s="208"/>
      <c r="AH61" s="193"/>
      <c r="AI61" s="199"/>
      <c r="AJ61" s="193"/>
      <c r="AK61" s="203"/>
      <c r="AL61" s="208"/>
      <c r="AM61" s="208"/>
      <c r="AN61" s="193"/>
      <c r="AO61" s="199"/>
      <c r="AP61" s="193"/>
      <c r="AQ61" s="203"/>
      <c r="AR61" s="208"/>
      <c r="AS61" s="208"/>
      <c r="AT61" s="193"/>
      <c r="AU61" s="199"/>
      <c r="AV61" s="193"/>
    </row>
    <row r="62" spans="1:48" s="191" customFormat="1" ht="165.75" x14ac:dyDescent="0.2">
      <c r="A62" s="400" t="s">
        <v>116</v>
      </c>
      <c r="B62" s="400" t="s">
        <v>3202</v>
      </c>
      <c r="C62" s="198" t="s">
        <v>2188</v>
      </c>
      <c r="D62" s="184" t="s">
        <v>2880</v>
      </c>
      <c r="E62" s="217" t="s">
        <v>2189</v>
      </c>
      <c r="F62" s="198" t="s">
        <v>2190</v>
      </c>
      <c r="G62" s="199" t="s">
        <v>2191</v>
      </c>
      <c r="H62" s="198" t="s">
        <v>2140</v>
      </c>
      <c r="I62" s="774" t="s">
        <v>2172</v>
      </c>
      <c r="J62" s="198" t="s">
        <v>2123</v>
      </c>
      <c r="K62" s="198" t="s">
        <v>2082</v>
      </c>
      <c r="L62" s="182" t="str">
        <f>VLOOKUP(J62,'[32]2. Anexos'!$B$35:$G$41,(HLOOKUP(K62,'[32]2. Anexos'!$C$35:$G$36,2,0)),0)</f>
        <v>Moderado</v>
      </c>
      <c r="M62" s="244" t="s">
        <v>3203</v>
      </c>
      <c r="N62" s="184" t="s">
        <v>2072</v>
      </c>
      <c r="O62" s="184" t="s">
        <v>2073</v>
      </c>
      <c r="P62" s="198" t="s">
        <v>2081</v>
      </c>
      <c r="Q62" s="198" t="s">
        <v>2082</v>
      </c>
      <c r="R62" s="182" t="str">
        <f>VLOOKUP(P62,'[32]2. Anexos'!$B$35:$G$41,(HLOOKUP(Q62,'[32]2. Anexos'!$C$35:$G$36,2,0)),0)</f>
        <v>Moderado</v>
      </c>
      <c r="S62" s="775" t="s">
        <v>2084</v>
      </c>
      <c r="T62" s="244" t="s">
        <v>3203</v>
      </c>
      <c r="U62" s="198" t="s">
        <v>2192</v>
      </c>
      <c r="V62" s="184" t="s">
        <v>3204</v>
      </c>
      <c r="W62" s="218">
        <v>1</v>
      </c>
      <c r="X62" s="726">
        <v>44985</v>
      </c>
      <c r="Y62" s="776">
        <v>45291</v>
      </c>
      <c r="Z62" s="205">
        <v>45016</v>
      </c>
      <c r="AA62" s="204">
        <v>0.25</v>
      </c>
      <c r="AB62" s="193" t="s">
        <v>3205</v>
      </c>
      <c r="AC62" s="199" t="s">
        <v>2952</v>
      </c>
      <c r="AD62" s="193" t="s">
        <v>3206</v>
      </c>
      <c r="AE62" s="203"/>
      <c r="AF62" s="208"/>
      <c r="AG62" s="208"/>
      <c r="AH62" s="193"/>
      <c r="AI62" s="199"/>
      <c r="AJ62" s="193"/>
      <c r="AK62" s="203"/>
      <c r="AL62" s="208"/>
      <c r="AM62" s="208"/>
      <c r="AN62" s="193"/>
      <c r="AO62" s="199"/>
      <c r="AP62" s="193"/>
      <c r="AQ62" s="203"/>
      <c r="AR62" s="208"/>
      <c r="AS62" s="208"/>
      <c r="AT62" s="193"/>
      <c r="AU62" s="199"/>
      <c r="AV62" s="193"/>
    </row>
    <row r="63" spans="1:48" s="191" customFormat="1" ht="204" x14ac:dyDescent="0.2">
      <c r="A63" s="401"/>
      <c r="B63" s="401"/>
      <c r="C63" s="195" t="s">
        <v>2193</v>
      </c>
      <c r="D63" s="184" t="s">
        <v>2880</v>
      </c>
      <c r="E63" s="217" t="s">
        <v>2194</v>
      </c>
      <c r="F63" s="195" t="s">
        <v>2195</v>
      </c>
      <c r="G63" s="199" t="s">
        <v>2196</v>
      </c>
      <c r="H63" s="195" t="s">
        <v>2067</v>
      </c>
      <c r="I63" s="224" t="s">
        <v>2080</v>
      </c>
      <c r="J63" s="195" t="s">
        <v>2081</v>
      </c>
      <c r="K63" s="195" t="s">
        <v>2070</v>
      </c>
      <c r="L63" s="182" t="str">
        <f>VLOOKUP(J63,'[32]2. Anexos'!$B$35:$G$41,(HLOOKUP(K63,'[32]2. Anexos'!$C$35:$G$36,2,0)),0)</f>
        <v>Alto</v>
      </c>
      <c r="M63" s="195" t="s">
        <v>2197</v>
      </c>
      <c r="N63" s="199" t="s">
        <v>2072</v>
      </c>
      <c r="O63" s="199" t="s">
        <v>2073</v>
      </c>
      <c r="P63" s="195" t="s">
        <v>2069</v>
      </c>
      <c r="Q63" s="195" t="s">
        <v>2092</v>
      </c>
      <c r="R63" s="182" t="str">
        <f>VLOOKUP(P63,'[32]2. Anexos'!$B$35:$G$41,(HLOOKUP(Q63,'[32]2. Anexos'!$C$35:$G$36,2,0)),0)</f>
        <v>Moderado</v>
      </c>
      <c r="S63" s="225" t="s">
        <v>2084</v>
      </c>
      <c r="T63" s="195" t="s">
        <v>2197</v>
      </c>
      <c r="U63" s="199" t="s">
        <v>2198</v>
      </c>
      <c r="V63" s="219" t="s">
        <v>2199</v>
      </c>
      <c r="W63" s="204">
        <v>1</v>
      </c>
      <c r="X63" s="726">
        <v>44985</v>
      </c>
      <c r="Y63" s="776">
        <v>45291</v>
      </c>
      <c r="Z63" s="205">
        <v>45016</v>
      </c>
      <c r="AA63" s="204">
        <v>1</v>
      </c>
      <c r="AB63" s="193" t="s">
        <v>3207</v>
      </c>
      <c r="AC63" s="199" t="s">
        <v>2952</v>
      </c>
      <c r="AD63" s="193" t="s">
        <v>3206</v>
      </c>
      <c r="AE63" s="193"/>
      <c r="AF63" s="208"/>
      <c r="AG63" s="208"/>
      <c r="AH63" s="193"/>
      <c r="AI63" s="199"/>
      <c r="AJ63" s="193"/>
      <c r="AK63" s="203"/>
      <c r="AL63" s="208"/>
      <c r="AM63" s="208"/>
      <c r="AN63" s="193"/>
      <c r="AO63" s="199"/>
      <c r="AP63" s="193"/>
      <c r="AQ63" s="203"/>
      <c r="AR63" s="208"/>
      <c r="AS63" s="208"/>
      <c r="AT63" s="193"/>
      <c r="AU63" s="199"/>
      <c r="AV63" s="193"/>
    </row>
    <row r="64" spans="1:48" s="191" customFormat="1" ht="153" x14ac:dyDescent="0.2">
      <c r="A64" s="401"/>
      <c r="B64" s="401"/>
      <c r="C64" s="414" t="s">
        <v>2200</v>
      </c>
      <c r="D64" s="400" t="s">
        <v>3208</v>
      </c>
      <c r="E64" s="417" t="s">
        <v>2201</v>
      </c>
      <c r="F64" s="195" t="s">
        <v>3209</v>
      </c>
      <c r="G64" s="777" t="s">
        <v>3210</v>
      </c>
      <c r="H64" s="428" t="s">
        <v>2067</v>
      </c>
      <c r="I64" s="778" t="s">
        <v>2100</v>
      </c>
      <c r="J64" s="428" t="s">
        <v>2106</v>
      </c>
      <c r="K64" s="428" t="s">
        <v>2070</v>
      </c>
      <c r="L64" s="762" t="str">
        <f>VLOOKUP(J64,'[33]2. Anexos'!$B$35:$G$41,(HLOOKUP(K64,'[33]2. Anexos'!$C$35:$G$36,2,0)),0)</f>
        <v>Alto</v>
      </c>
      <c r="M64" s="206" t="s">
        <v>3211</v>
      </c>
      <c r="N64" s="400" t="s">
        <v>2072</v>
      </c>
      <c r="O64" s="400" t="s">
        <v>2073</v>
      </c>
      <c r="P64" s="400" t="s">
        <v>2106</v>
      </c>
      <c r="Q64" s="400" t="s">
        <v>2070</v>
      </c>
      <c r="R64" s="394" t="str">
        <f>VLOOKUP(P64,'[33]2. Anexos'!$B$35:$G$41,(HLOOKUP(Q64,'[33]2. Anexos'!$C$35:$G$36,2,0)),0)</f>
        <v>Alto</v>
      </c>
      <c r="S64" s="397" t="s">
        <v>2084</v>
      </c>
      <c r="T64" s="206" t="s">
        <v>3211</v>
      </c>
      <c r="U64" s="315" t="s">
        <v>3212</v>
      </c>
      <c r="V64" s="199" t="s">
        <v>3213</v>
      </c>
      <c r="W64" s="236">
        <v>1</v>
      </c>
      <c r="X64" s="726">
        <v>44956</v>
      </c>
      <c r="Y64" s="779">
        <v>45291</v>
      </c>
      <c r="Z64" s="203">
        <v>45016</v>
      </c>
      <c r="AA64" s="208">
        <v>1</v>
      </c>
      <c r="AB64" s="193" t="s">
        <v>3214</v>
      </c>
      <c r="AC64" s="400" t="s">
        <v>2952</v>
      </c>
      <c r="AD64" s="193" t="s">
        <v>3215</v>
      </c>
      <c r="AE64" s="203"/>
      <c r="AF64" s="208"/>
      <c r="AG64" s="208"/>
      <c r="AH64" s="193"/>
      <c r="AI64" s="199"/>
      <c r="AJ64" s="193"/>
      <c r="AK64" s="203"/>
      <c r="AL64" s="208"/>
      <c r="AM64" s="208"/>
      <c r="AN64" s="193"/>
      <c r="AO64" s="199"/>
      <c r="AP64" s="193"/>
      <c r="AQ64" s="203"/>
      <c r="AR64" s="208"/>
      <c r="AS64" s="208"/>
      <c r="AT64" s="193"/>
      <c r="AU64" s="199"/>
      <c r="AV64" s="193"/>
    </row>
    <row r="65" spans="1:48" s="191" customFormat="1" ht="153" x14ac:dyDescent="0.2">
      <c r="A65" s="402"/>
      <c r="B65" s="402"/>
      <c r="C65" s="416"/>
      <c r="D65" s="402"/>
      <c r="E65" s="418"/>
      <c r="F65" s="195" t="s">
        <v>3216</v>
      </c>
      <c r="G65" s="777"/>
      <c r="H65" s="428"/>
      <c r="I65" s="778"/>
      <c r="J65" s="428"/>
      <c r="K65" s="428"/>
      <c r="L65" s="762"/>
      <c r="M65" s="221" t="s">
        <v>3217</v>
      </c>
      <c r="N65" s="402"/>
      <c r="O65" s="402"/>
      <c r="P65" s="402"/>
      <c r="Q65" s="402"/>
      <c r="R65" s="396"/>
      <c r="S65" s="399"/>
      <c r="T65" s="221" t="s">
        <v>3217</v>
      </c>
      <c r="U65" s="184" t="s">
        <v>3212</v>
      </c>
      <c r="V65" s="215" t="s">
        <v>3218</v>
      </c>
      <c r="W65" s="202">
        <v>1</v>
      </c>
      <c r="X65" s="726">
        <v>44956</v>
      </c>
      <c r="Y65" s="187">
        <v>45291</v>
      </c>
      <c r="Z65" s="203">
        <v>44957</v>
      </c>
      <c r="AA65" s="204">
        <v>1</v>
      </c>
      <c r="AB65" s="193" t="s">
        <v>3219</v>
      </c>
      <c r="AC65" s="402"/>
      <c r="AD65" s="193" t="s">
        <v>3206</v>
      </c>
      <c r="AE65" s="203"/>
      <c r="AF65" s="208"/>
      <c r="AG65" s="208"/>
      <c r="AH65" s="193"/>
      <c r="AI65" s="199"/>
      <c r="AJ65" s="193"/>
      <c r="AK65" s="203"/>
      <c r="AL65" s="208"/>
      <c r="AM65" s="208"/>
      <c r="AN65" s="193"/>
      <c r="AO65" s="199"/>
      <c r="AP65" s="193"/>
      <c r="AQ65" s="203"/>
      <c r="AR65" s="208"/>
      <c r="AS65" s="208"/>
      <c r="AT65" s="193"/>
      <c r="AU65" s="199"/>
      <c r="AV65" s="193"/>
    </row>
    <row r="66" spans="1:48" s="191" customFormat="1" ht="178.5" x14ac:dyDescent="0.2">
      <c r="A66" s="428" t="s">
        <v>2202</v>
      </c>
      <c r="B66" s="428" t="s">
        <v>2203</v>
      </c>
      <c r="C66" s="411" t="s">
        <v>2204</v>
      </c>
      <c r="D66" s="400" t="s">
        <v>2313</v>
      </c>
      <c r="E66" s="400" t="s">
        <v>2205</v>
      </c>
      <c r="F66" s="405" t="s">
        <v>2206</v>
      </c>
      <c r="G66" s="411" t="s">
        <v>2207</v>
      </c>
      <c r="H66" s="411" t="s">
        <v>2067</v>
      </c>
      <c r="I66" s="425" t="s">
        <v>2208</v>
      </c>
      <c r="J66" s="400" t="s">
        <v>2123</v>
      </c>
      <c r="K66" s="400" t="s">
        <v>2092</v>
      </c>
      <c r="L66" s="394" t="str">
        <f>VLOOKUP(J66,'[34]2. Anexos'!$B$35:$G$41,(HLOOKUP(K66,'[34]2. Anexos'!$C$35:$G$36,2,0)),0)</f>
        <v>Alto</v>
      </c>
      <c r="M66" s="206" t="s">
        <v>3220</v>
      </c>
      <c r="N66" s="199" t="s">
        <v>2072</v>
      </c>
      <c r="O66" s="199" t="s">
        <v>2073</v>
      </c>
      <c r="P66" s="400" t="s">
        <v>2069</v>
      </c>
      <c r="Q66" s="400" t="s">
        <v>2092</v>
      </c>
      <c r="R66" s="394" t="str">
        <f>VLOOKUP(P66,'[34]2. Anexos'!$B$35:$G$41,(HLOOKUP(Q66,'[34]2. Anexos'!$C$35:$G$36,2,0)),0)</f>
        <v>Moderado</v>
      </c>
      <c r="S66" s="397" t="s">
        <v>2084</v>
      </c>
      <c r="T66" s="206" t="s">
        <v>3220</v>
      </c>
      <c r="U66" s="195" t="s">
        <v>2209</v>
      </c>
      <c r="V66" s="195" t="s">
        <v>2210</v>
      </c>
      <c r="W66" s="199" t="s">
        <v>2211</v>
      </c>
      <c r="X66" s="726">
        <v>44985</v>
      </c>
      <c r="Y66" s="726">
        <v>45291</v>
      </c>
      <c r="Z66" s="205">
        <v>45016</v>
      </c>
      <c r="AA66" s="204">
        <v>0.1178</v>
      </c>
      <c r="AB66" s="221" t="s">
        <v>3221</v>
      </c>
      <c r="AC66" s="400" t="s">
        <v>2952</v>
      </c>
      <c r="AD66" s="206" t="s">
        <v>3222</v>
      </c>
      <c r="AE66" s="235"/>
      <c r="AF66" s="212"/>
      <c r="AG66" s="212"/>
      <c r="AH66" s="201"/>
      <c r="AI66" s="400"/>
      <c r="AJ66" s="193"/>
      <c r="AK66" s="235"/>
      <c r="AL66" s="240"/>
      <c r="AM66" s="212"/>
      <c r="AN66" s="193"/>
      <c r="AO66" s="400"/>
      <c r="AP66" s="193"/>
      <c r="AQ66" s="235"/>
      <c r="AR66" s="212"/>
      <c r="AS66" s="212"/>
      <c r="AT66" s="193"/>
      <c r="AU66" s="400"/>
      <c r="AV66" s="193"/>
    </row>
    <row r="67" spans="1:48" s="191" customFormat="1" ht="178.5" x14ac:dyDescent="0.2">
      <c r="A67" s="428"/>
      <c r="B67" s="428"/>
      <c r="C67" s="413"/>
      <c r="D67" s="402"/>
      <c r="E67" s="402"/>
      <c r="F67" s="407"/>
      <c r="G67" s="413"/>
      <c r="H67" s="413"/>
      <c r="I67" s="427"/>
      <c r="J67" s="402"/>
      <c r="K67" s="402"/>
      <c r="L67" s="396"/>
      <c r="M67" s="206" t="s">
        <v>3223</v>
      </c>
      <c r="N67" s="199" t="s">
        <v>2072</v>
      </c>
      <c r="O67" s="199" t="s">
        <v>2073</v>
      </c>
      <c r="P67" s="402"/>
      <c r="Q67" s="402"/>
      <c r="R67" s="396"/>
      <c r="S67" s="399"/>
      <c r="T67" s="206" t="s">
        <v>3223</v>
      </c>
      <c r="U67" s="195" t="s">
        <v>2212</v>
      </c>
      <c r="V67" s="195" t="s">
        <v>2213</v>
      </c>
      <c r="W67" s="199" t="s">
        <v>2214</v>
      </c>
      <c r="X67" s="726">
        <v>44985</v>
      </c>
      <c r="Y67" s="726">
        <v>45291</v>
      </c>
      <c r="Z67" s="205">
        <v>45016</v>
      </c>
      <c r="AA67" s="204">
        <v>1</v>
      </c>
      <c r="AB67" s="206" t="s">
        <v>3224</v>
      </c>
      <c r="AC67" s="402"/>
      <c r="AD67" s="206" t="s">
        <v>3225</v>
      </c>
      <c r="AE67" s="235"/>
      <c r="AF67" s="212"/>
      <c r="AG67" s="212"/>
      <c r="AH67" s="201"/>
      <c r="AI67" s="402"/>
      <c r="AJ67" s="193"/>
      <c r="AK67" s="235"/>
      <c r="AL67" s="240"/>
      <c r="AM67" s="212"/>
      <c r="AN67" s="201"/>
      <c r="AO67" s="402"/>
      <c r="AP67" s="193"/>
      <c r="AQ67" s="235"/>
      <c r="AR67" s="240"/>
      <c r="AS67" s="212"/>
      <c r="AT67" s="201"/>
      <c r="AU67" s="402"/>
      <c r="AV67" s="193"/>
    </row>
    <row r="68" spans="1:48" s="191" customFormat="1" ht="127.5" x14ac:dyDescent="0.2">
      <c r="A68" s="428"/>
      <c r="B68" s="428"/>
      <c r="C68" s="411" t="s">
        <v>2204</v>
      </c>
      <c r="D68" s="400" t="s">
        <v>2313</v>
      </c>
      <c r="E68" s="400" t="s">
        <v>2215</v>
      </c>
      <c r="F68" s="411" t="s">
        <v>2216</v>
      </c>
      <c r="G68" s="411" t="s">
        <v>2217</v>
      </c>
      <c r="H68" s="411" t="s">
        <v>2067</v>
      </c>
      <c r="I68" s="425" t="s">
        <v>2208</v>
      </c>
      <c r="J68" s="400" t="s">
        <v>2081</v>
      </c>
      <c r="K68" s="400" t="s">
        <v>2218</v>
      </c>
      <c r="L68" s="394" t="str">
        <f>VLOOKUP(J68,'[34]2. Anexos'!$B$35:$G$41,(HLOOKUP(K68,'[34]2. Anexos'!$C$35:$G$36,2,0)),0)</f>
        <v>Moderado</v>
      </c>
      <c r="M68" s="206" t="s">
        <v>3226</v>
      </c>
      <c r="N68" s="199" t="s">
        <v>2072</v>
      </c>
      <c r="O68" s="199" t="s">
        <v>2073</v>
      </c>
      <c r="P68" s="400" t="s">
        <v>2069</v>
      </c>
      <c r="Q68" s="400" t="s">
        <v>2218</v>
      </c>
      <c r="R68" s="394" t="str">
        <f>VLOOKUP(P68,'[34]2. Anexos'!$B$35:$G$41,(HLOOKUP(Q68,'[34]2. Anexos'!$C$35:$G$36,2,0)),0)</f>
        <v>Bajo</v>
      </c>
      <c r="S68" s="397" t="s">
        <v>2084</v>
      </c>
      <c r="T68" s="206" t="s">
        <v>3226</v>
      </c>
      <c r="U68" s="195" t="s">
        <v>2212</v>
      </c>
      <c r="V68" s="195" t="s">
        <v>2213</v>
      </c>
      <c r="W68" s="199" t="s">
        <v>2219</v>
      </c>
      <c r="X68" s="726">
        <v>44985</v>
      </c>
      <c r="Y68" s="726">
        <v>45291</v>
      </c>
      <c r="Z68" s="205">
        <v>45016</v>
      </c>
      <c r="AA68" s="204">
        <v>1</v>
      </c>
      <c r="AB68" s="206" t="s">
        <v>3227</v>
      </c>
      <c r="AC68" s="400" t="s">
        <v>2952</v>
      </c>
      <c r="AD68" s="221" t="s">
        <v>3228</v>
      </c>
      <c r="AE68" s="235"/>
      <c r="AF68" s="212"/>
      <c r="AG68" s="212"/>
      <c r="AH68" s="201"/>
      <c r="AI68" s="400"/>
      <c r="AJ68" s="193"/>
      <c r="AK68" s="235"/>
      <c r="AL68" s="240"/>
      <c r="AM68" s="212"/>
      <c r="AN68" s="201"/>
      <c r="AO68" s="400"/>
      <c r="AP68" s="193"/>
      <c r="AQ68" s="235"/>
      <c r="AR68" s="240"/>
      <c r="AS68" s="212"/>
      <c r="AT68" s="201"/>
      <c r="AU68" s="400"/>
      <c r="AV68" s="193"/>
    </row>
    <row r="69" spans="1:48" s="191" customFormat="1" ht="178.5" x14ac:dyDescent="0.2">
      <c r="A69" s="428"/>
      <c r="B69" s="428"/>
      <c r="C69" s="413"/>
      <c r="D69" s="402"/>
      <c r="E69" s="402"/>
      <c r="F69" s="413"/>
      <c r="G69" s="413"/>
      <c r="H69" s="413"/>
      <c r="I69" s="427"/>
      <c r="J69" s="402"/>
      <c r="K69" s="402"/>
      <c r="L69" s="396"/>
      <c r="M69" s="206" t="s">
        <v>3229</v>
      </c>
      <c r="N69" s="199" t="s">
        <v>2072</v>
      </c>
      <c r="O69" s="199" t="s">
        <v>2073</v>
      </c>
      <c r="P69" s="402"/>
      <c r="Q69" s="402"/>
      <c r="R69" s="396"/>
      <c r="S69" s="399"/>
      <c r="T69" s="206" t="s">
        <v>3229</v>
      </c>
      <c r="U69" s="195" t="s">
        <v>2212</v>
      </c>
      <c r="V69" s="195" t="s">
        <v>2220</v>
      </c>
      <c r="W69" s="199" t="s">
        <v>2221</v>
      </c>
      <c r="X69" s="726">
        <v>44985</v>
      </c>
      <c r="Y69" s="726">
        <v>45291</v>
      </c>
      <c r="Z69" s="205">
        <v>45016</v>
      </c>
      <c r="AA69" s="204">
        <v>1</v>
      </c>
      <c r="AB69" s="206" t="s">
        <v>3230</v>
      </c>
      <c r="AC69" s="402"/>
      <c r="AD69" s="206" t="s">
        <v>3231</v>
      </c>
      <c r="AE69" s="235"/>
      <c r="AF69" s="212"/>
      <c r="AG69" s="212"/>
      <c r="AH69" s="193"/>
      <c r="AI69" s="402"/>
      <c r="AJ69" s="193"/>
      <c r="AK69" s="235"/>
      <c r="AL69" s="240"/>
      <c r="AM69" s="212"/>
      <c r="AN69" s="193"/>
      <c r="AO69" s="402"/>
      <c r="AP69" s="193"/>
      <c r="AQ69" s="235"/>
      <c r="AR69" s="212"/>
      <c r="AS69" s="212"/>
      <c r="AT69" s="193"/>
      <c r="AU69" s="402"/>
      <c r="AV69" s="193"/>
    </row>
    <row r="70" spans="1:48" s="191" customFormat="1" ht="191.25" x14ac:dyDescent="0.2">
      <c r="A70" s="428"/>
      <c r="B70" s="428"/>
      <c r="C70" s="411" t="s">
        <v>2204</v>
      </c>
      <c r="D70" s="400" t="s">
        <v>2313</v>
      </c>
      <c r="E70" s="400" t="s">
        <v>2222</v>
      </c>
      <c r="F70" s="411" t="s">
        <v>2223</v>
      </c>
      <c r="G70" s="411" t="s">
        <v>2224</v>
      </c>
      <c r="H70" s="411" t="s">
        <v>2067</v>
      </c>
      <c r="I70" s="425" t="s">
        <v>2208</v>
      </c>
      <c r="J70" s="400" t="s">
        <v>2123</v>
      </c>
      <c r="K70" s="400" t="s">
        <v>2092</v>
      </c>
      <c r="L70" s="394" t="str">
        <f>VLOOKUP(J70,'[34]2. Anexos'!$B$35:$G$41,(HLOOKUP(K70,'[34]2. Anexos'!$C$35:$G$36,2,0)),0)</f>
        <v>Alto</v>
      </c>
      <c r="M70" s="206" t="s">
        <v>3232</v>
      </c>
      <c r="N70" s="199" t="s">
        <v>2072</v>
      </c>
      <c r="O70" s="199" t="s">
        <v>2073</v>
      </c>
      <c r="P70" s="400" t="s">
        <v>2106</v>
      </c>
      <c r="Q70" s="400" t="s">
        <v>2092</v>
      </c>
      <c r="R70" s="394" t="str">
        <f>VLOOKUP(P70,'[34]2. Anexos'!$B$35:$G$41,(HLOOKUP(Q70,'[34]2. Anexos'!$C$35:$G$36,2,0)),0)</f>
        <v>Moderado</v>
      </c>
      <c r="S70" s="397" t="s">
        <v>2084</v>
      </c>
      <c r="T70" s="206" t="s">
        <v>3232</v>
      </c>
      <c r="U70" s="195" t="s">
        <v>2209</v>
      </c>
      <c r="V70" s="195" t="s">
        <v>2225</v>
      </c>
      <c r="W70" s="199" t="s">
        <v>2211</v>
      </c>
      <c r="X70" s="726">
        <v>44985</v>
      </c>
      <c r="Y70" s="726">
        <v>45291</v>
      </c>
      <c r="Z70" s="205">
        <v>45016</v>
      </c>
      <c r="AA70" s="204">
        <v>0.1178</v>
      </c>
      <c r="AB70" s="206" t="s">
        <v>3233</v>
      </c>
      <c r="AC70" s="400" t="s">
        <v>2952</v>
      </c>
      <c r="AD70" s="206" t="s">
        <v>3234</v>
      </c>
      <c r="AE70" s="235"/>
      <c r="AF70" s="212"/>
      <c r="AG70" s="212"/>
      <c r="AH70" s="201"/>
      <c r="AI70" s="400"/>
      <c r="AJ70" s="193"/>
      <c r="AK70" s="235"/>
      <c r="AL70" s="240"/>
      <c r="AM70" s="212"/>
      <c r="AN70" s="193"/>
      <c r="AO70" s="400"/>
      <c r="AP70" s="193"/>
      <c r="AQ70" s="235"/>
      <c r="AR70" s="212"/>
      <c r="AS70" s="212"/>
      <c r="AT70" s="193"/>
      <c r="AU70" s="400"/>
      <c r="AV70" s="193"/>
    </row>
    <row r="71" spans="1:48" s="191" customFormat="1" ht="127.5" x14ac:dyDescent="0.2">
      <c r="A71" s="428"/>
      <c r="B71" s="428"/>
      <c r="C71" s="412"/>
      <c r="D71" s="401"/>
      <c r="E71" s="401"/>
      <c r="F71" s="412"/>
      <c r="G71" s="412"/>
      <c r="H71" s="412"/>
      <c r="I71" s="426"/>
      <c r="J71" s="401"/>
      <c r="K71" s="401"/>
      <c r="L71" s="395"/>
      <c r="M71" s="206" t="s">
        <v>3235</v>
      </c>
      <c r="N71" s="199" t="s">
        <v>2072</v>
      </c>
      <c r="O71" s="199" t="s">
        <v>2073</v>
      </c>
      <c r="P71" s="401"/>
      <c r="Q71" s="401"/>
      <c r="R71" s="395"/>
      <c r="S71" s="398"/>
      <c r="T71" s="206" t="s">
        <v>3235</v>
      </c>
      <c r="U71" s="195" t="s">
        <v>2212</v>
      </c>
      <c r="V71" s="195" t="s">
        <v>2226</v>
      </c>
      <c r="W71" s="199" t="s">
        <v>2227</v>
      </c>
      <c r="X71" s="726">
        <v>44985</v>
      </c>
      <c r="Y71" s="726">
        <v>45291</v>
      </c>
      <c r="Z71" s="205">
        <v>45016</v>
      </c>
      <c r="AA71" s="204">
        <v>1</v>
      </c>
      <c r="AB71" s="221" t="s">
        <v>3236</v>
      </c>
      <c r="AC71" s="401"/>
      <c r="AD71" s="734" t="s">
        <v>3237</v>
      </c>
      <c r="AE71" s="235"/>
      <c r="AF71" s="212"/>
      <c r="AG71" s="212"/>
      <c r="AH71" s="201"/>
      <c r="AI71" s="401"/>
      <c r="AJ71" s="193"/>
      <c r="AK71" s="235"/>
      <c r="AL71" s="240"/>
      <c r="AM71" s="212"/>
      <c r="AN71" s="201"/>
      <c r="AO71" s="401"/>
      <c r="AP71" s="193"/>
      <c r="AQ71" s="235"/>
      <c r="AR71" s="240"/>
      <c r="AS71" s="212"/>
      <c r="AT71" s="201"/>
      <c r="AU71" s="401"/>
      <c r="AV71" s="193"/>
    </row>
    <row r="72" spans="1:48" ht="127.5" x14ac:dyDescent="0.2">
      <c r="A72" s="428"/>
      <c r="B72" s="428"/>
      <c r="C72" s="413"/>
      <c r="D72" s="402"/>
      <c r="E72" s="402"/>
      <c r="F72" s="413"/>
      <c r="G72" s="413"/>
      <c r="H72" s="413"/>
      <c r="I72" s="427"/>
      <c r="J72" s="402"/>
      <c r="K72" s="402"/>
      <c r="L72" s="396"/>
      <c r="M72" s="206" t="s">
        <v>3238</v>
      </c>
      <c r="N72" s="199" t="s">
        <v>2072</v>
      </c>
      <c r="O72" s="199" t="s">
        <v>2073</v>
      </c>
      <c r="P72" s="402"/>
      <c r="Q72" s="402"/>
      <c r="R72" s="396"/>
      <c r="S72" s="399"/>
      <c r="T72" s="206" t="s">
        <v>3238</v>
      </c>
      <c r="U72" s="195" t="s">
        <v>2228</v>
      </c>
      <c r="V72" s="195" t="s">
        <v>2229</v>
      </c>
      <c r="W72" s="199" t="s">
        <v>2230</v>
      </c>
      <c r="X72" s="726">
        <v>44985</v>
      </c>
      <c r="Y72" s="726">
        <v>45291</v>
      </c>
      <c r="Z72" s="205">
        <v>45016</v>
      </c>
      <c r="AA72" s="204"/>
      <c r="AB72" s="221" t="s">
        <v>3239</v>
      </c>
      <c r="AC72" s="402"/>
      <c r="AD72" s="734" t="s">
        <v>3237</v>
      </c>
      <c r="AE72" s="235"/>
      <c r="AF72" s="212"/>
      <c r="AG72" s="212"/>
      <c r="AH72" s="201"/>
      <c r="AI72" s="402"/>
      <c r="AJ72" s="193"/>
      <c r="AK72" s="235"/>
      <c r="AL72" s="240"/>
      <c r="AM72" s="212"/>
      <c r="AN72" s="201"/>
      <c r="AO72" s="402"/>
      <c r="AP72" s="193"/>
      <c r="AQ72" s="235"/>
      <c r="AR72" s="212"/>
      <c r="AS72" s="212"/>
      <c r="AT72" s="201"/>
      <c r="AU72" s="402"/>
      <c r="AV72" s="193"/>
    </row>
    <row r="73" spans="1:48" ht="127.5" x14ac:dyDescent="0.2">
      <c r="A73" s="428"/>
      <c r="B73" s="428"/>
      <c r="C73" s="411" t="s">
        <v>2204</v>
      </c>
      <c r="D73" s="400" t="s">
        <v>2313</v>
      </c>
      <c r="E73" s="400" t="s">
        <v>2231</v>
      </c>
      <c r="F73" s="411" t="s">
        <v>2232</v>
      </c>
      <c r="G73" s="411" t="s">
        <v>2233</v>
      </c>
      <c r="H73" s="411" t="s">
        <v>2067</v>
      </c>
      <c r="I73" s="425" t="s">
        <v>2208</v>
      </c>
      <c r="J73" s="400" t="s">
        <v>2081</v>
      </c>
      <c r="K73" s="400" t="s">
        <v>2082</v>
      </c>
      <c r="L73" s="394" t="str">
        <f>VLOOKUP(J73,'[34]2. Anexos'!$B$35:$G$41,(HLOOKUP(K73,'[34]2. Anexos'!$C$35:$G$36,2,0)),0)</f>
        <v>Moderado</v>
      </c>
      <c r="M73" s="206" t="s">
        <v>3240</v>
      </c>
      <c r="N73" s="199" t="s">
        <v>2072</v>
      </c>
      <c r="O73" s="199" t="s">
        <v>2073</v>
      </c>
      <c r="P73" s="400" t="s">
        <v>2106</v>
      </c>
      <c r="Q73" s="400" t="s">
        <v>2082</v>
      </c>
      <c r="R73" s="394" t="str">
        <f>VLOOKUP(P73,'[34]2. Anexos'!$B$35:$G$41,(HLOOKUP(Q73,'[34]2. Anexos'!$C$35:$G$36,2,0)),0)</f>
        <v>Bajo</v>
      </c>
      <c r="S73" s="397" t="s">
        <v>2084</v>
      </c>
      <c r="T73" s="206" t="s">
        <v>3240</v>
      </c>
      <c r="U73" s="195" t="s">
        <v>2212</v>
      </c>
      <c r="V73" s="195" t="s">
        <v>2226</v>
      </c>
      <c r="W73" s="199" t="s">
        <v>2227</v>
      </c>
      <c r="X73" s="726">
        <v>44985</v>
      </c>
      <c r="Y73" s="726">
        <v>45291</v>
      </c>
      <c r="Z73" s="205">
        <v>45016</v>
      </c>
      <c r="AA73" s="204">
        <v>1</v>
      </c>
      <c r="AB73" s="221" t="s">
        <v>3241</v>
      </c>
      <c r="AC73" s="400" t="s">
        <v>2952</v>
      </c>
      <c r="AD73" s="734" t="s">
        <v>3237</v>
      </c>
      <c r="AE73" s="235"/>
      <c r="AF73" s="212"/>
      <c r="AG73" s="212"/>
      <c r="AH73" s="201"/>
      <c r="AI73" s="400"/>
      <c r="AJ73" s="193"/>
      <c r="AK73" s="235"/>
      <c r="AL73" s="240"/>
      <c r="AM73" s="212"/>
      <c r="AN73" s="201"/>
      <c r="AO73" s="400"/>
      <c r="AP73" s="193"/>
      <c r="AQ73" s="235"/>
      <c r="AR73" s="240"/>
      <c r="AS73" s="212"/>
      <c r="AT73" s="201"/>
      <c r="AU73" s="400"/>
      <c r="AV73" s="193"/>
    </row>
    <row r="74" spans="1:48" ht="114.75" x14ac:dyDescent="0.2">
      <c r="A74" s="428"/>
      <c r="B74" s="428"/>
      <c r="C74" s="412"/>
      <c r="D74" s="401"/>
      <c r="E74" s="401"/>
      <c r="F74" s="412"/>
      <c r="G74" s="412"/>
      <c r="H74" s="412"/>
      <c r="I74" s="426"/>
      <c r="J74" s="401"/>
      <c r="K74" s="401"/>
      <c r="L74" s="395"/>
      <c r="M74" s="206" t="s">
        <v>3242</v>
      </c>
      <c r="N74" s="199" t="s">
        <v>2072</v>
      </c>
      <c r="O74" s="199" t="s">
        <v>2073</v>
      </c>
      <c r="P74" s="401"/>
      <c r="Q74" s="401"/>
      <c r="R74" s="395"/>
      <c r="S74" s="398"/>
      <c r="T74" s="206" t="s">
        <v>3242</v>
      </c>
      <c r="U74" s="195" t="s">
        <v>2234</v>
      </c>
      <c r="V74" s="195" t="s">
        <v>3243</v>
      </c>
      <c r="W74" s="199" t="s">
        <v>2230</v>
      </c>
      <c r="X74" s="726">
        <v>44985</v>
      </c>
      <c r="Y74" s="726">
        <v>45291</v>
      </c>
      <c r="Z74" s="205">
        <v>45016</v>
      </c>
      <c r="AA74" s="204"/>
      <c r="AB74" s="221" t="s">
        <v>3244</v>
      </c>
      <c r="AC74" s="401"/>
      <c r="AD74" s="734" t="s">
        <v>3237</v>
      </c>
      <c r="AE74" s="235"/>
      <c r="AF74" s="212"/>
      <c r="AG74" s="212"/>
      <c r="AH74" s="201"/>
      <c r="AI74" s="401"/>
      <c r="AJ74" s="193"/>
      <c r="AK74" s="235"/>
      <c r="AL74" s="240"/>
      <c r="AM74" s="212"/>
      <c r="AN74" s="201"/>
      <c r="AO74" s="401"/>
      <c r="AP74" s="193"/>
      <c r="AQ74" s="235"/>
      <c r="AR74" s="212"/>
      <c r="AS74" s="212"/>
      <c r="AT74" s="201"/>
      <c r="AU74" s="401"/>
      <c r="AV74" s="193"/>
    </row>
    <row r="75" spans="1:48" ht="191.25" x14ac:dyDescent="0.2">
      <c r="A75" s="428"/>
      <c r="B75" s="428"/>
      <c r="C75" s="413"/>
      <c r="D75" s="402"/>
      <c r="E75" s="402"/>
      <c r="F75" s="413"/>
      <c r="G75" s="413"/>
      <c r="H75" s="413"/>
      <c r="I75" s="427"/>
      <c r="J75" s="402"/>
      <c r="K75" s="402"/>
      <c r="L75" s="396"/>
      <c r="M75" s="206" t="s">
        <v>3245</v>
      </c>
      <c r="N75" s="199" t="s">
        <v>2072</v>
      </c>
      <c r="O75" s="199" t="s">
        <v>2073</v>
      </c>
      <c r="P75" s="402"/>
      <c r="Q75" s="402"/>
      <c r="R75" s="396"/>
      <c r="S75" s="399"/>
      <c r="T75" s="206" t="s">
        <v>3245</v>
      </c>
      <c r="U75" s="195" t="s">
        <v>2209</v>
      </c>
      <c r="V75" s="195" t="s">
        <v>2235</v>
      </c>
      <c r="W75" s="199" t="s">
        <v>2211</v>
      </c>
      <c r="X75" s="726">
        <v>44985</v>
      </c>
      <c r="Y75" s="726">
        <v>45291</v>
      </c>
      <c r="Z75" s="205">
        <v>45016</v>
      </c>
      <c r="AA75" s="204">
        <v>0.1178</v>
      </c>
      <c r="AB75" s="221" t="s">
        <v>3246</v>
      </c>
      <c r="AC75" s="402"/>
      <c r="AD75" s="221" t="s">
        <v>3234</v>
      </c>
      <c r="AE75" s="235"/>
      <c r="AF75" s="212"/>
      <c r="AG75" s="212"/>
      <c r="AH75" s="201"/>
      <c r="AI75" s="402"/>
      <c r="AJ75" s="193"/>
      <c r="AK75" s="235"/>
      <c r="AL75" s="240"/>
      <c r="AM75" s="212"/>
      <c r="AN75" s="193"/>
      <c r="AO75" s="402"/>
      <c r="AP75" s="193"/>
      <c r="AQ75" s="235"/>
      <c r="AR75" s="212"/>
      <c r="AS75" s="212"/>
      <c r="AT75" s="193"/>
      <c r="AU75" s="402"/>
      <c r="AV75" s="193"/>
    </row>
    <row r="76" spans="1:48" ht="127.5" x14ac:dyDescent="0.2">
      <c r="A76" s="428"/>
      <c r="B76" s="428"/>
      <c r="C76" s="411" t="s">
        <v>2204</v>
      </c>
      <c r="D76" s="400" t="s">
        <v>2313</v>
      </c>
      <c r="E76" s="400" t="s">
        <v>2236</v>
      </c>
      <c r="F76" s="411" t="s">
        <v>2237</v>
      </c>
      <c r="G76" s="411" t="s">
        <v>2238</v>
      </c>
      <c r="H76" s="411" t="s">
        <v>2067</v>
      </c>
      <c r="I76" s="425" t="s">
        <v>2208</v>
      </c>
      <c r="J76" s="400" t="s">
        <v>2123</v>
      </c>
      <c r="K76" s="400" t="s">
        <v>2092</v>
      </c>
      <c r="L76" s="394" t="str">
        <f>VLOOKUP(J76,'[34]2. Anexos'!$B$35:$G$41,(HLOOKUP(K76,'[34]2. Anexos'!$C$35:$G$36,2,0)),0)</f>
        <v>Alto</v>
      </c>
      <c r="M76" s="206" t="s">
        <v>3247</v>
      </c>
      <c r="N76" s="199" t="s">
        <v>2072</v>
      </c>
      <c r="O76" s="199" t="s">
        <v>2073</v>
      </c>
      <c r="P76" s="400" t="s">
        <v>2069</v>
      </c>
      <c r="Q76" s="400" t="s">
        <v>2092</v>
      </c>
      <c r="R76" s="394" t="str">
        <f>VLOOKUP(P76,'[34]2. Anexos'!$B$35:$G$41,(HLOOKUP(Q76,'[34]2. Anexos'!$C$35:$G$36,2,0)),0)</f>
        <v>Moderado</v>
      </c>
      <c r="S76" s="397" t="s">
        <v>2084</v>
      </c>
      <c r="T76" s="206" t="s">
        <v>3247</v>
      </c>
      <c r="U76" s="195" t="s">
        <v>2212</v>
      </c>
      <c r="V76" s="195" t="s">
        <v>2226</v>
      </c>
      <c r="W76" s="199" t="s">
        <v>2227</v>
      </c>
      <c r="X76" s="726">
        <v>44985</v>
      </c>
      <c r="Y76" s="726">
        <v>45291</v>
      </c>
      <c r="Z76" s="205">
        <v>45016</v>
      </c>
      <c r="AA76" s="204">
        <v>1</v>
      </c>
      <c r="AB76" s="221" t="s">
        <v>3248</v>
      </c>
      <c r="AC76" s="400" t="s">
        <v>2952</v>
      </c>
      <c r="AD76" s="734" t="s">
        <v>3237</v>
      </c>
      <c r="AE76" s="235"/>
      <c r="AF76" s="212"/>
      <c r="AG76" s="212"/>
      <c r="AH76" s="201"/>
      <c r="AI76" s="400"/>
      <c r="AJ76" s="193"/>
      <c r="AK76" s="235"/>
      <c r="AL76" s="240"/>
      <c r="AM76" s="212"/>
      <c r="AN76" s="201"/>
      <c r="AO76" s="400"/>
      <c r="AP76" s="193"/>
      <c r="AQ76" s="235"/>
      <c r="AR76" s="240"/>
      <c r="AS76" s="212"/>
      <c r="AT76" s="201"/>
      <c r="AU76" s="400"/>
      <c r="AV76" s="193"/>
    </row>
    <row r="77" spans="1:48" ht="114.75" x14ac:dyDescent="0.2">
      <c r="A77" s="428"/>
      <c r="B77" s="428"/>
      <c r="C77" s="413"/>
      <c r="D77" s="402"/>
      <c r="E77" s="402"/>
      <c r="F77" s="413"/>
      <c r="G77" s="413"/>
      <c r="H77" s="413"/>
      <c r="I77" s="427"/>
      <c r="J77" s="402"/>
      <c r="K77" s="402"/>
      <c r="L77" s="396"/>
      <c r="M77" s="206" t="s">
        <v>3249</v>
      </c>
      <c r="N77" s="199" t="s">
        <v>2072</v>
      </c>
      <c r="O77" s="199" t="s">
        <v>2073</v>
      </c>
      <c r="P77" s="402"/>
      <c r="Q77" s="402"/>
      <c r="R77" s="396"/>
      <c r="S77" s="399"/>
      <c r="T77" s="206" t="s">
        <v>3249</v>
      </c>
      <c r="U77" s="195" t="s">
        <v>2239</v>
      </c>
      <c r="V77" s="195" t="s">
        <v>2240</v>
      </c>
      <c r="W77" s="199" t="s">
        <v>2230</v>
      </c>
      <c r="X77" s="726">
        <v>44985</v>
      </c>
      <c r="Y77" s="726">
        <v>45291</v>
      </c>
      <c r="Z77" s="205">
        <v>45016</v>
      </c>
      <c r="AA77" s="204"/>
      <c r="AB77" s="221" t="s">
        <v>3250</v>
      </c>
      <c r="AC77" s="402"/>
      <c r="AD77" s="734" t="s">
        <v>3237</v>
      </c>
      <c r="AE77" s="235"/>
      <c r="AF77" s="212"/>
      <c r="AG77" s="212"/>
      <c r="AH77" s="201"/>
      <c r="AI77" s="402"/>
      <c r="AJ77" s="193"/>
      <c r="AK77" s="235"/>
      <c r="AL77" s="240"/>
      <c r="AM77" s="212"/>
      <c r="AN77" s="201"/>
      <c r="AO77" s="402"/>
      <c r="AP77" s="193"/>
      <c r="AQ77" s="235"/>
      <c r="AR77" s="212"/>
      <c r="AS77" s="212"/>
      <c r="AT77" s="201"/>
      <c r="AU77" s="402"/>
      <c r="AV77" s="193"/>
    </row>
    <row r="78" spans="1:48" ht="191.25" x14ac:dyDescent="0.2">
      <c r="A78" s="428"/>
      <c r="B78" s="428"/>
      <c r="C78" s="411" t="s">
        <v>2204</v>
      </c>
      <c r="D78" s="400" t="s">
        <v>2313</v>
      </c>
      <c r="E78" s="400" t="s">
        <v>2241</v>
      </c>
      <c r="F78" s="411" t="s">
        <v>2242</v>
      </c>
      <c r="G78" s="411" t="s">
        <v>2243</v>
      </c>
      <c r="H78" s="411" t="s">
        <v>2067</v>
      </c>
      <c r="I78" s="425" t="s">
        <v>2208</v>
      </c>
      <c r="J78" s="400" t="s">
        <v>2123</v>
      </c>
      <c r="K78" s="400" t="s">
        <v>2218</v>
      </c>
      <c r="L78" s="394" t="str">
        <f>VLOOKUP(J78,'[34]2. Anexos'!$B$35:$G$41,(HLOOKUP(K78,'[34]2. Anexos'!$C$35:$G$36,2,0)),0)</f>
        <v>Moderado</v>
      </c>
      <c r="M78" s="206" t="s">
        <v>3251</v>
      </c>
      <c r="N78" s="199" t="s">
        <v>2072</v>
      </c>
      <c r="O78" s="199" t="s">
        <v>2073</v>
      </c>
      <c r="P78" s="400" t="s">
        <v>2081</v>
      </c>
      <c r="Q78" s="400" t="s">
        <v>2218</v>
      </c>
      <c r="R78" s="394" t="str">
        <f>VLOOKUP(P78,'[34]2. Anexos'!$B$35:$G$41,(HLOOKUP(Q78,'[34]2. Anexos'!$C$35:$G$36,2,0)),0)</f>
        <v>Moderado</v>
      </c>
      <c r="S78" s="397" t="s">
        <v>2084</v>
      </c>
      <c r="T78" s="206" t="s">
        <v>3251</v>
      </c>
      <c r="U78" s="195" t="s">
        <v>2209</v>
      </c>
      <c r="V78" s="195" t="s">
        <v>2244</v>
      </c>
      <c r="W78" s="199" t="s">
        <v>2211</v>
      </c>
      <c r="X78" s="726">
        <v>44985</v>
      </c>
      <c r="Y78" s="726">
        <v>45291</v>
      </c>
      <c r="Z78" s="205">
        <v>45016</v>
      </c>
      <c r="AA78" s="204">
        <v>0.1178</v>
      </c>
      <c r="AB78" s="252" t="s">
        <v>3252</v>
      </c>
      <c r="AC78" s="400" t="s">
        <v>2952</v>
      </c>
      <c r="AD78" s="206" t="s">
        <v>3234</v>
      </c>
      <c r="AE78" s="235"/>
      <c r="AF78" s="212"/>
      <c r="AG78" s="212"/>
      <c r="AH78" s="201"/>
      <c r="AI78" s="400"/>
      <c r="AJ78" s="193"/>
      <c r="AK78" s="235"/>
      <c r="AL78" s="240"/>
      <c r="AM78" s="212"/>
      <c r="AN78" s="193"/>
      <c r="AO78" s="400"/>
      <c r="AP78" s="193"/>
      <c r="AQ78" s="235"/>
      <c r="AR78" s="212"/>
      <c r="AS78" s="212"/>
      <c r="AT78" s="193"/>
      <c r="AU78" s="400"/>
      <c r="AV78" s="193"/>
    </row>
    <row r="79" spans="1:48" ht="127.5" x14ac:dyDescent="0.2">
      <c r="A79" s="428"/>
      <c r="B79" s="428"/>
      <c r="C79" s="413"/>
      <c r="D79" s="402"/>
      <c r="E79" s="402"/>
      <c r="F79" s="413"/>
      <c r="G79" s="413"/>
      <c r="H79" s="413"/>
      <c r="I79" s="427"/>
      <c r="J79" s="402"/>
      <c r="K79" s="402"/>
      <c r="L79" s="396"/>
      <c r="M79" s="206" t="s">
        <v>3253</v>
      </c>
      <c r="N79" s="199" t="s">
        <v>2072</v>
      </c>
      <c r="O79" s="199" t="s">
        <v>2073</v>
      </c>
      <c r="P79" s="402"/>
      <c r="Q79" s="402"/>
      <c r="R79" s="396"/>
      <c r="S79" s="399"/>
      <c r="T79" s="206" t="s">
        <v>3253</v>
      </c>
      <c r="U79" s="195" t="s">
        <v>2212</v>
      </c>
      <c r="V79" s="195" t="s">
        <v>2226</v>
      </c>
      <c r="W79" s="199" t="s">
        <v>2245</v>
      </c>
      <c r="X79" s="726">
        <v>44985</v>
      </c>
      <c r="Y79" s="726">
        <v>45291</v>
      </c>
      <c r="Z79" s="205">
        <v>45016</v>
      </c>
      <c r="AA79" s="204">
        <v>1</v>
      </c>
      <c r="AB79" s="221" t="s">
        <v>3254</v>
      </c>
      <c r="AC79" s="402"/>
      <c r="AD79" s="734" t="s">
        <v>3237</v>
      </c>
      <c r="AE79" s="235"/>
      <c r="AF79" s="212"/>
      <c r="AG79" s="212"/>
      <c r="AH79" s="201"/>
      <c r="AI79" s="402"/>
      <c r="AJ79" s="193"/>
      <c r="AK79" s="235"/>
      <c r="AL79" s="240"/>
      <c r="AM79" s="212"/>
      <c r="AN79" s="201"/>
      <c r="AO79" s="402"/>
      <c r="AP79" s="193"/>
      <c r="AQ79" s="235"/>
      <c r="AR79" s="240"/>
      <c r="AS79" s="212"/>
      <c r="AT79" s="201"/>
      <c r="AU79" s="402"/>
      <c r="AV79" s="193"/>
    </row>
    <row r="80" spans="1:48" ht="153" x14ac:dyDescent="0.2">
      <c r="A80" s="428"/>
      <c r="B80" s="428"/>
      <c r="C80" s="198" t="s">
        <v>2204</v>
      </c>
      <c r="D80" s="184" t="s">
        <v>2313</v>
      </c>
      <c r="E80" s="184" t="s">
        <v>3255</v>
      </c>
      <c r="F80" s="198" t="s">
        <v>3256</v>
      </c>
      <c r="G80" s="198" t="s">
        <v>3257</v>
      </c>
      <c r="H80" s="198" t="s">
        <v>2067</v>
      </c>
      <c r="I80" s="724" t="s">
        <v>2208</v>
      </c>
      <c r="J80" s="184" t="s">
        <v>2106</v>
      </c>
      <c r="K80" s="184" t="s">
        <v>2082</v>
      </c>
      <c r="L80" s="182" t="str">
        <f>VLOOKUP(J80,'[34]2. Anexos'!$B$35:$G$41,(HLOOKUP(K80,'[34]2. Anexos'!$C$35:$G$36,2,0)),0)</f>
        <v>Bajo</v>
      </c>
      <c r="M80" s="183" t="s">
        <v>3258</v>
      </c>
      <c r="N80" s="184" t="s">
        <v>2072</v>
      </c>
      <c r="O80" s="184" t="s">
        <v>2073</v>
      </c>
      <c r="P80" s="184" t="s">
        <v>2106</v>
      </c>
      <c r="Q80" s="184" t="s">
        <v>2218</v>
      </c>
      <c r="R80" s="182" t="str">
        <f>VLOOKUP(P80,'[34]2. Anexos'!$B$35:$G$41,(HLOOKUP(Q80,'[34]2. Anexos'!$C$35:$G$36,2,0)),0)</f>
        <v>Bajo</v>
      </c>
      <c r="S80" s="234" t="s">
        <v>2084</v>
      </c>
      <c r="T80" s="183" t="s">
        <v>3259</v>
      </c>
      <c r="U80" s="198" t="s">
        <v>3260</v>
      </c>
      <c r="V80" s="198" t="s">
        <v>3261</v>
      </c>
      <c r="W80" s="184" t="s">
        <v>3262</v>
      </c>
      <c r="X80" s="726">
        <v>44985</v>
      </c>
      <c r="Y80" s="187">
        <v>45291</v>
      </c>
      <c r="Z80" s="205">
        <v>45016</v>
      </c>
      <c r="AA80" s="189"/>
      <c r="AB80" s="221" t="s">
        <v>3263</v>
      </c>
      <c r="AC80" s="184" t="s">
        <v>2952</v>
      </c>
      <c r="AD80" s="734" t="s">
        <v>3237</v>
      </c>
      <c r="AE80" s="238"/>
      <c r="AF80" s="780"/>
      <c r="AG80" s="780"/>
      <c r="AH80" s="179"/>
      <c r="AI80" s="184"/>
      <c r="AJ80" s="178"/>
      <c r="AK80" s="238"/>
      <c r="AL80" s="781"/>
      <c r="AM80" s="780"/>
      <c r="AN80" s="178"/>
      <c r="AO80" s="184"/>
      <c r="AP80" s="178"/>
      <c r="AQ80" s="238"/>
      <c r="AR80" s="780"/>
      <c r="AS80" s="780"/>
      <c r="AT80" s="178"/>
      <c r="AU80" s="184"/>
      <c r="AV80" s="178"/>
    </row>
    <row r="81" spans="1:48" s="191" customFormat="1" ht="191.25" x14ac:dyDescent="0.2">
      <c r="A81" s="400" t="s">
        <v>2246</v>
      </c>
      <c r="B81" s="400" t="s">
        <v>2247</v>
      </c>
      <c r="C81" s="400" t="s">
        <v>2248</v>
      </c>
      <c r="D81" s="400" t="s">
        <v>2613</v>
      </c>
      <c r="E81" s="417" t="s">
        <v>2249</v>
      </c>
      <c r="F81" s="193" t="s">
        <v>3264</v>
      </c>
      <c r="G81" s="391" t="s">
        <v>2250</v>
      </c>
      <c r="H81" s="400" t="s">
        <v>2079</v>
      </c>
      <c r="I81" s="425" t="s">
        <v>2080</v>
      </c>
      <c r="J81" s="400" t="s">
        <v>2081</v>
      </c>
      <c r="K81" s="400" t="s">
        <v>2092</v>
      </c>
      <c r="L81" s="394" t="str">
        <f>VLOOKUP(J81,'[35]2. Anexos'!$B$35:$G$41,(HLOOKUP(K81,'[35]2. Anexos'!$C$35:$G$36,2,0)),0)</f>
        <v>Moderado</v>
      </c>
      <c r="M81" s="206" t="s">
        <v>3265</v>
      </c>
      <c r="N81" s="400" t="s">
        <v>2072</v>
      </c>
      <c r="O81" s="400" t="s">
        <v>2073</v>
      </c>
      <c r="P81" s="400" t="s">
        <v>2106</v>
      </c>
      <c r="Q81" s="400" t="s">
        <v>2082</v>
      </c>
      <c r="R81" s="394" t="str">
        <f>VLOOKUP(P81,'[35]2. Anexos'!$B$35:$G$41,(HLOOKUP(Q81,'[35]2. Anexos'!$C$35:$G$36,2,0)),0)</f>
        <v>Bajo</v>
      </c>
      <c r="S81" s="782" t="s">
        <v>2084</v>
      </c>
      <c r="T81" s="206" t="s">
        <v>3265</v>
      </c>
      <c r="U81" s="221" t="s">
        <v>3266</v>
      </c>
      <c r="V81" s="241" t="s">
        <v>3267</v>
      </c>
      <c r="W81" s="242">
        <v>1</v>
      </c>
      <c r="X81" s="726">
        <v>44985</v>
      </c>
      <c r="Y81" s="230">
        <v>45291</v>
      </c>
      <c r="Z81" s="205">
        <v>45026</v>
      </c>
      <c r="AA81" s="204">
        <f>1/4</f>
        <v>0.25</v>
      </c>
      <c r="AB81" s="206" t="s">
        <v>3268</v>
      </c>
      <c r="AC81" s="400" t="s">
        <v>2952</v>
      </c>
      <c r="AD81" s="206" t="s">
        <v>3269</v>
      </c>
      <c r="AE81" s="203"/>
      <c r="AF81" s="208"/>
      <c r="AG81" s="208"/>
      <c r="AH81" s="193"/>
      <c r="AI81" s="199"/>
      <c r="AJ81" s="193"/>
      <c r="AK81" s="203"/>
      <c r="AL81" s="208"/>
      <c r="AM81" s="208"/>
      <c r="AN81" s="193"/>
      <c r="AO81" s="199"/>
      <c r="AP81" s="193"/>
      <c r="AQ81" s="203"/>
      <c r="AR81" s="208"/>
      <c r="AS81" s="208"/>
      <c r="AT81" s="193"/>
      <c r="AU81" s="199"/>
      <c r="AV81" s="193"/>
    </row>
    <row r="82" spans="1:48" s="191" customFormat="1" ht="102" x14ac:dyDescent="0.2">
      <c r="A82" s="401"/>
      <c r="B82" s="401"/>
      <c r="C82" s="401"/>
      <c r="D82" s="401"/>
      <c r="E82" s="424"/>
      <c r="F82" s="411" t="s">
        <v>3270</v>
      </c>
      <c r="G82" s="392"/>
      <c r="H82" s="401"/>
      <c r="I82" s="426"/>
      <c r="J82" s="401"/>
      <c r="K82" s="401"/>
      <c r="L82" s="395"/>
      <c r="M82" s="783" t="s">
        <v>3271</v>
      </c>
      <c r="N82" s="401"/>
      <c r="O82" s="401"/>
      <c r="P82" s="401"/>
      <c r="Q82" s="401"/>
      <c r="R82" s="395"/>
      <c r="S82" s="784"/>
      <c r="T82" s="785" t="s">
        <v>3271</v>
      </c>
      <c r="U82" s="786" t="s">
        <v>3272</v>
      </c>
      <c r="V82" s="221" t="s">
        <v>3273</v>
      </c>
      <c r="W82" s="787">
        <v>1</v>
      </c>
      <c r="X82" s="726">
        <v>44985</v>
      </c>
      <c r="Y82" s="230" t="s">
        <v>3274</v>
      </c>
      <c r="Z82" s="205">
        <v>45026</v>
      </c>
      <c r="AA82" s="204"/>
      <c r="AB82" s="206" t="s">
        <v>3275</v>
      </c>
      <c r="AC82" s="748"/>
      <c r="AD82" s="206" t="s">
        <v>3269</v>
      </c>
      <c r="AE82" s="203"/>
      <c r="AF82" s="208"/>
      <c r="AG82" s="208"/>
      <c r="AH82" s="193"/>
      <c r="AI82" s="199"/>
      <c r="AJ82" s="193"/>
      <c r="AK82" s="203"/>
      <c r="AL82" s="208"/>
      <c r="AM82" s="208"/>
      <c r="AN82" s="193"/>
      <c r="AO82" s="199"/>
      <c r="AP82" s="193"/>
      <c r="AQ82" s="203"/>
      <c r="AR82" s="208"/>
      <c r="AS82" s="208"/>
      <c r="AT82" s="193"/>
      <c r="AU82" s="199"/>
      <c r="AV82" s="193"/>
    </row>
    <row r="83" spans="1:48" s="191" customFormat="1" ht="191.25" x14ac:dyDescent="0.2">
      <c r="A83" s="402"/>
      <c r="B83" s="402"/>
      <c r="C83" s="402"/>
      <c r="D83" s="402"/>
      <c r="E83" s="418"/>
      <c r="F83" s="413"/>
      <c r="G83" s="393"/>
      <c r="H83" s="402"/>
      <c r="I83" s="427"/>
      <c r="J83" s="402"/>
      <c r="K83" s="402"/>
      <c r="L83" s="396"/>
      <c r="M83" s="193" t="s">
        <v>3276</v>
      </c>
      <c r="N83" s="402"/>
      <c r="O83" s="402"/>
      <c r="P83" s="402"/>
      <c r="Q83" s="402"/>
      <c r="R83" s="396"/>
      <c r="S83" s="788"/>
      <c r="T83" s="206" t="s">
        <v>3277</v>
      </c>
      <c r="U83" s="193" t="s">
        <v>3278</v>
      </c>
      <c r="V83" s="221" t="s">
        <v>3279</v>
      </c>
      <c r="W83" s="211">
        <v>1</v>
      </c>
      <c r="X83" s="726">
        <v>44985</v>
      </c>
      <c r="Y83" s="199" t="s">
        <v>490</v>
      </c>
      <c r="Z83" s="205">
        <v>45026</v>
      </c>
      <c r="AA83" s="204">
        <f>1/4</f>
        <v>0.25</v>
      </c>
      <c r="AB83" s="206" t="s">
        <v>3280</v>
      </c>
      <c r="AC83" s="752"/>
      <c r="AD83" s="206" t="s">
        <v>3281</v>
      </c>
      <c r="AE83" s="203"/>
      <c r="AF83" s="208"/>
      <c r="AG83" s="208"/>
      <c r="AH83" s="193"/>
      <c r="AI83" s="199"/>
      <c r="AJ83" s="193"/>
      <c r="AK83" s="203"/>
      <c r="AL83" s="208"/>
      <c r="AM83" s="208"/>
      <c r="AN83" s="193"/>
      <c r="AO83" s="199"/>
      <c r="AP83" s="193"/>
      <c r="AQ83" s="203"/>
      <c r="AR83" s="208"/>
      <c r="AS83" s="208"/>
      <c r="AT83" s="193"/>
      <c r="AU83" s="199"/>
      <c r="AV83" s="193"/>
    </row>
    <row r="84" spans="1:48" s="191" customFormat="1" ht="140.25" x14ac:dyDescent="0.2">
      <c r="A84" s="400" t="s">
        <v>2251</v>
      </c>
      <c r="B84" s="400" t="s">
        <v>2252</v>
      </c>
      <c r="C84" s="421" t="s">
        <v>2256</v>
      </c>
      <c r="D84" s="391" t="s">
        <v>2880</v>
      </c>
      <c r="E84" s="391" t="s">
        <v>2253</v>
      </c>
      <c r="F84" s="179" t="s">
        <v>2254</v>
      </c>
      <c r="G84" s="391" t="s">
        <v>3282</v>
      </c>
      <c r="H84" s="400" t="s">
        <v>2067</v>
      </c>
      <c r="I84" s="400" t="s">
        <v>2080</v>
      </c>
      <c r="J84" s="400" t="s">
        <v>2123</v>
      </c>
      <c r="K84" s="400" t="s">
        <v>2218</v>
      </c>
      <c r="L84" s="789" t="str">
        <f>VLOOKUP(J84,'[36]2. Anexos'!$B$35:$G$41,(HLOOKUP(K84,'[36]2. Anexos'!$C$35:$G$36,2,0)),0)</f>
        <v>Moderado</v>
      </c>
      <c r="M84" s="193" t="s">
        <v>3283</v>
      </c>
      <c r="N84" s="400" t="s">
        <v>2072</v>
      </c>
      <c r="O84" s="400" t="s">
        <v>2073</v>
      </c>
      <c r="P84" s="391" t="s">
        <v>2106</v>
      </c>
      <c r="Q84" s="400" t="s">
        <v>2218</v>
      </c>
      <c r="R84" s="394" t="str">
        <f>VLOOKUP(P84,'[14]2. Anexos'!$B$35:$G$41,(HLOOKUP(Q84,'[14]2. Anexos'!$C$35:$G$36,2,0)),0)</f>
        <v>Bajo</v>
      </c>
      <c r="S84" s="400" t="s">
        <v>2084</v>
      </c>
      <c r="T84" s="193" t="s">
        <v>3283</v>
      </c>
      <c r="U84" s="199" t="s">
        <v>3284</v>
      </c>
      <c r="V84" s="199" t="s">
        <v>3285</v>
      </c>
      <c r="W84" s="211">
        <v>0.9</v>
      </c>
      <c r="X84" s="726">
        <v>44985</v>
      </c>
      <c r="Y84" s="726">
        <v>45291</v>
      </c>
      <c r="Z84" s="188">
        <v>45016</v>
      </c>
      <c r="AA84" s="790">
        <f>(90/571)</f>
        <v>0.15761821366024517</v>
      </c>
      <c r="AB84" s="244" t="s">
        <v>3286</v>
      </c>
      <c r="AC84" s="400" t="s">
        <v>2952</v>
      </c>
      <c r="AD84" s="178" t="s">
        <v>3287</v>
      </c>
      <c r="AE84" s="248"/>
      <c r="AF84" s="249"/>
      <c r="AG84" s="249"/>
      <c r="AH84" s="179"/>
      <c r="AI84" s="250"/>
      <c r="AJ84" s="244"/>
      <c r="AK84" s="188"/>
      <c r="AL84" s="249"/>
      <c r="AM84" s="249"/>
      <c r="AN84" s="179"/>
      <c r="AO84" s="184"/>
      <c r="AP84" s="178"/>
      <c r="AQ84" s="188"/>
      <c r="AR84" s="243"/>
      <c r="AS84" s="243"/>
      <c r="AT84" s="178"/>
      <c r="AU84" s="184"/>
      <c r="AV84" s="178"/>
    </row>
    <row r="85" spans="1:48" s="191" customFormat="1" ht="216.75" x14ac:dyDescent="0.2">
      <c r="A85" s="401"/>
      <c r="B85" s="401"/>
      <c r="C85" s="422"/>
      <c r="D85" s="392"/>
      <c r="E85" s="392"/>
      <c r="F85" s="179" t="s">
        <v>2255</v>
      </c>
      <c r="G85" s="392"/>
      <c r="H85" s="401"/>
      <c r="I85" s="401"/>
      <c r="J85" s="401" t="s">
        <v>2123</v>
      </c>
      <c r="K85" s="401" t="s">
        <v>2218</v>
      </c>
      <c r="L85" s="791"/>
      <c r="M85" s="193" t="s">
        <v>3288</v>
      </c>
      <c r="N85" s="401" t="s">
        <v>2072</v>
      </c>
      <c r="O85" s="401" t="s">
        <v>2073</v>
      </c>
      <c r="P85" s="392"/>
      <c r="Q85" s="401"/>
      <c r="R85" s="395"/>
      <c r="S85" s="401"/>
      <c r="T85" s="193" t="s">
        <v>3288</v>
      </c>
      <c r="U85" s="199" t="s">
        <v>3289</v>
      </c>
      <c r="V85" s="199" t="s">
        <v>3290</v>
      </c>
      <c r="W85" s="211">
        <v>1</v>
      </c>
      <c r="X85" s="726">
        <v>44985</v>
      </c>
      <c r="Y85" s="726">
        <v>45291</v>
      </c>
      <c r="Z85" s="188">
        <v>45016</v>
      </c>
      <c r="AA85" s="189">
        <v>1</v>
      </c>
      <c r="AB85" s="244" t="s">
        <v>3291</v>
      </c>
      <c r="AC85" s="401"/>
      <c r="AD85" s="244" t="s">
        <v>3292</v>
      </c>
      <c r="AE85" s="248"/>
      <c r="AF85" s="249"/>
      <c r="AG85" s="249"/>
      <c r="AH85" s="179"/>
      <c r="AI85" s="250"/>
      <c r="AJ85" s="244"/>
      <c r="AK85" s="188"/>
      <c r="AL85" s="249"/>
      <c r="AM85" s="249"/>
      <c r="AN85" s="179"/>
      <c r="AO85" s="184"/>
      <c r="AP85" s="178"/>
      <c r="AQ85" s="188"/>
      <c r="AR85" s="243"/>
      <c r="AS85" s="243"/>
      <c r="AT85" s="178"/>
      <c r="AU85" s="184"/>
      <c r="AV85" s="178"/>
    </row>
    <row r="86" spans="1:48" s="191" customFormat="1" ht="127.5" x14ac:dyDescent="0.2">
      <c r="A86" s="401"/>
      <c r="B86" s="401"/>
      <c r="C86" s="423"/>
      <c r="D86" s="393"/>
      <c r="E86" s="393"/>
      <c r="F86" s="193" t="s">
        <v>2258</v>
      </c>
      <c r="G86" s="393"/>
      <c r="H86" s="402"/>
      <c r="I86" s="402"/>
      <c r="J86" s="402" t="s">
        <v>2123</v>
      </c>
      <c r="K86" s="402" t="s">
        <v>2218</v>
      </c>
      <c r="L86" s="792"/>
      <c r="M86" s="193" t="s">
        <v>3293</v>
      </c>
      <c r="N86" s="402" t="s">
        <v>2072</v>
      </c>
      <c r="O86" s="402" t="s">
        <v>2073</v>
      </c>
      <c r="P86" s="393"/>
      <c r="Q86" s="402"/>
      <c r="R86" s="396"/>
      <c r="S86" s="402"/>
      <c r="T86" s="193" t="s">
        <v>3293</v>
      </c>
      <c r="U86" s="199" t="s">
        <v>3289</v>
      </c>
      <c r="V86" s="199" t="s">
        <v>3294</v>
      </c>
      <c r="W86" s="211">
        <v>1</v>
      </c>
      <c r="X86" s="726">
        <v>44985</v>
      </c>
      <c r="Y86" s="726">
        <v>45291</v>
      </c>
      <c r="Z86" s="188">
        <v>45016</v>
      </c>
      <c r="AA86" s="189">
        <v>1</v>
      </c>
      <c r="AB86" s="178" t="s">
        <v>3295</v>
      </c>
      <c r="AC86" s="402"/>
      <c r="AD86" s="178" t="s">
        <v>3287</v>
      </c>
      <c r="AE86" s="248"/>
      <c r="AF86" s="249"/>
      <c r="AG86" s="249"/>
      <c r="AH86" s="179"/>
      <c r="AI86" s="250"/>
      <c r="AJ86" s="244"/>
      <c r="AK86" s="188"/>
      <c r="AL86" s="249"/>
      <c r="AM86" s="249"/>
      <c r="AN86" s="179"/>
      <c r="AO86" s="184"/>
      <c r="AP86" s="178"/>
      <c r="AQ86" s="188"/>
      <c r="AR86" s="243"/>
      <c r="AS86" s="243"/>
      <c r="AT86" s="178"/>
      <c r="AU86" s="184"/>
      <c r="AV86" s="178"/>
    </row>
    <row r="87" spans="1:48" s="191" customFormat="1" ht="216.75" x14ac:dyDescent="0.2">
      <c r="A87" s="402"/>
      <c r="B87" s="402"/>
      <c r="C87" s="179" t="s">
        <v>2256</v>
      </c>
      <c r="D87" s="184" t="s">
        <v>2880</v>
      </c>
      <c r="E87" s="184" t="s">
        <v>2257</v>
      </c>
      <c r="F87" s="193" t="s">
        <v>2258</v>
      </c>
      <c r="G87" s="199" t="s">
        <v>3296</v>
      </c>
      <c r="H87" s="178" t="s">
        <v>2067</v>
      </c>
      <c r="I87" s="181" t="s">
        <v>2080</v>
      </c>
      <c r="J87" s="178" t="s">
        <v>2123</v>
      </c>
      <c r="K87" s="184" t="s">
        <v>2082</v>
      </c>
      <c r="L87" s="246" t="str">
        <f>VLOOKUP(J87,'[36]2. Anexos'!$B$35:$G$41,(HLOOKUP(K87,'[36]2. Anexos'!$C$35:$G$36,2,0)),0)</f>
        <v>Moderado</v>
      </c>
      <c r="M87" s="178" t="s">
        <v>3297</v>
      </c>
      <c r="N87" s="180" t="s">
        <v>2072</v>
      </c>
      <c r="O87" s="184" t="s">
        <v>2073</v>
      </c>
      <c r="P87" s="179" t="s">
        <v>2081</v>
      </c>
      <c r="Q87" s="178" t="s">
        <v>2082</v>
      </c>
      <c r="R87" s="185" t="str">
        <f>VLOOKUP(P87,'[14]2. Anexos'!$B$35:$G$41,(HLOOKUP(Q87,'[14]2. Anexos'!$C$35:$G$36,2,0)),0)</f>
        <v>Moderado</v>
      </c>
      <c r="S87" s="178" t="s">
        <v>2084</v>
      </c>
      <c r="T87" s="178" t="s">
        <v>3297</v>
      </c>
      <c r="U87" s="247" t="s">
        <v>3284</v>
      </c>
      <c r="V87" s="199" t="s">
        <v>3298</v>
      </c>
      <c r="W87" s="211">
        <v>1</v>
      </c>
      <c r="X87" s="726">
        <v>44985</v>
      </c>
      <c r="Y87" s="187">
        <v>45291</v>
      </c>
      <c r="Z87" s="188">
        <v>45016</v>
      </c>
      <c r="AA87" s="189">
        <v>0.1</v>
      </c>
      <c r="AB87" s="178" t="s">
        <v>3299</v>
      </c>
      <c r="AC87" s="184" t="s">
        <v>2952</v>
      </c>
      <c r="AD87" s="178" t="s">
        <v>3287</v>
      </c>
      <c r="AE87" s="248"/>
      <c r="AF87" s="249"/>
      <c r="AG87" s="249"/>
      <c r="AH87" s="179"/>
      <c r="AI87" s="250"/>
      <c r="AJ87" s="244"/>
      <c r="AK87" s="188"/>
      <c r="AL87" s="249"/>
      <c r="AM87" s="249"/>
      <c r="AN87" s="179"/>
      <c r="AO87" s="184"/>
      <c r="AP87" s="178"/>
      <c r="AQ87" s="188"/>
      <c r="AR87" s="243"/>
      <c r="AS87" s="243"/>
      <c r="AT87" s="178"/>
      <c r="AU87" s="184"/>
      <c r="AV87" s="178"/>
    </row>
    <row r="88" spans="1:48" s="191" customFormat="1" ht="357" x14ac:dyDescent="0.2">
      <c r="A88" s="400" t="s">
        <v>2259</v>
      </c>
      <c r="B88" s="400" t="s">
        <v>2260</v>
      </c>
      <c r="C88" s="193" t="s">
        <v>3300</v>
      </c>
      <c r="D88" s="193" t="s">
        <v>3301</v>
      </c>
      <c r="E88" s="207" t="s">
        <v>2261</v>
      </c>
      <c r="F88" s="193" t="s">
        <v>3302</v>
      </c>
      <c r="G88" s="215" t="s">
        <v>3303</v>
      </c>
      <c r="H88" s="193" t="s">
        <v>2067</v>
      </c>
      <c r="I88" s="196" t="s">
        <v>2068</v>
      </c>
      <c r="J88" s="193" t="s">
        <v>2081</v>
      </c>
      <c r="K88" s="193" t="s">
        <v>2092</v>
      </c>
      <c r="L88" s="182" t="str">
        <f>VLOOKUP(J88,'[37]2. Anexos'!$B$35:$G$41,(HLOOKUP(K88,'[37]2. Anexos'!$C$35:$G$36,2,0)),0)</f>
        <v>Moderado</v>
      </c>
      <c r="M88" s="206" t="s">
        <v>2262</v>
      </c>
      <c r="N88" s="199" t="s">
        <v>2072</v>
      </c>
      <c r="O88" s="199" t="s">
        <v>2073</v>
      </c>
      <c r="P88" s="193" t="s">
        <v>2069</v>
      </c>
      <c r="Q88" s="193" t="s">
        <v>2092</v>
      </c>
      <c r="R88" s="182" t="str">
        <f>VLOOKUP(P88,'[37]2. Anexos'!$B$35:$G$41,(HLOOKUP(Q88,'[37]2. Anexos'!$C$35:$G$36,2,0)),0)</f>
        <v>Moderado</v>
      </c>
      <c r="S88" s="210" t="s">
        <v>2084</v>
      </c>
      <c r="T88" s="206" t="s">
        <v>2262</v>
      </c>
      <c r="U88" s="199" t="s">
        <v>3304</v>
      </c>
      <c r="V88" s="193" t="s">
        <v>3305</v>
      </c>
      <c r="W88" s="211" t="s">
        <v>2263</v>
      </c>
      <c r="X88" s="726">
        <v>44985</v>
      </c>
      <c r="Y88" s="726">
        <v>45291</v>
      </c>
      <c r="Z88" s="205">
        <v>45026</v>
      </c>
      <c r="AA88" s="204">
        <v>0.25</v>
      </c>
      <c r="AB88" s="193" t="s">
        <v>3306</v>
      </c>
      <c r="AC88" s="199" t="s">
        <v>2952</v>
      </c>
      <c r="AD88" s="193" t="s">
        <v>3307</v>
      </c>
      <c r="AE88" s="203"/>
      <c r="AF88" s="208"/>
      <c r="AG88" s="208"/>
      <c r="AH88" s="193"/>
      <c r="AI88" s="199"/>
      <c r="AJ88" s="193"/>
      <c r="AK88" s="203"/>
      <c r="AL88" s="208"/>
      <c r="AM88" s="208"/>
      <c r="AN88" s="193"/>
      <c r="AO88" s="199"/>
      <c r="AP88" s="193"/>
      <c r="AQ88" s="203"/>
      <c r="AR88" s="208"/>
      <c r="AS88" s="208"/>
      <c r="AT88" s="193"/>
      <c r="AU88" s="199"/>
      <c r="AV88" s="193"/>
    </row>
    <row r="89" spans="1:48" s="191" customFormat="1" ht="216.75" x14ac:dyDescent="0.2">
      <c r="A89" s="402"/>
      <c r="B89" s="402"/>
      <c r="C89" s="193" t="s">
        <v>2264</v>
      </c>
      <c r="D89" s="193" t="s">
        <v>3301</v>
      </c>
      <c r="E89" s="207" t="s">
        <v>2265</v>
      </c>
      <c r="F89" s="193" t="s">
        <v>2266</v>
      </c>
      <c r="G89" s="215" t="s">
        <v>2267</v>
      </c>
      <c r="H89" s="193" t="s">
        <v>2067</v>
      </c>
      <c r="I89" s="196" t="s">
        <v>2068</v>
      </c>
      <c r="J89" s="193" t="s">
        <v>2069</v>
      </c>
      <c r="K89" s="193" t="s">
        <v>2082</v>
      </c>
      <c r="L89" s="182" t="str">
        <f>VLOOKUP(J89,'[37]2. Anexos'!$B$35:$G$41,(HLOOKUP(K89,'[37]2. Anexos'!$C$35:$G$36,2,0)),0)</f>
        <v>Moderado</v>
      </c>
      <c r="M89" s="206" t="s">
        <v>3308</v>
      </c>
      <c r="N89" s="199" t="s">
        <v>2072</v>
      </c>
      <c r="O89" s="199" t="s">
        <v>2073</v>
      </c>
      <c r="P89" s="193" t="s">
        <v>2069</v>
      </c>
      <c r="Q89" s="193" t="s">
        <v>2082</v>
      </c>
      <c r="R89" s="182" t="str">
        <f>VLOOKUP(P89,'[37]2. Anexos'!$B$35:$G$41,(HLOOKUP(Q89,'[37]2. Anexos'!$C$35:$G$36,2,0)),0)</f>
        <v>Moderado</v>
      </c>
      <c r="S89" s="210" t="s">
        <v>2084</v>
      </c>
      <c r="T89" s="206" t="s">
        <v>3308</v>
      </c>
      <c r="U89" s="199" t="s">
        <v>3309</v>
      </c>
      <c r="V89" s="193" t="s">
        <v>3310</v>
      </c>
      <c r="W89" s="199" t="s">
        <v>2268</v>
      </c>
      <c r="X89" s="726">
        <v>44985</v>
      </c>
      <c r="Y89" s="726">
        <v>45291</v>
      </c>
      <c r="Z89" s="205">
        <v>45026</v>
      </c>
      <c r="AA89" s="204">
        <v>0.25</v>
      </c>
      <c r="AB89" s="193" t="s">
        <v>3311</v>
      </c>
      <c r="AC89" s="199" t="s">
        <v>2952</v>
      </c>
      <c r="AD89" s="193" t="s">
        <v>3312</v>
      </c>
      <c r="AE89" s="203"/>
      <c r="AF89" s="208"/>
      <c r="AG89" s="208"/>
      <c r="AH89" s="193"/>
      <c r="AI89" s="199"/>
      <c r="AJ89" s="193"/>
      <c r="AK89" s="203"/>
      <c r="AL89" s="208"/>
      <c r="AM89" s="208"/>
      <c r="AN89" s="193"/>
      <c r="AO89" s="199"/>
      <c r="AP89" s="193"/>
      <c r="AQ89" s="203"/>
      <c r="AR89" s="208"/>
      <c r="AS89" s="208"/>
      <c r="AT89" s="193"/>
      <c r="AU89" s="199"/>
      <c r="AV89" s="193"/>
    </row>
    <row r="90" spans="1:48" s="191" customFormat="1" ht="191.25" x14ac:dyDescent="0.2">
      <c r="A90" s="414" t="s">
        <v>2003</v>
      </c>
      <c r="B90" s="414" t="s">
        <v>2269</v>
      </c>
      <c r="C90" s="414" t="s">
        <v>2270</v>
      </c>
      <c r="D90" s="411" t="s">
        <v>2993</v>
      </c>
      <c r="E90" s="417" t="s">
        <v>2271</v>
      </c>
      <c r="F90" s="414" t="s">
        <v>2272</v>
      </c>
      <c r="G90" s="400" t="s">
        <v>2273</v>
      </c>
      <c r="H90" s="414" t="s">
        <v>2079</v>
      </c>
      <c r="I90" s="419" t="s">
        <v>2080</v>
      </c>
      <c r="J90" s="411" t="s">
        <v>2081</v>
      </c>
      <c r="K90" s="411" t="s">
        <v>2092</v>
      </c>
      <c r="L90" s="394" t="str">
        <f>VLOOKUP(J90,'[38]2. Anexos'!$B$35:$G$41,(HLOOKUP(K90,'[38]2. Anexos'!$C$35:$G$36,2,0)),0)</f>
        <v>Moderado</v>
      </c>
      <c r="M90" s="193" t="s">
        <v>3313</v>
      </c>
      <c r="N90" s="199" t="s">
        <v>2072</v>
      </c>
      <c r="O90" s="199" t="s">
        <v>2073</v>
      </c>
      <c r="P90" s="411" t="s">
        <v>2069</v>
      </c>
      <c r="Q90" s="411" t="s">
        <v>2092</v>
      </c>
      <c r="R90" s="394" t="str">
        <f>VLOOKUP(P90,'[38]2. Anexos'!$B$35:$G$41,(HLOOKUP(Q90,'[38]2. Anexos'!$C$35:$G$36,2,0)),0)</f>
        <v>Moderado</v>
      </c>
      <c r="S90" s="432" t="s">
        <v>2084</v>
      </c>
      <c r="T90" s="193" t="s">
        <v>3313</v>
      </c>
      <c r="U90" s="193" t="s">
        <v>2274</v>
      </c>
      <c r="V90" s="193" t="s">
        <v>3314</v>
      </c>
      <c r="W90" s="211">
        <v>1</v>
      </c>
      <c r="X90" s="726">
        <v>44985</v>
      </c>
      <c r="Y90" s="726">
        <v>44926</v>
      </c>
      <c r="Z90" s="205">
        <v>45030</v>
      </c>
      <c r="AA90" s="204">
        <f>53/53</f>
        <v>1</v>
      </c>
      <c r="AB90" s="193" t="s">
        <v>3315</v>
      </c>
      <c r="AC90" s="400" t="s">
        <v>2952</v>
      </c>
      <c r="AD90" s="193" t="s">
        <v>3316</v>
      </c>
      <c r="AE90" s="203"/>
      <c r="AF90" s="208"/>
      <c r="AG90" s="208"/>
      <c r="AH90" s="193"/>
      <c r="AI90" s="400"/>
      <c r="AJ90" s="193"/>
      <c r="AK90" s="203"/>
      <c r="AL90" s="208"/>
      <c r="AM90" s="208"/>
      <c r="AN90" s="193"/>
      <c r="AO90" s="400"/>
      <c r="AP90" s="193"/>
      <c r="AQ90" s="203"/>
      <c r="AR90" s="208"/>
      <c r="AS90" s="208"/>
      <c r="AT90" s="193"/>
      <c r="AU90" s="400"/>
      <c r="AV90" s="193"/>
    </row>
    <row r="91" spans="1:48" s="191" customFormat="1" ht="102" x14ac:dyDescent="0.2">
      <c r="A91" s="415"/>
      <c r="B91" s="415"/>
      <c r="C91" s="416"/>
      <c r="D91" s="413"/>
      <c r="E91" s="418"/>
      <c r="F91" s="416"/>
      <c r="G91" s="402"/>
      <c r="H91" s="416"/>
      <c r="I91" s="420"/>
      <c r="J91" s="413"/>
      <c r="K91" s="413"/>
      <c r="L91" s="396"/>
      <c r="M91" s="193" t="s">
        <v>3317</v>
      </c>
      <c r="N91" s="199" t="s">
        <v>2072</v>
      </c>
      <c r="O91" s="199" t="s">
        <v>2073</v>
      </c>
      <c r="P91" s="413"/>
      <c r="Q91" s="413"/>
      <c r="R91" s="396"/>
      <c r="S91" s="433"/>
      <c r="T91" s="193" t="s">
        <v>3317</v>
      </c>
      <c r="U91" s="193" t="s">
        <v>2275</v>
      </c>
      <c r="V91" s="193" t="s">
        <v>2276</v>
      </c>
      <c r="W91" s="211">
        <v>1</v>
      </c>
      <c r="X91" s="726">
        <v>44985</v>
      </c>
      <c r="Y91" s="726">
        <v>45016</v>
      </c>
      <c r="Z91" s="205">
        <v>45030</v>
      </c>
      <c r="AA91" s="204">
        <f>1/1</f>
        <v>1</v>
      </c>
      <c r="AB91" s="193" t="s">
        <v>3318</v>
      </c>
      <c r="AC91" s="402"/>
      <c r="AD91" s="193" t="s">
        <v>3316</v>
      </c>
      <c r="AE91" s="203"/>
      <c r="AF91" s="208"/>
      <c r="AG91" s="208"/>
      <c r="AH91" s="193"/>
      <c r="AI91" s="402"/>
      <c r="AJ91" s="193"/>
      <c r="AK91" s="203"/>
      <c r="AL91" s="208"/>
      <c r="AM91" s="208"/>
      <c r="AN91" s="193"/>
      <c r="AO91" s="402"/>
      <c r="AP91" s="193"/>
      <c r="AQ91" s="203"/>
      <c r="AR91" s="208"/>
      <c r="AS91" s="208"/>
      <c r="AT91" s="193"/>
      <c r="AU91" s="402"/>
      <c r="AV91" s="193"/>
    </row>
    <row r="92" spans="1:48" s="191" customFormat="1" ht="165.75" x14ac:dyDescent="0.2">
      <c r="A92" s="416"/>
      <c r="B92" s="416"/>
      <c r="C92" s="193" t="s">
        <v>3319</v>
      </c>
      <c r="D92" s="199" t="s">
        <v>2993</v>
      </c>
      <c r="E92" s="194" t="s">
        <v>3320</v>
      </c>
      <c r="F92" s="193" t="s">
        <v>3321</v>
      </c>
      <c r="G92" s="199" t="s">
        <v>3322</v>
      </c>
      <c r="H92" s="193" t="s">
        <v>2079</v>
      </c>
      <c r="I92" s="196" t="s">
        <v>2080</v>
      </c>
      <c r="J92" s="195" t="s">
        <v>2069</v>
      </c>
      <c r="K92" s="195" t="s">
        <v>2082</v>
      </c>
      <c r="L92" s="182" t="str">
        <f>VLOOKUP(J92,'[38]2. Anexos'!$B$35:$G$41,(HLOOKUP(K92,'[38]2. Anexos'!$C$35:$G$36,2,0)),0)</f>
        <v>Moderado</v>
      </c>
      <c r="M92" s="193" t="s">
        <v>3323</v>
      </c>
      <c r="N92" s="199" t="s">
        <v>2072</v>
      </c>
      <c r="O92" s="199" t="s">
        <v>2073</v>
      </c>
      <c r="P92" s="195" t="s">
        <v>2069</v>
      </c>
      <c r="Q92" s="195" t="s">
        <v>2082</v>
      </c>
      <c r="R92" s="182" t="str">
        <f>VLOOKUP(P92,'[38]2. Anexos'!$B$35:$G$41,(HLOOKUP(Q92,'[38]2. Anexos'!$C$35:$G$36,2,0)),0)</f>
        <v>Moderado</v>
      </c>
      <c r="S92" s="225" t="s">
        <v>2084</v>
      </c>
      <c r="T92" s="193" t="s">
        <v>3323</v>
      </c>
      <c r="U92" s="193" t="s">
        <v>2274</v>
      </c>
      <c r="V92" s="193" t="s">
        <v>3324</v>
      </c>
      <c r="W92" s="211">
        <v>1</v>
      </c>
      <c r="X92" s="726">
        <v>45017</v>
      </c>
      <c r="Y92" s="726">
        <v>45230</v>
      </c>
      <c r="Z92" s="205">
        <v>45030</v>
      </c>
      <c r="AA92" s="204"/>
      <c r="AB92" s="193" t="s">
        <v>3325</v>
      </c>
      <c r="AC92" s="199" t="s">
        <v>2952</v>
      </c>
      <c r="AD92" s="193" t="s">
        <v>3005</v>
      </c>
      <c r="AE92" s="203"/>
      <c r="AF92" s="208"/>
      <c r="AG92" s="208"/>
      <c r="AH92" s="193"/>
      <c r="AI92" s="199"/>
      <c r="AJ92" s="193"/>
      <c r="AK92" s="203"/>
      <c r="AL92" s="208"/>
      <c r="AM92" s="208"/>
      <c r="AN92" s="193"/>
      <c r="AO92" s="199"/>
      <c r="AP92" s="193"/>
      <c r="AQ92" s="203"/>
      <c r="AR92" s="208"/>
      <c r="AS92" s="208"/>
      <c r="AT92" s="193"/>
      <c r="AU92" s="199"/>
      <c r="AV92" s="193"/>
    </row>
    <row r="93" spans="1:48" s="191" customFormat="1" ht="204" x14ac:dyDescent="0.2">
      <c r="A93" s="199" t="s">
        <v>39</v>
      </c>
      <c r="B93" s="193" t="s">
        <v>2277</v>
      </c>
      <c r="C93" s="215" t="s">
        <v>2278</v>
      </c>
      <c r="D93" s="199" t="s">
        <v>2880</v>
      </c>
      <c r="E93" s="194" t="s">
        <v>3326</v>
      </c>
      <c r="F93" s="193" t="s">
        <v>2279</v>
      </c>
      <c r="G93" s="193" t="s">
        <v>2280</v>
      </c>
      <c r="H93" s="199" t="s">
        <v>2079</v>
      </c>
      <c r="I93" s="319" t="s">
        <v>2080</v>
      </c>
      <c r="J93" s="199" t="s">
        <v>2069</v>
      </c>
      <c r="K93" s="199" t="s">
        <v>2092</v>
      </c>
      <c r="L93" s="182" t="str">
        <f>VLOOKUP(J93,'[39]2. Anexos'!$B$35:$G$41,(HLOOKUP(K93,'[39]2. Anexos'!$C$35:$G$36,2,0)),0)</f>
        <v>Moderado</v>
      </c>
      <c r="M93" s="734" t="s">
        <v>3327</v>
      </c>
      <c r="N93" s="199" t="s">
        <v>2072</v>
      </c>
      <c r="O93" s="199" t="s">
        <v>2073</v>
      </c>
      <c r="P93" s="199" t="s">
        <v>2069</v>
      </c>
      <c r="Q93" s="199" t="s">
        <v>2092</v>
      </c>
      <c r="R93" s="182" t="str">
        <f>VLOOKUP(P93,'[39]2. Anexos'!$B$35:$G$41,(HLOOKUP(Q93,'[39]2. Anexos'!$C$35:$G$36,2,0)),0)</f>
        <v>Moderado</v>
      </c>
      <c r="S93" s="210" t="s">
        <v>2084</v>
      </c>
      <c r="T93" s="734" t="s">
        <v>3327</v>
      </c>
      <c r="U93" s="793" t="s">
        <v>2281</v>
      </c>
      <c r="V93" s="199" t="s">
        <v>3328</v>
      </c>
      <c r="W93" s="211">
        <v>1</v>
      </c>
      <c r="X93" s="794">
        <v>44985</v>
      </c>
      <c r="Y93" s="794">
        <v>45291</v>
      </c>
      <c r="Z93" s="203">
        <v>45019</v>
      </c>
      <c r="AA93" s="204">
        <v>0.25</v>
      </c>
      <c r="AB93" s="206" t="s">
        <v>3329</v>
      </c>
      <c r="AC93" s="199" t="s">
        <v>2952</v>
      </c>
      <c r="AD93" s="193" t="s">
        <v>3330</v>
      </c>
      <c r="AE93" s="203"/>
      <c r="AF93" s="208"/>
      <c r="AG93" s="208"/>
      <c r="AH93" s="193"/>
      <c r="AI93" s="199"/>
      <c r="AJ93" s="193"/>
      <c r="AK93" s="203"/>
      <c r="AL93" s="208"/>
      <c r="AM93" s="208"/>
      <c r="AN93" s="193"/>
      <c r="AO93" s="199"/>
      <c r="AP93" s="193"/>
      <c r="AQ93" s="203"/>
      <c r="AR93" s="208"/>
      <c r="AS93" s="208"/>
      <c r="AT93" s="193"/>
      <c r="AU93" s="199"/>
      <c r="AV93" s="193"/>
    </row>
    <row r="94" spans="1:48" s="191" customFormat="1" ht="178.5" x14ac:dyDescent="0.2">
      <c r="A94" s="400" t="s">
        <v>2282</v>
      </c>
      <c r="B94" s="400" t="s">
        <v>2283</v>
      </c>
      <c r="C94" s="201" t="s">
        <v>2284</v>
      </c>
      <c r="D94" s="199" t="s">
        <v>3331</v>
      </c>
      <c r="E94" s="199" t="s">
        <v>2285</v>
      </c>
      <c r="F94" s="193" t="s">
        <v>3332</v>
      </c>
      <c r="G94" s="199" t="s">
        <v>2286</v>
      </c>
      <c r="H94" s="193" t="s">
        <v>2079</v>
      </c>
      <c r="I94" s="196" t="s">
        <v>2091</v>
      </c>
      <c r="J94" s="193" t="s">
        <v>2123</v>
      </c>
      <c r="K94" s="193" t="s">
        <v>2092</v>
      </c>
      <c r="L94" s="182" t="str">
        <f>VLOOKUP(J94,'[40]2. Anexos'!$B$35:$G$41,(HLOOKUP(K94,'[40]2. Anexos'!$C$35:$G$36,2,0)),0)</f>
        <v>Alto</v>
      </c>
      <c r="M94" s="221" t="s">
        <v>3333</v>
      </c>
      <c r="N94" s="199" t="s">
        <v>2072</v>
      </c>
      <c r="O94" s="199" t="s">
        <v>2073</v>
      </c>
      <c r="P94" s="193" t="s">
        <v>2081</v>
      </c>
      <c r="Q94" s="193" t="s">
        <v>2092</v>
      </c>
      <c r="R94" s="182" t="str">
        <f>VLOOKUP(P94,'[40]2. Anexos'!$B$35:$G$41,(HLOOKUP(Q94,'[40]2. Anexos'!$C$35:$G$36,2,0)),0)</f>
        <v>Moderado</v>
      </c>
      <c r="S94" s="210" t="s">
        <v>2084</v>
      </c>
      <c r="T94" s="221" t="s">
        <v>3333</v>
      </c>
      <c r="U94" s="199" t="s">
        <v>2287</v>
      </c>
      <c r="V94" s="199" t="s">
        <v>3334</v>
      </c>
      <c r="W94" s="211">
        <v>1</v>
      </c>
      <c r="X94" s="726">
        <v>44999</v>
      </c>
      <c r="Y94" s="726">
        <v>45291</v>
      </c>
      <c r="Z94" s="205">
        <v>45016</v>
      </c>
      <c r="AA94" s="204">
        <v>1</v>
      </c>
      <c r="AB94" s="252" t="s">
        <v>3335</v>
      </c>
      <c r="AC94" s="199" t="s">
        <v>2952</v>
      </c>
      <c r="AD94" s="193" t="s">
        <v>3336</v>
      </c>
      <c r="AE94" s="205"/>
      <c r="AF94" s="204"/>
      <c r="AG94" s="204"/>
      <c r="AH94" s="252"/>
      <c r="AI94" s="199"/>
      <c r="AJ94" s="193"/>
      <c r="AK94" s="203"/>
      <c r="AL94" s="208"/>
      <c r="AM94" s="208"/>
      <c r="AN94" s="252"/>
      <c r="AO94" s="199"/>
      <c r="AP94" s="193"/>
      <c r="AQ94" s="203"/>
      <c r="AR94" s="204"/>
      <c r="AS94" s="204"/>
      <c r="AT94" s="252"/>
      <c r="AU94" s="199"/>
      <c r="AV94" s="193"/>
    </row>
    <row r="95" spans="1:48" s="191" customFormat="1" ht="178.5" x14ac:dyDescent="0.2">
      <c r="A95" s="401"/>
      <c r="B95" s="401"/>
      <c r="C95" s="405" t="s">
        <v>2288</v>
      </c>
      <c r="D95" s="391" t="s">
        <v>3331</v>
      </c>
      <c r="E95" s="391" t="s">
        <v>2289</v>
      </c>
      <c r="F95" s="411" t="s">
        <v>2290</v>
      </c>
      <c r="G95" s="400" t="s">
        <v>3337</v>
      </c>
      <c r="H95" s="405" t="s">
        <v>2079</v>
      </c>
      <c r="I95" s="408" t="s">
        <v>2091</v>
      </c>
      <c r="J95" s="411" t="s">
        <v>2069</v>
      </c>
      <c r="K95" s="411" t="s">
        <v>2070</v>
      </c>
      <c r="L95" s="394" t="str">
        <f>VLOOKUP(J95,'[40]2. Anexos'!$B$35:$G$41,(HLOOKUP(K95,'[40]2. Anexos'!$C$35:$G$36,2,0)),0)</f>
        <v>Alto</v>
      </c>
      <c r="M95" s="221" t="s">
        <v>3338</v>
      </c>
      <c r="N95" s="233" t="s">
        <v>2072</v>
      </c>
      <c r="O95" s="233" t="s">
        <v>2073</v>
      </c>
      <c r="P95" s="391" t="s">
        <v>2106</v>
      </c>
      <c r="Q95" s="391" t="s">
        <v>2070</v>
      </c>
      <c r="R95" s="394" t="str">
        <f>VLOOKUP(P95,'[40]2. Anexos'!$B$35:$G$41,(HLOOKUP(Q95,'[40]2. Anexos'!$C$35:$G$36,2,0)),0)</f>
        <v>Alto</v>
      </c>
      <c r="S95" s="397" t="s">
        <v>2084</v>
      </c>
      <c r="T95" s="221" t="s">
        <v>3338</v>
      </c>
      <c r="U95" s="199" t="s">
        <v>2291</v>
      </c>
      <c r="V95" s="199" t="s">
        <v>3339</v>
      </c>
      <c r="W95" s="204">
        <v>1</v>
      </c>
      <c r="X95" s="726">
        <v>44999</v>
      </c>
      <c r="Y95" s="726">
        <v>45291</v>
      </c>
      <c r="Z95" s="205">
        <v>45016</v>
      </c>
      <c r="AA95" s="204">
        <f>+(7/7)*1</f>
        <v>1</v>
      </c>
      <c r="AB95" s="252" t="s">
        <v>3340</v>
      </c>
      <c r="AC95" s="400" t="s">
        <v>2952</v>
      </c>
      <c r="AD95" s="193" t="s">
        <v>3336</v>
      </c>
      <c r="AE95" s="205"/>
      <c r="AF95" s="204"/>
      <c r="AG95" s="204"/>
      <c r="AH95" s="252"/>
      <c r="AI95" s="400"/>
      <c r="AJ95" s="193"/>
      <c r="AK95" s="203"/>
      <c r="AL95" s="208"/>
      <c r="AM95" s="208"/>
      <c r="AN95" s="252"/>
      <c r="AO95" s="400"/>
      <c r="AP95" s="193"/>
      <c r="AQ95" s="203"/>
      <c r="AR95" s="204"/>
      <c r="AS95" s="204"/>
      <c r="AT95" s="252"/>
      <c r="AU95" s="199"/>
      <c r="AV95" s="193"/>
    </row>
    <row r="96" spans="1:48" s="191" customFormat="1" ht="140.25" x14ac:dyDescent="0.2">
      <c r="A96" s="401"/>
      <c r="B96" s="401"/>
      <c r="C96" s="406"/>
      <c r="D96" s="392"/>
      <c r="E96" s="392"/>
      <c r="F96" s="412"/>
      <c r="G96" s="401"/>
      <c r="H96" s="406"/>
      <c r="I96" s="409"/>
      <c r="J96" s="412"/>
      <c r="K96" s="412"/>
      <c r="L96" s="395"/>
      <c r="M96" s="221" t="s">
        <v>3341</v>
      </c>
      <c r="N96" s="233" t="s">
        <v>2072</v>
      </c>
      <c r="O96" s="233" t="s">
        <v>2073</v>
      </c>
      <c r="P96" s="392"/>
      <c r="Q96" s="392"/>
      <c r="R96" s="395"/>
      <c r="S96" s="398"/>
      <c r="T96" s="221" t="s">
        <v>3342</v>
      </c>
      <c r="U96" s="199" t="s">
        <v>2291</v>
      </c>
      <c r="V96" s="199" t="s">
        <v>3343</v>
      </c>
      <c r="W96" s="204">
        <v>1</v>
      </c>
      <c r="X96" s="726">
        <v>44999</v>
      </c>
      <c r="Y96" s="726">
        <v>45291</v>
      </c>
      <c r="Z96" s="205">
        <v>45016</v>
      </c>
      <c r="AA96" s="204">
        <f>+(3/3)*1</f>
        <v>1</v>
      </c>
      <c r="AB96" s="193" t="s">
        <v>3344</v>
      </c>
      <c r="AC96" s="401"/>
      <c r="AD96" s="193" t="s">
        <v>3336</v>
      </c>
      <c r="AE96" s="205"/>
      <c r="AF96" s="204"/>
      <c r="AG96" s="204"/>
      <c r="AH96" s="252"/>
      <c r="AI96" s="401"/>
      <c r="AJ96" s="193"/>
      <c r="AK96" s="203"/>
      <c r="AL96" s="208"/>
      <c r="AM96" s="208"/>
      <c r="AN96" s="252"/>
      <c r="AO96" s="401"/>
      <c r="AP96" s="193"/>
      <c r="AQ96" s="203"/>
      <c r="AR96" s="204"/>
      <c r="AS96" s="204"/>
      <c r="AT96" s="252"/>
      <c r="AU96" s="199"/>
      <c r="AV96" s="193"/>
    </row>
    <row r="97" spans="1:48" s="191" customFormat="1" ht="127.5" x14ac:dyDescent="0.2">
      <c r="A97" s="402"/>
      <c r="B97" s="402"/>
      <c r="C97" s="407"/>
      <c r="D97" s="393"/>
      <c r="E97" s="393"/>
      <c r="F97" s="413"/>
      <c r="G97" s="402"/>
      <c r="H97" s="407"/>
      <c r="I97" s="410"/>
      <c r="J97" s="413"/>
      <c r="K97" s="413"/>
      <c r="L97" s="396"/>
      <c r="M97" s="221" t="s">
        <v>3345</v>
      </c>
      <c r="N97" s="179" t="s">
        <v>2072</v>
      </c>
      <c r="O97" s="179" t="s">
        <v>2073</v>
      </c>
      <c r="P97" s="393"/>
      <c r="Q97" s="393"/>
      <c r="R97" s="396"/>
      <c r="S97" s="399"/>
      <c r="T97" s="221" t="s">
        <v>3345</v>
      </c>
      <c r="U97" s="199" t="s">
        <v>2291</v>
      </c>
      <c r="V97" s="199" t="s">
        <v>3346</v>
      </c>
      <c r="W97" s="211">
        <v>1</v>
      </c>
      <c r="X97" s="726">
        <v>44999</v>
      </c>
      <c r="Y97" s="726">
        <v>45291</v>
      </c>
      <c r="Z97" s="205">
        <v>45016</v>
      </c>
      <c r="AA97" s="204">
        <v>1</v>
      </c>
      <c r="AB97" s="193" t="s">
        <v>3347</v>
      </c>
      <c r="AC97" s="402"/>
      <c r="AD97" s="193" t="s">
        <v>3336</v>
      </c>
      <c r="AE97" s="205"/>
      <c r="AF97" s="204"/>
      <c r="AG97" s="204"/>
      <c r="AH97" s="252"/>
      <c r="AI97" s="402"/>
      <c r="AJ97" s="193"/>
      <c r="AK97" s="203"/>
      <c r="AL97" s="208"/>
      <c r="AM97" s="208"/>
      <c r="AN97" s="252"/>
      <c r="AO97" s="402"/>
      <c r="AP97" s="193"/>
      <c r="AQ97" s="203"/>
      <c r="AR97" s="204"/>
      <c r="AS97" s="204"/>
      <c r="AT97" s="252"/>
      <c r="AU97" s="199"/>
      <c r="AV97" s="193"/>
    </row>
  </sheetData>
  <sheetProtection formatCells="0" formatColumns="0" formatRows="0" insertColumns="0" insertRows="0" insertHyperlinks="0" deleteColumns="0" deleteRows="0" sort="0" autoFilter="0" pivotTables="0"/>
  <mergeCells count="464">
    <mergeCell ref="AO95:AO97"/>
    <mergeCell ref="P95:P97"/>
    <mergeCell ref="Q95:Q97"/>
    <mergeCell ref="R95:R97"/>
    <mergeCell ref="S95:S97"/>
    <mergeCell ref="AC95:AC97"/>
    <mergeCell ref="AI95:AI97"/>
    <mergeCell ref="G95:G97"/>
    <mergeCell ref="H95:H97"/>
    <mergeCell ref="I95:I97"/>
    <mergeCell ref="J95:J97"/>
    <mergeCell ref="K95:K97"/>
    <mergeCell ref="L95:L97"/>
    <mergeCell ref="AC90:AC91"/>
    <mergeCell ref="AI90:AI91"/>
    <mergeCell ref="AO90:AO91"/>
    <mergeCell ref="AU90:AU91"/>
    <mergeCell ref="A94:A97"/>
    <mergeCell ref="B94:B97"/>
    <mergeCell ref="C95:C97"/>
    <mergeCell ref="D95:D97"/>
    <mergeCell ref="E95:E97"/>
    <mergeCell ref="F95:F97"/>
    <mergeCell ref="K90:K91"/>
    <mergeCell ref="L90:L91"/>
    <mergeCell ref="P90:P91"/>
    <mergeCell ref="Q90:Q91"/>
    <mergeCell ref="R90:R91"/>
    <mergeCell ref="S90:S91"/>
    <mergeCell ref="E90:E91"/>
    <mergeCell ref="F90:F91"/>
    <mergeCell ref="G90:G91"/>
    <mergeCell ref="H90:H91"/>
    <mergeCell ref="I90:I91"/>
    <mergeCell ref="J90:J91"/>
    <mergeCell ref="A88:A89"/>
    <mergeCell ref="B88:B89"/>
    <mergeCell ref="A90:A92"/>
    <mergeCell ref="B90:B92"/>
    <mergeCell ref="C90:C91"/>
    <mergeCell ref="D90:D91"/>
    <mergeCell ref="O84:O86"/>
    <mergeCell ref="P84:P86"/>
    <mergeCell ref="Q84:Q86"/>
    <mergeCell ref="R84:R86"/>
    <mergeCell ref="S84:S86"/>
    <mergeCell ref="AC84:AC86"/>
    <mergeCell ref="H84:H86"/>
    <mergeCell ref="I84:I86"/>
    <mergeCell ref="J84:J86"/>
    <mergeCell ref="K84:K86"/>
    <mergeCell ref="L84:L86"/>
    <mergeCell ref="N84:N86"/>
    <mergeCell ref="R81:R83"/>
    <mergeCell ref="S81:S83"/>
    <mergeCell ref="AC81:AC83"/>
    <mergeCell ref="F82:F83"/>
    <mergeCell ref="A84:A87"/>
    <mergeCell ref="B84:B87"/>
    <mergeCell ref="C84:C86"/>
    <mergeCell ref="D84:D86"/>
    <mergeCell ref="E84:E86"/>
    <mergeCell ref="G84:G86"/>
    <mergeCell ref="K81:K83"/>
    <mergeCell ref="L81:L83"/>
    <mergeCell ref="N81:N83"/>
    <mergeCell ref="O81:O83"/>
    <mergeCell ref="P81:P83"/>
    <mergeCell ref="Q81:Q83"/>
    <mergeCell ref="AU78:AU79"/>
    <mergeCell ref="A81:A83"/>
    <mergeCell ref="B81:B83"/>
    <mergeCell ref="C81:C83"/>
    <mergeCell ref="D81:D83"/>
    <mergeCell ref="E81:E83"/>
    <mergeCell ref="G81:G83"/>
    <mergeCell ref="H81:H83"/>
    <mergeCell ref="I81:I83"/>
    <mergeCell ref="J81:J83"/>
    <mergeCell ref="Q78:Q79"/>
    <mergeCell ref="R78:R79"/>
    <mergeCell ref="S78:S79"/>
    <mergeCell ref="AC78:AC79"/>
    <mergeCell ref="AI78:AI79"/>
    <mergeCell ref="AO78:AO79"/>
    <mergeCell ref="H78:H79"/>
    <mergeCell ref="I78:I79"/>
    <mergeCell ref="J78:J79"/>
    <mergeCell ref="K78:K79"/>
    <mergeCell ref="L78:L79"/>
    <mergeCell ref="P78:P79"/>
    <mergeCell ref="S76:S77"/>
    <mergeCell ref="AC76:AC77"/>
    <mergeCell ref="AI76:AI77"/>
    <mergeCell ref="AO76:AO77"/>
    <mergeCell ref="AU76:AU77"/>
    <mergeCell ref="C78:C79"/>
    <mergeCell ref="D78:D79"/>
    <mergeCell ref="E78:E79"/>
    <mergeCell ref="F78:F79"/>
    <mergeCell ref="G78:G79"/>
    <mergeCell ref="J76:J77"/>
    <mergeCell ref="K76:K77"/>
    <mergeCell ref="L76:L77"/>
    <mergeCell ref="P76:P77"/>
    <mergeCell ref="Q76:Q77"/>
    <mergeCell ref="R76:R77"/>
    <mergeCell ref="AI73:AI75"/>
    <mergeCell ref="AO73:AO75"/>
    <mergeCell ref="AU73:AU75"/>
    <mergeCell ref="C76:C77"/>
    <mergeCell ref="D76:D77"/>
    <mergeCell ref="E76:E77"/>
    <mergeCell ref="F76:F77"/>
    <mergeCell ref="G76:G77"/>
    <mergeCell ref="H76:H77"/>
    <mergeCell ref="I76:I77"/>
    <mergeCell ref="L73:L75"/>
    <mergeCell ref="P73:P75"/>
    <mergeCell ref="Q73:Q75"/>
    <mergeCell ref="R73:R75"/>
    <mergeCell ref="S73:S75"/>
    <mergeCell ref="AC73:AC75"/>
    <mergeCell ref="AU70:AU72"/>
    <mergeCell ref="C73:C75"/>
    <mergeCell ref="D73:D75"/>
    <mergeCell ref="E73:E75"/>
    <mergeCell ref="F73:F75"/>
    <mergeCell ref="G73:G75"/>
    <mergeCell ref="H73:H75"/>
    <mergeCell ref="I73:I75"/>
    <mergeCell ref="J73:J75"/>
    <mergeCell ref="K73:K75"/>
    <mergeCell ref="Q70:Q72"/>
    <mergeCell ref="R70:R72"/>
    <mergeCell ref="S70:S72"/>
    <mergeCell ref="AC70:AC72"/>
    <mergeCell ref="AI70:AI72"/>
    <mergeCell ref="AO70:AO72"/>
    <mergeCell ref="H70:H72"/>
    <mergeCell ref="I70:I72"/>
    <mergeCell ref="J70:J72"/>
    <mergeCell ref="K70:K72"/>
    <mergeCell ref="L70:L72"/>
    <mergeCell ref="P70:P72"/>
    <mergeCell ref="S68:S69"/>
    <mergeCell ref="AC68:AC69"/>
    <mergeCell ref="AI68:AI69"/>
    <mergeCell ref="AO68:AO69"/>
    <mergeCell ref="AU68:AU69"/>
    <mergeCell ref="C70:C72"/>
    <mergeCell ref="D70:D72"/>
    <mergeCell ref="E70:E72"/>
    <mergeCell ref="F70:F72"/>
    <mergeCell ref="G70:G72"/>
    <mergeCell ref="J68:J69"/>
    <mergeCell ref="K68:K69"/>
    <mergeCell ref="L68:L69"/>
    <mergeCell ref="P68:P69"/>
    <mergeCell ref="Q68:Q69"/>
    <mergeCell ref="R68:R69"/>
    <mergeCell ref="AI66:AI67"/>
    <mergeCell ref="AO66:AO67"/>
    <mergeCell ref="AU66:AU67"/>
    <mergeCell ref="C68:C69"/>
    <mergeCell ref="D68:D69"/>
    <mergeCell ref="E68:E69"/>
    <mergeCell ref="F68:F69"/>
    <mergeCell ref="G68:G69"/>
    <mergeCell ref="H68:H69"/>
    <mergeCell ref="I68:I69"/>
    <mergeCell ref="L66:L67"/>
    <mergeCell ref="P66:P67"/>
    <mergeCell ref="Q66:Q67"/>
    <mergeCell ref="R66:R67"/>
    <mergeCell ref="S66:S67"/>
    <mergeCell ref="AC66:AC67"/>
    <mergeCell ref="F66:F67"/>
    <mergeCell ref="G66:G67"/>
    <mergeCell ref="H66:H67"/>
    <mergeCell ref="I66:I67"/>
    <mergeCell ref="J66:J67"/>
    <mergeCell ref="K66:K67"/>
    <mergeCell ref="P64:P65"/>
    <mergeCell ref="Q64:Q65"/>
    <mergeCell ref="R64:R65"/>
    <mergeCell ref="S64:S65"/>
    <mergeCell ref="AC64:AC65"/>
    <mergeCell ref="A66:A80"/>
    <mergeCell ref="B66:B80"/>
    <mergeCell ref="C66:C67"/>
    <mergeCell ref="D66:D67"/>
    <mergeCell ref="E66:E67"/>
    <mergeCell ref="I64:I65"/>
    <mergeCell ref="J64:J65"/>
    <mergeCell ref="K64:K65"/>
    <mergeCell ref="L64:L65"/>
    <mergeCell ref="N64:N65"/>
    <mergeCell ref="O64:O65"/>
    <mergeCell ref="S58:S60"/>
    <mergeCell ref="AC58:AC60"/>
    <mergeCell ref="F59:F60"/>
    <mergeCell ref="A62:A65"/>
    <mergeCell ref="B62:B65"/>
    <mergeCell ref="C64:C65"/>
    <mergeCell ref="D64:D65"/>
    <mergeCell ref="E64:E65"/>
    <mergeCell ref="G64:G65"/>
    <mergeCell ref="H64:H65"/>
    <mergeCell ref="J58:J60"/>
    <mergeCell ref="K58:K60"/>
    <mergeCell ref="L58:L60"/>
    <mergeCell ref="P58:P60"/>
    <mergeCell ref="Q58:Q60"/>
    <mergeCell ref="R58:R60"/>
    <mergeCell ref="S55:S56"/>
    <mergeCell ref="AC55:AC56"/>
    <mergeCell ref="A58:A61"/>
    <mergeCell ref="B58:B61"/>
    <mergeCell ref="C58:C60"/>
    <mergeCell ref="D58:D60"/>
    <mergeCell ref="E58:E60"/>
    <mergeCell ref="G58:G60"/>
    <mergeCell ref="H58:H60"/>
    <mergeCell ref="I58:I60"/>
    <mergeCell ref="J55:J56"/>
    <mergeCell ref="K55:K56"/>
    <mergeCell ref="L55:L56"/>
    <mergeCell ref="P55:P56"/>
    <mergeCell ref="Q55:Q56"/>
    <mergeCell ref="R55:R56"/>
    <mergeCell ref="Q50:Q54"/>
    <mergeCell ref="R50:R54"/>
    <mergeCell ref="S50:S54"/>
    <mergeCell ref="AC50:AC54"/>
    <mergeCell ref="C55:C56"/>
    <mergeCell ref="D55:D56"/>
    <mergeCell ref="E55:E56"/>
    <mergeCell ref="G55:G56"/>
    <mergeCell ref="H55:H56"/>
    <mergeCell ref="I55:I56"/>
    <mergeCell ref="H50:H54"/>
    <mergeCell ref="I50:I54"/>
    <mergeCell ref="J50:J54"/>
    <mergeCell ref="K50:K54"/>
    <mergeCell ref="L50:L54"/>
    <mergeCell ref="P50:P54"/>
    <mergeCell ref="A50:A57"/>
    <mergeCell ref="B50:B57"/>
    <mergeCell ref="C50:C54"/>
    <mergeCell ref="D50:D54"/>
    <mergeCell ref="E50:E54"/>
    <mergeCell ref="G50:G54"/>
    <mergeCell ref="R46:R49"/>
    <mergeCell ref="S46:S49"/>
    <mergeCell ref="AC46:AC49"/>
    <mergeCell ref="AH46:AH48"/>
    <mergeCell ref="AN46:AN48"/>
    <mergeCell ref="F48:F49"/>
    <mergeCell ref="I46:I49"/>
    <mergeCell ref="J46:J49"/>
    <mergeCell ref="K46:K49"/>
    <mergeCell ref="L46:L49"/>
    <mergeCell ref="P46:P49"/>
    <mergeCell ref="Q46:Q49"/>
    <mergeCell ref="S44:S45"/>
    <mergeCell ref="AC44:AC45"/>
    <mergeCell ref="AI44:AI45"/>
    <mergeCell ref="AO44:AO45"/>
    <mergeCell ref="AU44:AU45"/>
    <mergeCell ref="C46:C49"/>
    <mergeCell ref="D46:D49"/>
    <mergeCell ref="E46:E49"/>
    <mergeCell ref="G46:G49"/>
    <mergeCell ref="H46:H49"/>
    <mergeCell ref="J44:J45"/>
    <mergeCell ref="K44:K45"/>
    <mergeCell ref="L44:L45"/>
    <mergeCell ref="P44:P45"/>
    <mergeCell ref="Q44:Q45"/>
    <mergeCell ref="R44:R45"/>
    <mergeCell ref="S41:S43"/>
    <mergeCell ref="AC41:AC43"/>
    <mergeCell ref="A44:A49"/>
    <mergeCell ref="B44:B49"/>
    <mergeCell ref="C44:C45"/>
    <mergeCell ref="D44:D45"/>
    <mergeCell ref="E44:E45"/>
    <mergeCell ref="G44:G45"/>
    <mergeCell ref="H44:H45"/>
    <mergeCell ref="I44:I45"/>
    <mergeCell ref="J41:J43"/>
    <mergeCell ref="K41:K43"/>
    <mergeCell ref="L41:L43"/>
    <mergeCell ref="P41:P43"/>
    <mergeCell ref="Q41:Q43"/>
    <mergeCell ref="R41:R43"/>
    <mergeCell ref="AC37:AC38"/>
    <mergeCell ref="A39:A43"/>
    <mergeCell ref="B39:B43"/>
    <mergeCell ref="C41:C43"/>
    <mergeCell ref="D41:D43"/>
    <mergeCell ref="E41:E43"/>
    <mergeCell ref="F41:F42"/>
    <mergeCell ref="G41:G43"/>
    <mergeCell ref="H41:H43"/>
    <mergeCell ref="I41:I43"/>
    <mergeCell ref="K37:K38"/>
    <mergeCell ref="L37:L38"/>
    <mergeCell ref="P37:P38"/>
    <mergeCell ref="Q37:Q38"/>
    <mergeCell ref="R37:R38"/>
    <mergeCell ref="S37:S38"/>
    <mergeCell ref="AO35:AO36"/>
    <mergeCell ref="AU35:AU36"/>
    <mergeCell ref="C37:C38"/>
    <mergeCell ref="D37:D38"/>
    <mergeCell ref="E37:E38"/>
    <mergeCell ref="F37:F38"/>
    <mergeCell ref="G37:G38"/>
    <mergeCell ref="H37:H38"/>
    <mergeCell ref="I37:I38"/>
    <mergeCell ref="J37:J38"/>
    <mergeCell ref="P35:P36"/>
    <mergeCell ref="Q35:Q36"/>
    <mergeCell ref="R35:R36"/>
    <mergeCell ref="S35:S36"/>
    <mergeCell ref="AC35:AC36"/>
    <mergeCell ref="AI35:AI36"/>
    <mergeCell ref="G35:G36"/>
    <mergeCell ref="H35:H36"/>
    <mergeCell ref="I35:I36"/>
    <mergeCell ref="J35:J36"/>
    <mergeCell ref="K35:K36"/>
    <mergeCell ref="L35:L36"/>
    <mergeCell ref="A35:A38"/>
    <mergeCell ref="B35:B38"/>
    <mergeCell ref="C35:C36"/>
    <mergeCell ref="D35:D36"/>
    <mergeCell ref="E35:E36"/>
    <mergeCell ref="F35:F36"/>
    <mergeCell ref="L30:L34"/>
    <mergeCell ref="P30:P34"/>
    <mergeCell ref="Q30:Q34"/>
    <mergeCell ref="R30:R34"/>
    <mergeCell ref="S30:S34"/>
    <mergeCell ref="AC30:AC34"/>
    <mergeCell ref="S28:S29"/>
    <mergeCell ref="AC28:AC29"/>
    <mergeCell ref="C30:C34"/>
    <mergeCell ref="D30:D34"/>
    <mergeCell ref="E30:E34"/>
    <mergeCell ref="G30:G34"/>
    <mergeCell ref="H30:H34"/>
    <mergeCell ref="I30:I34"/>
    <mergeCell ref="J30:J34"/>
    <mergeCell ref="K30:K34"/>
    <mergeCell ref="J28:J29"/>
    <mergeCell ref="K28:K29"/>
    <mergeCell ref="L28:L29"/>
    <mergeCell ref="P28:P29"/>
    <mergeCell ref="Q28:Q29"/>
    <mergeCell ref="R28:R29"/>
    <mergeCell ref="C28:C29"/>
    <mergeCell ref="D28:D29"/>
    <mergeCell ref="E28:E29"/>
    <mergeCell ref="G28:G29"/>
    <mergeCell ref="H28:H29"/>
    <mergeCell ref="I28:I29"/>
    <mergeCell ref="L25:L27"/>
    <mergeCell ref="P25:P27"/>
    <mergeCell ref="Q25:Q27"/>
    <mergeCell ref="R25:R27"/>
    <mergeCell ref="S25:S27"/>
    <mergeCell ref="AC25:AC27"/>
    <mergeCell ref="F25:F27"/>
    <mergeCell ref="G25:G27"/>
    <mergeCell ref="H25:H27"/>
    <mergeCell ref="I25:I27"/>
    <mergeCell ref="J25:J27"/>
    <mergeCell ref="K25:K27"/>
    <mergeCell ref="L22:L23"/>
    <mergeCell ref="P22:P23"/>
    <mergeCell ref="Q22:Q23"/>
    <mergeCell ref="R22:R23"/>
    <mergeCell ref="S22:S23"/>
    <mergeCell ref="A25:A34"/>
    <mergeCell ref="B25:B34"/>
    <mergeCell ref="C25:C27"/>
    <mergeCell ref="D25:D27"/>
    <mergeCell ref="E25:E27"/>
    <mergeCell ref="F22:F23"/>
    <mergeCell ref="G22:G23"/>
    <mergeCell ref="H22:H23"/>
    <mergeCell ref="I22:I23"/>
    <mergeCell ref="J22:J23"/>
    <mergeCell ref="K22:K23"/>
    <mergeCell ref="P19:P20"/>
    <mergeCell ref="Q19:Q20"/>
    <mergeCell ref="R19:R20"/>
    <mergeCell ref="S19:S20"/>
    <mergeCell ref="AC19:AC20"/>
    <mergeCell ref="A22:A23"/>
    <mergeCell ref="B22:B23"/>
    <mergeCell ref="C22:C23"/>
    <mergeCell ref="D22:D23"/>
    <mergeCell ref="E22:E23"/>
    <mergeCell ref="I19:I20"/>
    <mergeCell ref="J19:J20"/>
    <mergeCell ref="K19:K20"/>
    <mergeCell ref="L19:L20"/>
    <mergeCell ref="N19:N20"/>
    <mergeCell ref="O19:O20"/>
    <mergeCell ref="R14:R17"/>
    <mergeCell ref="S14:S17"/>
    <mergeCell ref="AC14:AC17"/>
    <mergeCell ref="A18:A20"/>
    <mergeCell ref="B18:B20"/>
    <mergeCell ref="C19:C20"/>
    <mergeCell ref="D19:D20"/>
    <mergeCell ref="E19:E20"/>
    <mergeCell ref="G19:G20"/>
    <mergeCell ref="H19:H20"/>
    <mergeCell ref="I14:I17"/>
    <mergeCell ref="J14:J17"/>
    <mergeCell ref="K14:K17"/>
    <mergeCell ref="L14:L17"/>
    <mergeCell ref="P14:P17"/>
    <mergeCell ref="Q14:Q17"/>
    <mergeCell ref="AK9:AP9"/>
    <mergeCell ref="AQ9:AV9"/>
    <mergeCell ref="A11:A17"/>
    <mergeCell ref="B11:B17"/>
    <mergeCell ref="C14:C17"/>
    <mergeCell ref="D14:D17"/>
    <mergeCell ref="E14:E17"/>
    <mergeCell ref="F14:F17"/>
    <mergeCell ref="G14:G17"/>
    <mergeCell ref="H14:H17"/>
    <mergeCell ref="O9:O10"/>
    <mergeCell ref="P9:R9"/>
    <mergeCell ref="S9:S10"/>
    <mergeCell ref="T9:Y9"/>
    <mergeCell ref="Z9:AD9"/>
    <mergeCell ref="AE9:AJ9"/>
    <mergeCell ref="G9:G10"/>
    <mergeCell ref="H9:H10"/>
    <mergeCell ref="I9:I10"/>
    <mergeCell ref="J9:L9"/>
    <mergeCell ref="M9:M10"/>
    <mergeCell ref="N9:N10"/>
    <mergeCell ref="A9:A10"/>
    <mergeCell ref="B9:B10"/>
    <mergeCell ref="C9:C10"/>
    <mergeCell ref="D9:D10"/>
    <mergeCell ref="E9:E10"/>
    <mergeCell ref="F9:F10"/>
    <mergeCell ref="A1:B4"/>
    <mergeCell ref="C1:AT4"/>
    <mergeCell ref="A5:AU5"/>
    <mergeCell ref="A6:B6"/>
    <mergeCell ref="A8:L8"/>
    <mergeCell ref="M8:Y8"/>
    <mergeCell ref="Z8:AV8"/>
  </mergeCells>
  <conditionalFormatting sqref="K13">
    <cfRule type="duplicateValues" dxfId="148" priority="149"/>
  </conditionalFormatting>
  <conditionalFormatting sqref="K28">
    <cfRule type="duplicateValues" dxfId="147" priority="66"/>
  </conditionalFormatting>
  <conditionalFormatting sqref="K40">
    <cfRule type="duplicateValues" dxfId="146" priority="121"/>
  </conditionalFormatting>
  <conditionalFormatting sqref="K50">
    <cfRule type="duplicateValues" dxfId="145" priority="80"/>
  </conditionalFormatting>
  <conditionalFormatting sqref="K61">
    <cfRule type="duplicateValues" dxfId="144" priority="5"/>
  </conditionalFormatting>
  <conditionalFormatting sqref="K92">
    <cfRule type="duplicateValues" dxfId="143" priority="71"/>
  </conditionalFormatting>
  <conditionalFormatting sqref="L11:L14">
    <cfRule type="containsText" dxfId="139" priority="145" operator="containsText" text="Bajo">
      <formula>NOT(ISERROR(SEARCH("Bajo",L11)))</formula>
    </cfRule>
    <cfRule type="containsText" dxfId="140" priority="146" operator="containsText" text="Moderado">
      <formula>NOT(ISERROR(SEARCH("Moderado",L11)))</formula>
    </cfRule>
    <cfRule type="containsText" dxfId="141" priority="147" operator="containsText" text="Alto">
      <formula>NOT(ISERROR(SEARCH("Alto",L11)))</formula>
    </cfRule>
    <cfRule type="containsText" dxfId="142" priority="148" operator="containsText" text="Extremo">
      <formula>NOT(ISERROR(SEARCH("Extremo",L11)))</formula>
    </cfRule>
  </conditionalFormatting>
  <conditionalFormatting sqref="L18:L19 R18:R19">
    <cfRule type="containsText" dxfId="136" priority="127" operator="containsText" text="Bajo">
      <formula>NOT(ISERROR(SEARCH("Bajo",L18)))</formula>
    </cfRule>
    <cfRule type="containsText" dxfId="137" priority="128" operator="containsText" text="Moderado">
      <formula>NOT(ISERROR(SEARCH("Moderado",L18)))</formula>
    </cfRule>
    <cfRule type="containsText" dxfId="135" priority="129" operator="containsText" text="Alto">
      <formula>NOT(ISERROR(SEARCH("Alto",L18)))</formula>
    </cfRule>
    <cfRule type="containsText" dxfId="138" priority="130" operator="containsText" text="Extremo">
      <formula>NOT(ISERROR(SEARCH("Extremo",L18)))</formula>
    </cfRule>
  </conditionalFormatting>
  <conditionalFormatting sqref="L21:L22">
    <cfRule type="containsText" dxfId="132" priority="111" operator="containsText" text="Bajo">
      <formula>NOT(ISERROR(SEARCH("Bajo",L21)))</formula>
    </cfRule>
    <cfRule type="containsText" dxfId="133" priority="112" operator="containsText" text="Moderado">
      <formula>NOT(ISERROR(SEARCH("Moderado",L21)))</formula>
    </cfRule>
    <cfRule type="containsText" dxfId="131" priority="113" operator="containsText" text="Alto">
      <formula>NOT(ISERROR(SEARCH("Alto",L21)))</formula>
    </cfRule>
    <cfRule type="containsText" dxfId="134" priority="114" operator="containsText" text="Extremo">
      <formula>NOT(ISERROR(SEARCH("Extremo",L21)))</formula>
    </cfRule>
  </conditionalFormatting>
  <conditionalFormatting sqref="L24:L25">
    <cfRule type="containsText" dxfId="129" priority="50" operator="containsText" text="Bajo">
      <formula>NOT(ISERROR(SEARCH("Bajo",L24)))</formula>
    </cfRule>
    <cfRule type="containsText" dxfId="130" priority="51" operator="containsText" text="Moderado">
      <formula>NOT(ISERROR(SEARCH("Moderado",L24)))</formula>
    </cfRule>
    <cfRule type="containsText" dxfId="128" priority="52" operator="containsText" text="Alto">
      <formula>NOT(ISERROR(SEARCH("Alto",L24)))</formula>
    </cfRule>
    <cfRule type="containsText" dxfId="127" priority="53" operator="containsText" text="Extremo">
      <formula>NOT(ISERROR(SEARCH("Extremo",L24)))</formula>
    </cfRule>
  </conditionalFormatting>
  <conditionalFormatting sqref="L28">
    <cfRule type="containsText" dxfId="126" priority="67" operator="containsText" text="Bajo">
      <formula>NOT(ISERROR(SEARCH("Bajo",L28)))</formula>
    </cfRule>
    <cfRule type="containsText" dxfId="123" priority="68" operator="containsText" text="Moderado">
      <formula>NOT(ISERROR(SEARCH("Moderado",L28)))</formula>
    </cfRule>
    <cfRule type="containsText" dxfId="124" priority="69" operator="containsText" text="Alto">
      <formula>NOT(ISERROR(SEARCH("Alto",L28)))</formula>
    </cfRule>
    <cfRule type="containsText" dxfId="125" priority="70" operator="containsText" text="Extremo">
      <formula>NOT(ISERROR(SEARCH("Extremo",L28)))</formula>
    </cfRule>
  </conditionalFormatting>
  <conditionalFormatting sqref="L30">
    <cfRule type="containsText" dxfId="122" priority="58" operator="containsText" text="Bajo">
      <formula>NOT(ISERROR(SEARCH("Bajo",L30)))</formula>
    </cfRule>
    <cfRule type="containsText" dxfId="121" priority="59" operator="containsText" text="Moderado">
      <formula>NOT(ISERROR(SEARCH("Moderado",L30)))</formula>
    </cfRule>
    <cfRule type="containsText" dxfId="120" priority="60" operator="containsText" text="Alto">
      <formula>NOT(ISERROR(SEARCH("Alto",L30)))</formula>
    </cfRule>
    <cfRule type="containsText" dxfId="119" priority="61" operator="containsText" text="Extremo">
      <formula>NOT(ISERROR(SEARCH("Extremo",L30)))</formula>
    </cfRule>
  </conditionalFormatting>
  <conditionalFormatting sqref="L35 L37">
    <cfRule type="containsText" dxfId="115" priority="42" operator="containsText" text="Bajo">
      <formula>NOT(ISERROR(SEARCH("Bajo",L35)))</formula>
    </cfRule>
    <cfRule type="containsText" dxfId="116" priority="43" operator="containsText" text="Moderado">
      <formula>NOT(ISERROR(SEARCH("Moderado",L35)))</formula>
    </cfRule>
    <cfRule type="containsText" dxfId="117" priority="44" operator="containsText" text="Alto">
      <formula>NOT(ISERROR(SEARCH("Alto",L35)))</formula>
    </cfRule>
    <cfRule type="containsText" dxfId="118" priority="45" operator="containsText" text="Extremo">
      <formula>NOT(ISERROR(SEARCH("Extremo",L35)))</formula>
    </cfRule>
  </conditionalFormatting>
  <conditionalFormatting sqref="L39:L41">
    <cfRule type="containsText" dxfId="112" priority="122" operator="containsText" text="Bajo">
      <formula>NOT(ISERROR(SEARCH("Bajo",L39)))</formula>
    </cfRule>
    <cfRule type="containsText" dxfId="113" priority="123" operator="containsText" text="Moderado">
      <formula>NOT(ISERROR(SEARCH("Moderado",L39)))</formula>
    </cfRule>
    <cfRule type="containsText" dxfId="114" priority="124" operator="containsText" text="Alto">
      <formula>NOT(ISERROR(SEARCH("Alto",L39)))</formula>
    </cfRule>
    <cfRule type="containsText" dxfId="111" priority="125" operator="containsText" text="Extremo">
      <formula>NOT(ISERROR(SEARCH("Extremo",L39)))</formula>
    </cfRule>
  </conditionalFormatting>
  <conditionalFormatting sqref="L44">
    <cfRule type="containsText" dxfId="107" priority="103" operator="containsText" text="Bajo">
      <formula>NOT(ISERROR(SEARCH("Bajo",L44)))</formula>
    </cfRule>
    <cfRule type="containsText" dxfId="108" priority="104" operator="containsText" text="Moderado">
      <formula>NOT(ISERROR(SEARCH("Moderado",L44)))</formula>
    </cfRule>
    <cfRule type="containsText" dxfId="109" priority="105" operator="containsText" text="Alto">
      <formula>NOT(ISERROR(SEARCH("Alto",L44)))</formula>
    </cfRule>
    <cfRule type="containsText" dxfId="110" priority="106" operator="containsText" text="Extremo">
      <formula>NOT(ISERROR(SEARCH("Extremo",L44)))</formula>
    </cfRule>
  </conditionalFormatting>
  <conditionalFormatting sqref="L46">
    <cfRule type="containsText" dxfId="106" priority="95" operator="containsText" text="Bajo">
      <formula>NOT(ISERROR(SEARCH("Bajo",L46)))</formula>
    </cfRule>
    <cfRule type="containsText" dxfId="105" priority="96" operator="containsText" text="Moderado">
      <formula>NOT(ISERROR(SEARCH("Moderado",L46)))</formula>
    </cfRule>
    <cfRule type="containsText" dxfId="104" priority="97" operator="containsText" text="Alto">
      <formula>NOT(ISERROR(SEARCH("Alto",L46)))</formula>
    </cfRule>
    <cfRule type="containsText" dxfId="103" priority="98" operator="containsText" text="Extremo">
      <formula>NOT(ISERROR(SEARCH("Extremo",L46)))</formula>
    </cfRule>
  </conditionalFormatting>
  <conditionalFormatting sqref="L50 R50">
    <cfRule type="containsText" dxfId="100" priority="81" operator="containsText" text="Bajo">
      <formula>NOT(ISERROR(SEARCH("Bajo",L50)))</formula>
    </cfRule>
    <cfRule type="containsText" dxfId="99" priority="82" operator="containsText" text="Moderado">
      <formula>NOT(ISERROR(SEARCH("Moderado",L50)))</formula>
    </cfRule>
    <cfRule type="containsText" dxfId="101" priority="83" operator="containsText" text="Alto">
      <formula>NOT(ISERROR(SEARCH("Alto",L50)))</formula>
    </cfRule>
    <cfRule type="containsText" dxfId="102" priority="84" operator="containsText" text="Extremo">
      <formula>NOT(ISERROR(SEARCH("Extremo",L50)))</formula>
    </cfRule>
  </conditionalFormatting>
  <conditionalFormatting sqref="L55 R55">
    <cfRule type="containsText" dxfId="98" priority="85" operator="containsText" text="Bajo">
      <formula>NOT(ISERROR(SEARCH("Bajo",L55)))</formula>
    </cfRule>
    <cfRule type="containsText" dxfId="97" priority="86" operator="containsText" text="Moderado">
      <formula>NOT(ISERROR(SEARCH("Moderado",L55)))</formula>
    </cfRule>
    <cfRule type="containsText" dxfId="96" priority="87" operator="containsText" text="Alto">
      <formula>NOT(ISERROR(SEARCH("Alto",L55)))</formula>
    </cfRule>
    <cfRule type="containsText" dxfId="95" priority="88" operator="containsText" text="Extremo">
      <formula>NOT(ISERROR(SEARCH("Extremo",L55)))</formula>
    </cfRule>
  </conditionalFormatting>
  <conditionalFormatting sqref="L57:L58 L61:L64">
    <cfRule type="containsText" dxfId="94" priority="10" operator="containsText" text="Bajo">
      <formula>NOT(ISERROR(SEARCH("Bajo",L57)))</formula>
    </cfRule>
    <cfRule type="containsText" dxfId="93" priority="11" operator="containsText" text="Moderado">
      <formula>NOT(ISERROR(SEARCH("Moderado",L57)))</formula>
    </cfRule>
    <cfRule type="containsText" dxfId="92" priority="12" operator="containsText" text="Alto">
      <formula>NOT(ISERROR(SEARCH("Alto",L57)))</formula>
    </cfRule>
    <cfRule type="containsText" dxfId="91" priority="13" operator="containsText" text="Extremo">
      <formula>NOT(ISERROR(SEARCH("Extremo",L57)))</formula>
    </cfRule>
  </conditionalFormatting>
  <conditionalFormatting sqref="L66 L68 L70 L73 L76 L78">
    <cfRule type="containsText" dxfId="88" priority="30" operator="containsText" text="Bajo">
      <formula>NOT(ISERROR(SEARCH("Bajo",L66)))</formula>
    </cfRule>
    <cfRule type="containsText" dxfId="89" priority="31" operator="containsText" text="Moderado">
      <formula>NOT(ISERROR(SEARCH("Moderado",L66)))</formula>
    </cfRule>
    <cfRule type="containsText" dxfId="87" priority="32" operator="containsText" text="Alto">
      <formula>NOT(ISERROR(SEARCH("Alto",L66)))</formula>
    </cfRule>
    <cfRule type="containsText" dxfId="90" priority="33" operator="containsText" text="Extremo">
      <formula>NOT(ISERROR(SEARCH("Extremo",L66)))</formula>
    </cfRule>
  </conditionalFormatting>
  <conditionalFormatting sqref="L80:L81">
    <cfRule type="containsText" dxfId="83" priority="18" operator="containsText" text="Bajo">
      <formula>NOT(ISERROR(SEARCH("Bajo",L80)))</formula>
    </cfRule>
    <cfRule type="containsText" dxfId="84" priority="19" operator="containsText" text="Moderado">
      <formula>NOT(ISERROR(SEARCH("Moderado",L80)))</formula>
    </cfRule>
    <cfRule type="containsText" dxfId="85" priority="20" operator="containsText" text="Alto">
      <formula>NOT(ISERROR(SEARCH("Alto",L80)))</formula>
    </cfRule>
    <cfRule type="containsText" dxfId="86" priority="21" operator="containsText" text="Extremo">
      <formula>NOT(ISERROR(SEARCH("Extremo",L80)))</formula>
    </cfRule>
  </conditionalFormatting>
  <conditionalFormatting sqref="L84">
    <cfRule type="containsText" dxfId="82" priority="137" operator="containsText" text="Bajo">
      <formula>NOT(ISERROR(SEARCH("Bajo",L84)))</formula>
    </cfRule>
    <cfRule type="containsText" dxfId="81" priority="138" operator="containsText" text="Moderado">
      <formula>NOT(ISERROR(SEARCH("Moderado",L84)))</formula>
    </cfRule>
    <cfRule type="containsText" dxfId="80" priority="139" operator="containsText" text="Alto">
      <formula>NOT(ISERROR(SEARCH("Alto",L84)))</formula>
    </cfRule>
    <cfRule type="containsText" dxfId="79" priority="140" operator="containsText" text="Extremo">
      <formula>NOT(ISERROR(SEARCH("Extremo",L84)))</formula>
    </cfRule>
  </conditionalFormatting>
  <conditionalFormatting sqref="L87:L90 L92:L95">
    <cfRule type="containsText" dxfId="75" priority="76" operator="containsText" text="Bajo">
      <formula>NOT(ISERROR(SEARCH("Bajo",L87)))</formula>
    </cfRule>
    <cfRule type="containsText" dxfId="77" priority="77" operator="containsText" text="Moderado">
      <formula>NOT(ISERROR(SEARCH("Moderado",L87)))</formula>
    </cfRule>
    <cfRule type="containsText" dxfId="78" priority="78" operator="containsText" text="Alto">
      <formula>NOT(ISERROR(SEARCH("Alto",L87)))</formula>
    </cfRule>
    <cfRule type="containsText" dxfId="76" priority="79" operator="containsText" text="Extremo">
      <formula>NOT(ISERROR(SEARCH("Extremo",L87)))</formula>
    </cfRule>
  </conditionalFormatting>
  <conditionalFormatting sqref="P55">
    <cfRule type="duplicateValues" dxfId="74" priority="89"/>
  </conditionalFormatting>
  <conditionalFormatting sqref="P19:Q19">
    <cfRule type="duplicateValues" dxfId="73" priority="126"/>
  </conditionalFormatting>
  <conditionalFormatting sqref="P81:Q81">
    <cfRule type="duplicateValues" dxfId="72" priority="116"/>
  </conditionalFormatting>
  <conditionalFormatting sqref="P89:Q89">
    <cfRule type="duplicateValues" dxfId="71" priority="115"/>
  </conditionalFormatting>
  <conditionalFormatting sqref="P93:Q93">
    <cfRule type="duplicateValues" dxfId="70" priority="132"/>
  </conditionalFormatting>
  <conditionalFormatting sqref="P95:Q95">
    <cfRule type="duplicateValues" dxfId="69" priority="131"/>
  </conditionalFormatting>
  <conditionalFormatting sqref="Q55">
    <cfRule type="duplicateValues" dxfId="68" priority="90"/>
  </conditionalFormatting>
  <conditionalFormatting sqref="R11:R14">
    <cfRule type="containsText" dxfId="65" priority="141" operator="containsText" text="Bajo">
      <formula>NOT(ISERROR(SEARCH("Bajo",R11)))</formula>
    </cfRule>
    <cfRule type="containsText" dxfId="66" priority="142" operator="containsText" text="Moderado">
      <formula>NOT(ISERROR(SEARCH("Moderado",R11)))</formula>
    </cfRule>
    <cfRule type="containsText" dxfId="64" priority="143" operator="containsText" text="Alto">
      <formula>NOT(ISERROR(SEARCH("Alto",R11)))</formula>
    </cfRule>
    <cfRule type="containsText" dxfId="67" priority="144" operator="containsText" text="Extremo">
      <formula>NOT(ISERROR(SEARCH("Extremo",R11)))</formula>
    </cfRule>
  </conditionalFormatting>
  <conditionalFormatting sqref="R21:R22">
    <cfRule type="containsText" dxfId="60" priority="107" operator="containsText" text="Bajo">
      <formula>NOT(ISERROR(SEARCH("Bajo",R21)))</formula>
    </cfRule>
    <cfRule type="containsText" dxfId="62" priority="108" operator="containsText" text="Moderado">
      <formula>NOT(ISERROR(SEARCH("Moderado",R21)))</formula>
    </cfRule>
    <cfRule type="containsText" dxfId="63" priority="109" operator="containsText" text="Alto">
      <formula>NOT(ISERROR(SEARCH("Alto",R21)))</formula>
    </cfRule>
    <cfRule type="containsText" dxfId="61" priority="110" operator="containsText" text="Extremo">
      <formula>NOT(ISERROR(SEARCH("Extremo",R21)))</formula>
    </cfRule>
  </conditionalFormatting>
  <conditionalFormatting sqref="R24:R25">
    <cfRule type="containsText" dxfId="56" priority="46" operator="containsText" text="Bajo">
      <formula>NOT(ISERROR(SEARCH("Bajo",R24)))</formula>
    </cfRule>
    <cfRule type="containsText" dxfId="58" priority="47" operator="containsText" text="Moderado">
      <formula>NOT(ISERROR(SEARCH("Moderado",R24)))</formula>
    </cfRule>
    <cfRule type="containsText" dxfId="57" priority="48" operator="containsText" text="Alto">
      <formula>NOT(ISERROR(SEARCH("Alto",R24)))</formula>
    </cfRule>
    <cfRule type="containsText" dxfId="59" priority="49" operator="containsText" text="Extremo">
      <formula>NOT(ISERROR(SEARCH("Extremo",R24)))</formula>
    </cfRule>
  </conditionalFormatting>
  <conditionalFormatting sqref="R28">
    <cfRule type="containsText" dxfId="52" priority="62" operator="containsText" text="Bajo">
      <formula>NOT(ISERROR(SEARCH("Bajo",R28)))</formula>
    </cfRule>
    <cfRule type="containsText" dxfId="53" priority="63" operator="containsText" text="Moderado">
      <formula>NOT(ISERROR(SEARCH("Moderado",R28)))</formula>
    </cfRule>
    <cfRule type="containsText" dxfId="54" priority="64" operator="containsText" text="Alto">
      <formula>NOT(ISERROR(SEARCH("Alto",R28)))</formula>
    </cfRule>
    <cfRule type="containsText" dxfId="55" priority="65" operator="containsText" text="Extremo">
      <formula>NOT(ISERROR(SEARCH("Extremo",R28)))</formula>
    </cfRule>
  </conditionalFormatting>
  <conditionalFormatting sqref="R30">
    <cfRule type="containsText" dxfId="48" priority="54" operator="containsText" text="Bajo">
      <formula>NOT(ISERROR(SEARCH("Bajo",R30)))</formula>
    </cfRule>
    <cfRule type="containsText" dxfId="49" priority="55" operator="containsText" text="Moderado">
      <formula>NOT(ISERROR(SEARCH("Moderado",R30)))</formula>
    </cfRule>
    <cfRule type="containsText" dxfId="50" priority="56" operator="containsText" text="Alto">
      <formula>NOT(ISERROR(SEARCH("Alto",R30)))</formula>
    </cfRule>
    <cfRule type="containsText" dxfId="51" priority="57" operator="containsText" text="Extremo">
      <formula>NOT(ISERROR(SEARCH("Extremo",R30)))</formula>
    </cfRule>
  </conditionalFormatting>
  <conditionalFormatting sqref="R35">
    <cfRule type="containsText" dxfId="46" priority="38" operator="containsText" text="Bajo">
      <formula>NOT(ISERROR(SEARCH("Bajo",R35)))</formula>
    </cfRule>
    <cfRule type="containsText" dxfId="45" priority="39" operator="containsText" text="Moderado">
      <formula>NOT(ISERROR(SEARCH("Moderado",R35)))</formula>
    </cfRule>
    <cfRule type="containsText" dxfId="44" priority="40" operator="containsText" text="Alto">
      <formula>NOT(ISERROR(SEARCH("Alto",R35)))</formula>
    </cfRule>
    <cfRule type="containsText" dxfId="47" priority="41" operator="containsText" text="Extremo">
      <formula>NOT(ISERROR(SEARCH("Extremo",R35)))</formula>
    </cfRule>
  </conditionalFormatting>
  <conditionalFormatting sqref="R37">
    <cfRule type="containsText" dxfId="43" priority="34" operator="containsText" text="Bajo">
      <formula>NOT(ISERROR(SEARCH("Bajo",R37)))</formula>
    </cfRule>
    <cfRule type="containsText" dxfId="42" priority="35" operator="containsText" text="Moderado">
      <formula>NOT(ISERROR(SEARCH("Moderado",R37)))</formula>
    </cfRule>
    <cfRule type="containsText" dxfId="41" priority="36" operator="containsText" text="Alto">
      <formula>NOT(ISERROR(SEARCH("Alto",R37)))</formula>
    </cfRule>
    <cfRule type="containsText" dxfId="40" priority="37" operator="containsText" text="Extremo">
      <formula>NOT(ISERROR(SEARCH("Extremo",R37)))</formula>
    </cfRule>
  </conditionalFormatting>
  <conditionalFormatting sqref="R39:R41">
    <cfRule type="containsText" dxfId="39" priority="117" operator="containsText" text="Bajo">
      <formula>NOT(ISERROR(SEARCH("Bajo",R39)))</formula>
    </cfRule>
    <cfRule type="containsText" dxfId="38" priority="118" operator="containsText" text="Moderado">
      <formula>NOT(ISERROR(SEARCH("Moderado",R39)))</formula>
    </cfRule>
    <cfRule type="containsText" dxfId="37" priority="119" operator="containsText" text="Alto">
      <formula>NOT(ISERROR(SEARCH("Alto",R39)))</formula>
    </cfRule>
    <cfRule type="containsText" dxfId="36" priority="120" operator="containsText" text="Extremo">
      <formula>NOT(ISERROR(SEARCH("Extremo",R39)))</formula>
    </cfRule>
  </conditionalFormatting>
  <conditionalFormatting sqref="R44">
    <cfRule type="containsText" dxfId="33" priority="99" operator="containsText" text="Bajo">
      <formula>NOT(ISERROR(SEARCH("Bajo",R44)))</formula>
    </cfRule>
    <cfRule type="containsText" dxfId="35" priority="100" operator="containsText" text="Moderado">
      <formula>NOT(ISERROR(SEARCH("Moderado",R44)))</formula>
    </cfRule>
    <cfRule type="containsText" dxfId="34" priority="101" operator="containsText" text="Alto">
      <formula>NOT(ISERROR(SEARCH("Alto",R44)))</formula>
    </cfRule>
    <cfRule type="containsText" dxfId="32" priority="102" operator="containsText" text="Extremo">
      <formula>NOT(ISERROR(SEARCH("Extremo",R44)))</formula>
    </cfRule>
  </conditionalFormatting>
  <conditionalFormatting sqref="R46">
    <cfRule type="containsText" dxfId="28" priority="91" operator="containsText" text="Bajo">
      <formula>NOT(ISERROR(SEARCH("Bajo",R46)))</formula>
    </cfRule>
    <cfRule type="containsText" dxfId="31" priority="92" operator="containsText" text="Moderado">
      <formula>NOT(ISERROR(SEARCH("Moderado",R46)))</formula>
    </cfRule>
    <cfRule type="containsText" dxfId="30" priority="93" operator="containsText" text="Alto">
      <formula>NOT(ISERROR(SEARCH("Alto",R46)))</formula>
    </cfRule>
    <cfRule type="containsText" dxfId="29" priority="94" operator="containsText" text="Extremo">
      <formula>NOT(ISERROR(SEARCH("Extremo",R46)))</formula>
    </cfRule>
  </conditionalFormatting>
  <conditionalFormatting sqref="R57:R58">
    <cfRule type="containsText" dxfId="26" priority="6" operator="containsText" text="Bajo">
      <formula>NOT(ISERROR(SEARCH("Bajo",R57)))</formula>
    </cfRule>
    <cfRule type="containsText" dxfId="27" priority="7" operator="containsText" text="Moderado">
      <formula>NOT(ISERROR(SEARCH("Moderado",R57)))</formula>
    </cfRule>
    <cfRule type="containsText" dxfId="24" priority="8" operator="containsText" text="Alto">
      <formula>NOT(ISERROR(SEARCH("Alto",R57)))</formula>
    </cfRule>
    <cfRule type="containsText" dxfId="25" priority="9" operator="containsText" text="Extremo">
      <formula>NOT(ISERROR(SEARCH("Extremo",R57)))</formula>
    </cfRule>
  </conditionalFormatting>
  <conditionalFormatting sqref="R61:R64">
    <cfRule type="containsText" dxfId="20" priority="1" operator="containsText" text="Bajo">
      <formula>NOT(ISERROR(SEARCH("Bajo",R61)))</formula>
    </cfRule>
    <cfRule type="containsText" dxfId="23" priority="2" operator="containsText" text="Moderado">
      <formula>NOT(ISERROR(SEARCH("Moderado",R61)))</formula>
    </cfRule>
    <cfRule type="containsText" dxfId="22" priority="3" operator="containsText" text="Alto">
      <formula>NOT(ISERROR(SEARCH("Alto",R61)))</formula>
    </cfRule>
    <cfRule type="containsText" dxfId="21" priority="4" operator="containsText" text="Extremo">
      <formula>NOT(ISERROR(SEARCH("Extremo",R61)))</formula>
    </cfRule>
  </conditionalFormatting>
  <conditionalFormatting sqref="R66 R70 R73 R76 R78">
    <cfRule type="containsText" dxfId="19" priority="26" operator="containsText" text="Bajo">
      <formula>NOT(ISERROR(SEARCH("Bajo",R66)))</formula>
    </cfRule>
    <cfRule type="containsText" dxfId="18" priority="27" operator="containsText" text="Moderado">
      <formula>NOT(ISERROR(SEARCH("Moderado",R66)))</formula>
    </cfRule>
    <cfRule type="containsText" dxfId="16" priority="28" operator="containsText" text="Alto">
      <formula>NOT(ISERROR(SEARCH("Alto",R66)))</formula>
    </cfRule>
    <cfRule type="containsText" dxfId="17" priority="29" operator="containsText" text="Extremo">
      <formula>NOT(ISERROR(SEARCH("Extremo",R66)))</formula>
    </cfRule>
  </conditionalFormatting>
  <conditionalFormatting sqref="R68">
    <cfRule type="containsText" dxfId="12" priority="22" operator="containsText" text="Bajo">
      <formula>NOT(ISERROR(SEARCH("Bajo",R68)))</formula>
    </cfRule>
    <cfRule type="containsText" dxfId="13" priority="23" operator="containsText" text="Moderado">
      <formula>NOT(ISERROR(SEARCH("Moderado",R68)))</formula>
    </cfRule>
    <cfRule type="containsText" dxfId="14" priority="24" operator="containsText" text="Alto">
      <formula>NOT(ISERROR(SEARCH("Alto",R68)))</formula>
    </cfRule>
    <cfRule type="containsText" dxfId="15" priority="25" operator="containsText" text="Extremo">
      <formula>NOT(ISERROR(SEARCH("Extremo",R68)))</formula>
    </cfRule>
  </conditionalFormatting>
  <conditionalFormatting sqref="R80:R81">
    <cfRule type="containsText" dxfId="11" priority="14" operator="containsText" text="Bajo">
      <formula>NOT(ISERROR(SEARCH("Bajo",R80)))</formula>
    </cfRule>
    <cfRule type="containsText" dxfId="8" priority="15" operator="containsText" text="Moderado">
      <formula>NOT(ISERROR(SEARCH("Moderado",R80)))</formula>
    </cfRule>
    <cfRule type="containsText" dxfId="9" priority="16" operator="containsText" text="Alto">
      <formula>NOT(ISERROR(SEARCH("Alto",R80)))</formula>
    </cfRule>
    <cfRule type="containsText" dxfId="10" priority="17" operator="containsText" text="Extremo">
      <formula>NOT(ISERROR(SEARCH("Extremo",R80)))</formula>
    </cfRule>
  </conditionalFormatting>
  <conditionalFormatting sqref="R84">
    <cfRule type="containsText" dxfId="7" priority="133" operator="containsText" text="Bajo">
      <formula>NOT(ISERROR(SEARCH("Bajo",R84)))</formula>
    </cfRule>
    <cfRule type="containsText" dxfId="6" priority="134" operator="containsText" text="Moderado">
      <formula>NOT(ISERROR(SEARCH("Moderado",R84)))</formula>
    </cfRule>
    <cfRule type="containsText" dxfId="5" priority="135" operator="containsText" text="Alto">
      <formula>NOT(ISERROR(SEARCH("Alto",R84)))</formula>
    </cfRule>
    <cfRule type="containsText" dxfId="4" priority="136" operator="containsText" text="Extremo">
      <formula>NOT(ISERROR(SEARCH("Extremo",R84)))</formula>
    </cfRule>
  </conditionalFormatting>
  <conditionalFormatting sqref="R87:R90 R92:R95">
    <cfRule type="containsText" dxfId="0" priority="72" operator="containsText" text="Bajo">
      <formula>NOT(ISERROR(SEARCH("Bajo",R87)))</formula>
    </cfRule>
    <cfRule type="containsText" dxfId="2" priority="73" operator="containsText" text="Moderado">
      <formula>NOT(ISERROR(SEARCH("Moderado",R87)))</formula>
    </cfRule>
    <cfRule type="containsText" dxfId="3" priority="74" operator="containsText" text="Alto">
      <formula>NOT(ISERROR(SEARCH("Alto",R87)))</formula>
    </cfRule>
    <cfRule type="containsText" dxfId="1" priority="75" operator="containsText" text="Extremo">
      <formula>NOT(ISERROR(SEARCH("Extremo",R87)))</formula>
    </cfRule>
  </conditionalFormatting>
  <dataValidations count="14">
    <dataValidation allowBlank="1" showInputMessage="1" showErrorMessage="1" prompt="Registre el cargo o rol del responsable de ejecutar la actividad, en coherencia con la descripción en el diseño de la actividad de control._x000a_Nota: en cualquier caso, el responsable de coordinar y asegurar el cumplimiento es el líder del proceso." sqref="U50 U54:U57" xr:uid="{CC20F1D6-3EC6-40BE-8342-7A743D88D144}"/>
    <dataValidation allowBlank="1" showInputMessage="1" showErrorMessage="1" prompt="Registre el resultado que se pretende alcanzar, considerando el indicador o criterio de medición definido." sqref="W50" xr:uid="{57B78620-B19B-4CF8-9D71-45233137B153}"/>
    <dataValidation allowBlank="1" showInputMessage="1" showErrorMessage="1" prompt="Seleccione de la lista desplegable si durante el periodo se ha materializado el riesgo. En caso de materialización se debe diligenciar y remitir el Formato Plan de restablecimiento (FOR-GS-006)." sqref="AO50 AI50" xr:uid="{667A6B86-BCA5-4008-A850-5E3FBDEECCDB}"/>
    <dataValidation allowBlank="1" showInputMessage="1" showErrorMessage="1" prompt="Registre la fecha de realización del monitoreo, DD/MM/AAA." sqref="AK50 AE50 Z50:Z57" xr:uid="{098D8A9B-1C74-4F87-8F97-152CDBB3033B}"/>
    <dataValidation allowBlank="1" showInputMessage="1" showErrorMessage="1" prompt="Registre el nivel de avance en el cumplimiento de la actividad. Corresponde al resultado en términos porcentuales del indicador definido." sqref="AF50 AL50 AA50" xr:uid="{7D11EB9E-622B-47B8-867E-5DFA1C502AED}"/>
    <dataValidation allowBlank="1" showInputMessage="1" showErrorMessage="1" prompt="Registre la formula o criterio con el cual se calculará el avance porcentual en el cumplimiento de la actividad en cada periodo de monitoreo._x000a_Nota: En lo posible se sugiere que la fórmula arroje resultados acumulados en los periodos que se van reportando." sqref="V50 V54" xr:uid="{1B7BCD74-9F58-41E4-A7A6-230621F7EBFC}"/>
    <dataValidation allowBlank="1" showInputMessage="1" showErrorMessage="1" prompt="Registre las observaciones o resultados de la revisión al monitoreo reportado por la primera línea de defensa. Se diligencia por parte de la segunda línea de defensa al recibir el reporte del monitoreo." sqref="AD50:AD52 AP50 AJ50 AV50:AV51" xr:uid="{B060CE43-1F33-4E8F-9922-9497E77D7B4B}"/>
    <dataValidation allowBlank="1" showInputMessage="1" showErrorMessage="1" prompt="Describa los avances en el cumplimiento de la actividad definida y relacione las evidencias que los soportan." sqref="AB50 AT50 AH50 AN50" xr:uid="{BC69A23E-D73D-461A-8C68-1AFE820803ED}"/>
    <dataValidation allowBlank="1" showInputMessage="1" showErrorMessage="1" promptTitle="Para cada causa identificada" prompt="registre la actividad de control de acuerdo con la estructura y variables definidas en el Lineamiento Administración de riesgos. Un control puede ser tan eficiente que mitigue varias causas, pero se debe registrar o asociar a cada causa por separado." sqref="M50 T50" xr:uid="{FF0DD5DC-852F-478E-BA4B-07D190A1A6FA}"/>
    <dataValidation allowBlank="1" showInputMessage="1" showErrorMessage="1" prompt="Registre el nivel de avance acumulado desde el inicio de la actividad en la vigencia, hasta la fecha de monitoreo. En caso de ser una meta constante, corresponde al mismo avance del periodo." sqref="AG50 AM50" xr:uid="{F4A96E65-6D5D-4F9B-A02D-D4DB4C1F6B1F}"/>
    <dataValidation allowBlank="1" showInputMessage="1" showErrorMessage="1" promptTitle="Posibilidad de..." prompt="Describa el posible evento identificado, incluyendo en la redacción: ¿qué? (impacto económico o reputacional), ¿cómo? (causa inmediata-situación evidente sobre la cual se presenta el riesgo) y ¿por qué? (breve referencia a las causas raiz)." sqref="G84" xr:uid="{BD89CA03-56AB-48D3-A15A-9B47DB22A474}"/>
    <dataValidation allowBlank="1" showInputMessage="1" showErrorMessage="1" prompt="Registre la circular y fecha de creación o actualización del riesgo. Se incluye por parte de la Subdirección de Diseño, Evaluación y Sistematización al momento de contar con circular de oficialización del riesgo." sqref="D84 D50" xr:uid="{DBE720C3-43D3-40E9-A11E-0D33F265999B}"/>
    <dataValidation allowBlank="1" showInputMessage="1" showErrorMessage="1" prompt="Registre el código asignado al riesgo. Se incluye por parte de la Subdirección de Diseño, Evaluación y Sistematización al momento de avalar la versión final del riesgo." sqref="E84 E50" xr:uid="{B317530A-31E0-4056-9113-68712B4CEF96}"/>
    <dataValidation allowBlank="1" showInputMessage="1" showErrorMessage="1" prompt="Registre los motivos o aspectos que puedan dar origen al riesgo y sobre los cuales se establecerán controles. Use las celdas que sean necesarias, una por cada causa." sqref="F84 F50" xr:uid="{4D1C8E3F-1E35-4B61-93DE-9EDCA0277551}"/>
  </dataValidations>
  <pageMargins left="0.35433070866141736" right="0.35433070866141736" top="0.98425196850393704" bottom="0.98425196850393704" header="0" footer="0"/>
  <pageSetup scale="28" orientation="landscape" r:id="rId1"/>
  <headerFooter alignWithMargins="0"/>
  <colBreaks count="1" manualBreakCount="1">
    <brk id="25" max="3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Listas</vt:lpstr>
      <vt:lpstr>Menú</vt:lpstr>
      <vt:lpstr>Hoja1</vt:lpstr>
      <vt:lpstr>Plan de Acción Institucional In</vt:lpstr>
      <vt:lpstr>Objetivos y metas proyectos</vt:lpstr>
      <vt:lpstr>Metas e indicadores PDD</vt:lpstr>
      <vt:lpstr>Presupuesto</vt:lpstr>
      <vt:lpstr>Indicadores de Gestión</vt:lpstr>
      <vt:lpstr>Mapa y plan de riesgos</vt:lpstr>
      <vt:lpstr>'Indicadores de Gestión'!Área_de_impresión</vt:lpstr>
      <vt:lpstr>'Mapa y plan de riesgos'!Área_de_impresión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Alexandra Quitian Alvarez</dc:creator>
  <cp:keywords/>
  <dc:description/>
  <cp:lastModifiedBy>Laura Saavedra</cp:lastModifiedBy>
  <cp:revision/>
  <dcterms:created xsi:type="dcterms:W3CDTF">2019-02-26T19:23:01Z</dcterms:created>
  <dcterms:modified xsi:type="dcterms:W3CDTF">2023-05-09T00:11:57Z</dcterms:modified>
  <cp:category/>
  <cp:contentStatus/>
</cp:coreProperties>
</file>